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CC9D2BC-2814-8446-B7E1-2C665398ECB1}" xr6:coauthVersionLast="47" xr6:coauthVersionMax="47" xr10:uidLastSave="{00000000-0000-0000-0000-000000000000}"/>
  <bookViews>
    <workbookView xWindow="0" yWindow="500" windowWidth="28560" windowHeight="20500" firstSheet="29" activeTab="35" xr2:uid="{360FB051-2420-3E49-AAF6-CD5C2BC7BA3E}"/>
    <workbookView xWindow="3100" yWindow="-22460" windowWidth="31700" windowHeight="16440" firstSheet="37" activeTab="40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93" i="48" l="1"/>
  <c r="BI93" i="48"/>
  <c r="BH93" i="48"/>
  <c r="BG93" i="48"/>
  <c r="BF93" i="48"/>
  <c r="BE93" i="48"/>
  <c r="BD93" i="48"/>
  <c r="BC93" i="48"/>
  <c r="BB93" i="48"/>
  <c r="BA93" i="48"/>
  <c r="AZ93" i="48"/>
  <c r="AY93" i="48"/>
  <c r="AX93" i="48"/>
  <c r="AW93" i="48"/>
  <c r="AV93" i="48"/>
  <c r="AU93" i="48"/>
  <c r="AT93" i="48"/>
  <c r="AS93" i="48"/>
  <c r="AR93" i="48"/>
  <c r="AQ93" i="48"/>
  <c r="AP93" i="48"/>
  <c r="AO93" i="48"/>
  <c r="AN93" i="48"/>
  <c r="AM93" i="48"/>
  <c r="BJ92" i="48"/>
  <c r="BI92" i="48"/>
  <c r="BH92" i="48"/>
  <c r="BG92" i="48"/>
  <c r="BF92" i="48"/>
  <c r="BE92" i="48"/>
  <c r="BD92" i="48"/>
  <c r="BC92" i="48"/>
  <c r="BB92" i="48"/>
  <c r="BA92" i="48"/>
  <c r="AZ92" i="48"/>
  <c r="AY92" i="48"/>
  <c r="AX92" i="48"/>
  <c r="AW92" i="48"/>
  <c r="AV92" i="48"/>
  <c r="AU92" i="48"/>
  <c r="AT92" i="48"/>
  <c r="AS92" i="48"/>
  <c r="AR92" i="48"/>
  <c r="AQ92" i="48"/>
  <c r="AP92" i="48"/>
  <c r="AO92" i="48"/>
  <c r="AN92" i="48"/>
  <c r="AM92" i="48"/>
  <c r="BJ81" i="48"/>
  <c r="BI81" i="48"/>
  <c r="BH81" i="48"/>
  <c r="BG81" i="48"/>
  <c r="BF81" i="48"/>
  <c r="BE81" i="48"/>
  <c r="BD81" i="48"/>
  <c r="BC81" i="48"/>
  <c r="BB81" i="48"/>
  <c r="BA81" i="48"/>
  <c r="AZ81" i="48"/>
  <c r="AY81" i="48"/>
  <c r="AX81" i="48"/>
  <c r="AW81" i="48"/>
  <c r="AV81" i="48"/>
  <c r="AU81" i="48"/>
  <c r="AT81" i="48"/>
  <c r="AS81" i="48"/>
  <c r="AR81" i="48"/>
  <c r="AQ81" i="48"/>
  <c r="AP81" i="48"/>
  <c r="AO81" i="48"/>
  <c r="AN81" i="48"/>
  <c r="AM81" i="48"/>
  <c r="BJ76" i="48"/>
  <c r="BI76" i="48"/>
  <c r="BH76" i="48"/>
  <c r="BG76" i="48"/>
  <c r="BF76" i="48"/>
  <c r="BE76" i="48"/>
  <c r="BD76" i="48"/>
  <c r="BC76" i="48"/>
  <c r="BB76" i="48"/>
  <c r="BA76" i="48"/>
  <c r="AZ76" i="48"/>
  <c r="BJ75" i="48"/>
  <c r="BI75" i="48"/>
  <c r="BH75" i="48"/>
  <c r="BG75" i="48"/>
  <c r="BF75" i="48"/>
  <c r="BE75" i="48"/>
  <c r="BD75" i="48"/>
  <c r="BC75" i="48"/>
  <c r="BB75" i="48"/>
  <c r="BA75" i="48"/>
  <c r="AZ75" i="48"/>
  <c r="AY76" i="48"/>
  <c r="AY75" i="48"/>
  <c r="AX76" i="48"/>
  <c r="AW76" i="48"/>
  <c r="AV76" i="48"/>
  <c r="AU76" i="48"/>
  <c r="AT76" i="48"/>
  <c r="AS76" i="48"/>
  <c r="AR76" i="48"/>
  <c r="AQ76" i="48"/>
  <c r="AP76" i="48"/>
  <c r="AO76" i="48"/>
  <c r="AN76" i="48"/>
  <c r="AX75" i="48"/>
  <c r="AW75" i="48"/>
  <c r="AV75" i="48"/>
  <c r="AU75" i="48"/>
  <c r="AT75" i="48"/>
  <c r="AS75" i="48"/>
  <c r="AR75" i="48"/>
  <c r="AQ75" i="48"/>
  <c r="AP75" i="48"/>
  <c r="AO75" i="48"/>
  <c r="AN75" i="48"/>
  <c r="AM76" i="48"/>
  <c r="AM75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61" i="48"/>
  <c r="BI61" i="48"/>
  <c r="BH61" i="48"/>
  <c r="BG61" i="48"/>
  <c r="BF61" i="48"/>
  <c r="BE61" i="48"/>
  <c r="BD61" i="48"/>
  <c r="BC61" i="48"/>
  <c r="BB61" i="48"/>
  <c r="BA61" i="48"/>
  <c r="AZ61" i="48"/>
  <c r="BJ60" i="48"/>
  <c r="BI60" i="48"/>
  <c r="BH60" i="48"/>
  <c r="BG60" i="48"/>
  <c r="BF60" i="48"/>
  <c r="BE60" i="48"/>
  <c r="BD60" i="48"/>
  <c r="BC60" i="48"/>
  <c r="BB60" i="48"/>
  <c r="BA60" i="48"/>
  <c r="AZ60" i="48"/>
  <c r="BJ59" i="48"/>
  <c r="BI59" i="48"/>
  <c r="BH59" i="48"/>
  <c r="BG59" i="48"/>
  <c r="BF59" i="48"/>
  <c r="BE59" i="48"/>
  <c r="BD59" i="48"/>
  <c r="BC59" i="48"/>
  <c r="BB59" i="48"/>
  <c r="BA59" i="48"/>
  <c r="AZ59" i="48"/>
  <c r="BJ58" i="48"/>
  <c r="BI58" i="48"/>
  <c r="BH58" i="48"/>
  <c r="BG58" i="48"/>
  <c r="BF58" i="48"/>
  <c r="BE58" i="48"/>
  <c r="BD58" i="48"/>
  <c r="BC58" i="48"/>
  <c r="BB58" i="48"/>
  <c r="BA58" i="48"/>
  <c r="AZ58" i="48"/>
  <c r="AY61" i="48"/>
  <c r="AY60" i="48"/>
  <c r="AY59" i="48"/>
  <c r="AY58" i="48"/>
  <c r="AX61" i="48"/>
  <c r="AW61" i="48"/>
  <c r="AV61" i="48"/>
  <c r="AU61" i="48"/>
  <c r="AT61" i="48"/>
  <c r="AS61" i="48"/>
  <c r="AR61" i="48"/>
  <c r="AQ61" i="48"/>
  <c r="AP61" i="48"/>
  <c r="AO61" i="48"/>
  <c r="AN61" i="48"/>
  <c r="AX60" i="48"/>
  <c r="AW60" i="48"/>
  <c r="AV60" i="48"/>
  <c r="AU60" i="48"/>
  <c r="AT60" i="48"/>
  <c r="AS60" i="48"/>
  <c r="AR60" i="48"/>
  <c r="AQ60" i="48"/>
  <c r="AP60" i="48"/>
  <c r="AO60" i="48"/>
  <c r="AN60" i="48"/>
  <c r="AX59" i="48"/>
  <c r="AW59" i="48"/>
  <c r="AV59" i="48"/>
  <c r="AU59" i="48"/>
  <c r="AT59" i="48"/>
  <c r="AS59" i="48"/>
  <c r="AR59" i="48"/>
  <c r="AQ59" i="48"/>
  <c r="AP59" i="48"/>
  <c r="AO59" i="48"/>
  <c r="AN59" i="48"/>
  <c r="AX58" i="48"/>
  <c r="AW58" i="48"/>
  <c r="AV58" i="48"/>
  <c r="AU58" i="48"/>
  <c r="AT58" i="48"/>
  <c r="AS58" i="48"/>
  <c r="AR58" i="48"/>
  <c r="AQ58" i="48"/>
  <c r="AP58" i="48"/>
  <c r="AO58" i="48"/>
  <c r="AN58" i="48"/>
  <c r="AM61" i="48"/>
  <c r="AM60" i="48"/>
  <c r="AM59" i="48"/>
  <c r="AM58" i="48"/>
  <c r="BJ52" i="48"/>
  <c r="BI52" i="48"/>
  <c r="BH52" i="48"/>
  <c r="BG52" i="48"/>
  <c r="BF52" i="48"/>
  <c r="BE52" i="48"/>
  <c r="BD52" i="48"/>
  <c r="BC52" i="48"/>
  <c r="BB52" i="48"/>
  <c r="BA52" i="48"/>
  <c r="AZ52" i="48"/>
  <c r="BJ51" i="48"/>
  <c r="BI51" i="48"/>
  <c r="BH51" i="48"/>
  <c r="BG51" i="48"/>
  <c r="BF51" i="48"/>
  <c r="BE51" i="48"/>
  <c r="BD51" i="48"/>
  <c r="BC51" i="48"/>
  <c r="BB51" i="48"/>
  <c r="BA51" i="48"/>
  <c r="AZ51" i="48"/>
  <c r="AY52" i="48"/>
  <c r="AY51" i="48"/>
  <c r="AX52" i="48"/>
  <c r="AW52" i="48"/>
  <c r="AV52" i="48"/>
  <c r="AU52" i="48"/>
  <c r="AT52" i="48"/>
  <c r="AS52" i="48"/>
  <c r="AR52" i="48"/>
  <c r="AQ52" i="48"/>
  <c r="AP52" i="48"/>
  <c r="AO52" i="48"/>
  <c r="AN52" i="48"/>
  <c r="AX51" i="48"/>
  <c r="AW51" i="48"/>
  <c r="AV51" i="48"/>
  <c r="AU51" i="48"/>
  <c r="AT51" i="48"/>
  <c r="AS51" i="48"/>
  <c r="AR51" i="48"/>
  <c r="AQ51" i="48"/>
  <c r="AP51" i="48"/>
  <c r="AO51" i="48"/>
  <c r="AN51" i="48"/>
  <c r="AM52" i="48"/>
  <c r="AM51" i="48"/>
  <c r="BJ7" i="48"/>
  <c r="BI7" i="48"/>
  <c r="BH7" i="48"/>
  <c r="BH9" i="48" s="1"/>
  <c r="BG7" i="48"/>
  <c r="BF7" i="48"/>
  <c r="BE7" i="48"/>
  <c r="BE9" i="48" s="1"/>
  <c r="BD7" i="48"/>
  <c r="BD9" i="48" s="1"/>
  <c r="BC7" i="48"/>
  <c r="BC9" i="48" s="1"/>
  <c r="BC50" i="48" s="1"/>
  <c r="BB7" i="48"/>
  <c r="BA7" i="48"/>
  <c r="AZ7" i="48"/>
  <c r="AZ9" i="48" s="1"/>
  <c r="BJ9" i="48"/>
  <c r="BJ50" i="48" s="1"/>
  <c r="BI9" i="48"/>
  <c r="BI8" i="48" s="1"/>
  <c r="BG9" i="48"/>
  <c r="BG50" i="48" s="1"/>
  <c r="BF9" i="48"/>
  <c r="BF8" i="48" s="1"/>
  <c r="BB9" i="48"/>
  <c r="BA9" i="48"/>
  <c r="BA8" i="48" s="1"/>
  <c r="AY9" i="48"/>
  <c r="AY50" i="48" s="1"/>
  <c r="BJ8" i="48"/>
  <c r="BB8" i="48"/>
  <c r="AY7" i="48"/>
  <c r="BB50" i="48"/>
  <c r="BA50" i="48"/>
  <c r="AX50" i="48"/>
  <c r="AW50" i="48"/>
  <c r="AV50" i="48"/>
  <c r="AU50" i="48"/>
  <c r="AT50" i="48"/>
  <c r="AS50" i="48"/>
  <c r="AR50" i="48"/>
  <c r="AQ50" i="48"/>
  <c r="AP50" i="48"/>
  <c r="AO50" i="48"/>
  <c r="AN50" i="48"/>
  <c r="AM50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BJ14" i="48"/>
  <c r="BI14" i="48"/>
  <c r="BH14" i="48"/>
  <c r="BG14" i="48"/>
  <c r="BF14" i="48"/>
  <c r="BE14" i="48"/>
  <c r="BD14" i="48"/>
  <c r="BC14" i="48"/>
  <c r="BB14" i="48"/>
  <c r="BA14" i="48"/>
  <c r="AZ14" i="48"/>
  <c r="AY15" i="48"/>
  <c r="AY14" i="48"/>
  <c r="BJ24" i="48"/>
  <c r="BI24" i="48"/>
  <c r="BH24" i="48"/>
  <c r="BG24" i="48"/>
  <c r="BF24" i="48"/>
  <c r="BE24" i="48"/>
  <c r="BD24" i="48"/>
  <c r="BC24" i="48"/>
  <c r="BB24" i="48"/>
  <c r="BA24" i="48"/>
  <c r="AZ24" i="48"/>
  <c r="BJ23" i="48"/>
  <c r="BI23" i="48"/>
  <c r="BH23" i="48"/>
  <c r="BG23" i="48"/>
  <c r="BF23" i="48"/>
  <c r="BE23" i="48"/>
  <c r="BD23" i="48"/>
  <c r="BC23" i="48"/>
  <c r="BB23" i="48"/>
  <c r="BA23" i="48"/>
  <c r="AZ23" i="48"/>
  <c r="BJ22" i="48"/>
  <c r="BI22" i="48"/>
  <c r="BH22" i="48"/>
  <c r="BG22" i="48"/>
  <c r="BF22" i="48"/>
  <c r="BE22" i="48"/>
  <c r="BD22" i="48"/>
  <c r="BC22" i="48"/>
  <c r="BB22" i="48"/>
  <c r="BA22" i="48"/>
  <c r="AZ22" i="48"/>
  <c r="BJ21" i="48"/>
  <c r="BI21" i="48"/>
  <c r="BH21" i="48"/>
  <c r="BG21" i="48"/>
  <c r="BF21" i="48"/>
  <c r="BE21" i="48"/>
  <c r="BD21" i="48"/>
  <c r="BC21" i="48"/>
  <c r="BB21" i="48"/>
  <c r="BA21" i="48"/>
  <c r="AZ21" i="48"/>
  <c r="AY24" i="48"/>
  <c r="AY23" i="48"/>
  <c r="AY22" i="48"/>
  <c r="AY21" i="48"/>
  <c r="AX24" i="48"/>
  <c r="AW24" i="48"/>
  <c r="AV24" i="48"/>
  <c r="AU24" i="48"/>
  <c r="AT24" i="48"/>
  <c r="AS24" i="48"/>
  <c r="AR24" i="48"/>
  <c r="AQ24" i="48"/>
  <c r="AP24" i="48"/>
  <c r="AO24" i="48"/>
  <c r="AN24" i="48"/>
  <c r="AX23" i="48"/>
  <c r="AW23" i="48"/>
  <c r="AV23" i="48"/>
  <c r="AU23" i="48"/>
  <c r="AT23" i="48"/>
  <c r="AS23" i="48"/>
  <c r="AR23" i="48"/>
  <c r="AQ23" i="48"/>
  <c r="AP23" i="48"/>
  <c r="AO23" i="48"/>
  <c r="AN23" i="48"/>
  <c r="AX22" i="48"/>
  <c r="AW22" i="48"/>
  <c r="AV22" i="48"/>
  <c r="AU22" i="48"/>
  <c r="AT22" i="48"/>
  <c r="AS22" i="48"/>
  <c r="AR22" i="48"/>
  <c r="AQ22" i="48"/>
  <c r="AP22" i="48"/>
  <c r="AO22" i="48"/>
  <c r="AN22" i="48"/>
  <c r="AX21" i="48"/>
  <c r="AW21" i="48"/>
  <c r="AV21" i="48"/>
  <c r="AU21" i="48"/>
  <c r="AT21" i="48"/>
  <c r="AS21" i="48"/>
  <c r="AR21" i="48"/>
  <c r="AQ21" i="48"/>
  <c r="AP21" i="48"/>
  <c r="AO21" i="48"/>
  <c r="AN21" i="48"/>
  <c r="AM24" i="48"/>
  <c r="AM23" i="48"/>
  <c r="AM22" i="48"/>
  <c r="AM21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X14" i="48"/>
  <c r="AW14" i="48"/>
  <c r="AV14" i="48"/>
  <c r="AU14" i="48"/>
  <c r="AT14" i="48"/>
  <c r="AS14" i="48"/>
  <c r="AR14" i="48"/>
  <c r="AQ14" i="48"/>
  <c r="AP14" i="48"/>
  <c r="AO14" i="48"/>
  <c r="AN14" i="48"/>
  <c r="AM15" i="48"/>
  <c r="AM14" i="48"/>
  <c r="AX9" i="48"/>
  <c r="AW9" i="48"/>
  <c r="AV9" i="48"/>
  <c r="AU9" i="48"/>
  <c r="AU8" i="48" s="1"/>
  <c r="AT9" i="48"/>
  <c r="AT8" i="48" s="1"/>
  <c r="AS9" i="48"/>
  <c r="AS8" i="48" s="1"/>
  <c r="AR9" i="48"/>
  <c r="AR8" i="48" s="1"/>
  <c r="AQ9" i="48"/>
  <c r="AP9" i="48"/>
  <c r="AO9" i="48"/>
  <c r="AN9" i="48"/>
  <c r="AM9" i="48"/>
  <c r="AM8" i="48" s="1"/>
  <c r="AX8" i="48"/>
  <c r="AW8" i="48"/>
  <c r="AV8" i="48"/>
  <c r="AQ8" i="48"/>
  <c r="AP8" i="48"/>
  <c r="AO8" i="48"/>
  <c r="AN8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AY6" i="48" a="1"/>
  <c r="AY6" i="48" s="1"/>
  <c r="AM6" i="48" a="1"/>
  <c r="AM6" i="48" s="1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I47" i="82"/>
  <c r="BI92" i="82" s="1"/>
  <c r="BI116" i="82" s="1"/>
  <c r="BI115" i="82" s="1"/>
  <c r="BI119" i="82" s="1"/>
  <c r="BJ45" i="82"/>
  <c r="BJ47" i="82" s="1"/>
  <c r="BI45" i="82"/>
  <c r="BH45" i="82"/>
  <c r="BH47" i="82" s="1"/>
  <c r="BG45" i="82"/>
  <c r="BG47" i="82" s="1"/>
  <c r="BF45" i="82"/>
  <c r="BF47" i="82" s="1"/>
  <c r="BE45" i="82"/>
  <c r="BE47" i="82" s="1"/>
  <c r="BD45" i="82"/>
  <c r="BD47" i="82" s="1"/>
  <c r="BC45" i="82"/>
  <c r="BC47" i="82" s="1"/>
  <c r="BB45" i="82"/>
  <c r="BB47" i="82" s="1"/>
  <c r="BA45" i="82"/>
  <c r="BA47" i="82" s="1"/>
  <c r="AZ45" i="82"/>
  <c r="AZ47" i="82" s="1"/>
  <c r="AY45" i="82"/>
  <c r="AY47" i="82" s="1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X47" i="82" s="1"/>
  <c r="AX46" i="82" s="1"/>
  <c r="AW45" i="82"/>
  <c r="AW47" i="82" s="1"/>
  <c r="AW46" i="82" s="1"/>
  <c r="AV45" i="82"/>
  <c r="AV47" i="82" s="1"/>
  <c r="AU45" i="82"/>
  <c r="AU47" i="82" s="1"/>
  <c r="AT45" i="82"/>
  <c r="AT47" i="82" s="1"/>
  <c r="AS45" i="82"/>
  <c r="AS47" i="82" s="1"/>
  <c r="AS46" i="82" s="1"/>
  <c r="AR45" i="82"/>
  <c r="AR47" i="82" s="1"/>
  <c r="AR27" i="82" s="1"/>
  <c r="AQ45" i="82"/>
  <c r="AQ47" i="82" s="1"/>
  <c r="AP45" i="82"/>
  <c r="AP47" i="82" s="1"/>
  <c r="AO45" i="82"/>
  <c r="AO47" i="82" s="1"/>
  <c r="AN45" i="82"/>
  <c r="AN47" i="82" s="1"/>
  <c r="AM45" i="82"/>
  <c r="AM47" i="82" s="1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AT72" i="48"/>
  <c r="AS72" i="48"/>
  <c r="AS71" i="48" s="1"/>
  <c r="AR72" i="48"/>
  <c r="AQ72" i="48"/>
  <c r="AQ71" i="48" s="1"/>
  <c r="AQ77" i="48" s="1"/>
  <c r="BK52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C34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47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BO38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Y324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 s="1"/>
  <c r="T131" i="91" s="1"/>
  <c r="T132" i="91" s="1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AP9" i="36"/>
  <c r="D29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AK333" i="6"/>
  <c r="G96" i="68"/>
  <c r="O323" i="6"/>
  <c r="K131" i="91" s="1"/>
  <c r="K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C9" i="47"/>
  <c r="D9" i="47" s="1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C49" i="33"/>
  <c r="AP44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BC50" i="33"/>
  <c r="D63" i="59"/>
  <c r="D169" i="59"/>
  <c r="O13" i="33"/>
  <c r="AK31" i="33"/>
  <c r="D8" i="33"/>
  <c r="D18" i="34"/>
  <c r="C24" i="36"/>
  <c r="C25" i="36" s="1"/>
  <c r="D25" i="36" s="1"/>
  <c r="E25" i="36" s="1"/>
  <c r="D48" i="64"/>
  <c r="AY46" i="33"/>
  <c r="AL31" i="33"/>
  <c r="BG51" i="33"/>
  <c r="AD25" i="33"/>
  <c r="AG35" i="33"/>
  <c r="BM60" i="33"/>
  <c r="U15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BF55" i="33"/>
  <c r="BG55" i="33"/>
  <c r="P10" i="33"/>
  <c r="Q10" i="33"/>
  <c r="R10" i="33"/>
  <c r="BC52" i="33"/>
  <c r="BD52" i="33"/>
  <c r="H6" i="34"/>
  <c r="BB56" i="33"/>
  <c r="C48" i="64"/>
  <c r="C38" i="31"/>
  <c r="C18" i="34"/>
  <c r="D7" i="33"/>
  <c r="E41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AQ31" i="33"/>
  <c r="D65" i="59"/>
  <c r="BJ54" i="33"/>
  <c r="F20" i="64"/>
  <c r="F133" i="116"/>
  <c r="G135" i="116"/>
  <c r="AT42" i="33"/>
  <c r="T10" i="33"/>
  <c r="AZ45" i="33"/>
  <c r="BA45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G7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C75" i="116"/>
  <c r="X15" i="33"/>
  <c r="Y15" i="33"/>
  <c r="Y21" i="33"/>
  <c r="AI29" i="33"/>
  <c r="AE27" i="33"/>
  <c r="AC24" i="33"/>
  <c r="AF26" i="33"/>
  <c r="Z22" i="33"/>
  <c r="AN32" i="33"/>
  <c r="H135" i="116"/>
  <c r="AI35" i="33"/>
  <c r="F135" i="116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AK35" i="33"/>
  <c r="V17" i="33"/>
  <c r="D13" i="63"/>
  <c r="C156" i="116"/>
  <c r="Z19" i="33"/>
  <c r="D203" i="59"/>
  <c r="E40" i="28"/>
  <c r="C37" i="35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BK53" i="33"/>
  <c r="BL53" i="33"/>
  <c r="BM53" i="33"/>
  <c r="AG26" i="33"/>
  <c r="AV42" i="33"/>
  <c r="Z21" i="33"/>
  <c r="D5" i="34"/>
  <c r="D19" i="34"/>
  <c r="E56" i="63" s="1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20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R12" i="33"/>
  <c r="C39" i="35"/>
  <c r="AW42" i="33"/>
  <c r="W16" i="33"/>
  <c r="X16" i="33"/>
  <c r="W17" i="33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D101" i="59" s="1"/>
  <c r="C111" i="116" s="1"/>
  <c r="C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H13" i="33"/>
  <c r="BI13" i="33"/>
  <c r="BJ13" i="33"/>
  <c r="BK13" i="33"/>
  <c r="BL13" i="33"/>
  <c r="BM13" i="33"/>
  <c r="BL56" i="33"/>
  <c r="BM56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D14" i="63"/>
  <c r="C157" i="116"/>
  <c r="D58" i="63"/>
  <c r="C8" i="6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C123" i="116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W7" i="33"/>
  <c r="AX7" i="33"/>
  <c r="AY7" i="33"/>
  <c r="AZ7" i="33"/>
  <c r="BA7" i="33"/>
  <c r="BB7" i="33"/>
  <c r="BC7" i="33"/>
  <c r="BD7" i="33"/>
  <c r="BE7" i="33"/>
  <c r="BF7" i="33"/>
  <c r="BG7" i="33"/>
  <c r="BH7" i="33"/>
  <c r="BI7" i="33"/>
  <c r="BJ7" i="33"/>
  <c r="BK7" i="33"/>
  <c r="BL7" i="33"/>
  <c r="BM7" i="33"/>
  <c r="BD8" i="48" l="1"/>
  <c r="BD50" i="48"/>
  <c r="BE8" i="48"/>
  <c r="BE50" i="48"/>
  <c r="BJ54" i="48"/>
  <c r="AZ50" i="48"/>
  <c r="AZ8" i="48"/>
  <c r="BH8" i="48"/>
  <c r="BH50" i="48"/>
  <c r="AZ72" i="48"/>
  <c r="BH72" i="48"/>
  <c r="BA72" i="48"/>
  <c r="BB72" i="48"/>
  <c r="BJ72" i="48"/>
  <c r="BD72" i="48"/>
  <c r="BF50" i="48"/>
  <c r="BE72" i="48"/>
  <c r="BG8" i="48"/>
  <c r="BI50" i="48"/>
  <c r="AY8" i="48"/>
  <c r="BG54" i="48"/>
  <c r="AY72" i="48"/>
  <c r="AY71" i="48" s="1"/>
  <c r="AY77" i="48" s="1"/>
  <c r="BG72" i="48"/>
  <c r="BC8" i="48"/>
  <c r="BF54" i="48"/>
  <c r="BC72" i="48"/>
  <c r="AM72" i="48"/>
  <c r="AU72" i="48"/>
  <c r="AN72" i="48"/>
  <c r="AV72" i="48"/>
  <c r="AO72" i="48"/>
  <c r="AW72" i="48"/>
  <c r="AP72" i="48"/>
  <c r="AP71" i="48" s="1"/>
  <c r="AP77" i="48" s="1"/>
  <c r="AX72" i="48"/>
  <c r="BC54" i="48"/>
  <c r="BD54" i="48"/>
  <c r="BJ46" i="82"/>
  <c r="BJ27" i="82"/>
  <c r="F55" i="46"/>
  <c r="AY54" i="48"/>
  <c r="BI27" i="82"/>
  <c r="AO67" i="49"/>
  <c r="AZ92" i="82"/>
  <c r="AZ116" i="82" s="1"/>
  <c r="AZ115" i="82" s="1"/>
  <c r="AZ119" i="82" s="1"/>
  <c r="AZ46" i="82"/>
  <c r="AZ27" i="82"/>
  <c r="BH92" i="82"/>
  <c r="BH116" i="82" s="1"/>
  <c r="BH46" i="82"/>
  <c r="BH19" i="82" s="1"/>
  <c r="BH27" i="82"/>
  <c r="BH35" i="82" s="1"/>
  <c r="BA92" i="82"/>
  <c r="BA116" i="82" s="1"/>
  <c r="BA115" i="82" s="1"/>
  <c r="BA119" i="82" s="1"/>
  <c r="BA46" i="82"/>
  <c r="BA19" i="82" s="1"/>
  <c r="BB27" i="82"/>
  <c r="BB46" i="82"/>
  <c r="BB19" i="82" s="1"/>
  <c r="BB35" i="82" s="1"/>
  <c r="BC27" i="82"/>
  <c r="BC46" i="82"/>
  <c r="BC51" i="82" s="1"/>
  <c r="BC92" i="82"/>
  <c r="BC116" i="82" s="1"/>
  <c r="B128" i="46"/>
  <c r="B133" i="46" s="1"/>
  <c r="B141" i="46" s="1"/>
  <c r="E41" i="46"/>
  <c r="D139" i="46"/>
  <c r="X324" i="6"/>
  <c r="A43" i="48"/>
  <c r="A85" i="82" s="1"/>
  <c r="B119" i="46"/>
  <c r="F8" i="46"/>
  <c r="G8" i="46" s="1"/>
  <c r="E120" i="46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AP92" i="82"/>
  <c r="AP116" i="82" s="1"/>
  <c r="AP46" i="82"/>
  <c r="AP19" i="82" s="1"/>
  <c r="BE46" i="82"/>
  <c r="BE92" i="82"/>
  <c r="AQ92" i="82"/>
  <c r="AQ27" i="82"/>
  <c r="AQ46" i="82"/>
  <c r="AQ19" i="82" s="1"/>
  <c r="BF46" i="82"/>
  <c r="BF92" i="82"/>
  <c r="BF116" i="82" s="1"/>
  <c r="BJ19" i="82"/>
  <c r="BJ35" i="82" s="1"/>
  <c r="BJ51" i="82"/>
  <c r="E194" i="46"/>
  <c r="AY27" i="82"/>
  <c r="AY92" i="82"/>
  <c r="AY116" i="82" s="1"/>
  <c r="BG27" i="82"/>
  <c r="BG92" i="82"/>
  <c r="BG116" i="82" s="1"/>
  <c r="E169" i="46"/>
  <c r="AS19" i="82"/>
  <c r="AS51" i="82"/>
  <c r="AT46" i="82"/>
  <c r="AT27" i="82"/>
  <c r="E178" i="46"/>
  <c r="F105" i="46"/>
  <c r="E155" i="46"/>
  <c r="AM46" i="82"/>
  <c r="AM27" i="82"/>
  <c r="AU46" i="82"/>
  <c r="AU27" i="82"/>
  <c r="AN27" i="82"/>
  <c r="AN46" i="82"/>
  <c r="AN51" i="82" s="1"/>
  <c r="AV46" i="82"/>
  <c r="AV19" i="82" s="1"/>
  <c r="AV27" i="82"/>
  <c r="AO27" i="82"/>
  <c r="AO46" i="82"/>
  <c r="AO51" i="82" s="1"/>
  <c r="BD46" i="82"/>
  <c r="BD27" i="82"/>
  <c r="BD92" i="82"/>
  <c r="BD116" i="82" s="1"/>
  <c r="BD115" i="82" s="1"/>
  <c r="BD119" i="82" s="1"/>
  <c r="BD121" i="82" s="1"/>
  <c r="BD123" i="82" s="1"/>
  <c r="D48" i="46"/>
  <c r="B98" i="46"/>
  <c r="B100" i="46" s="1"/>
  <c r="AM67" i="49"/>
  <c r="BB92" i="82"/>
  <c r="BB116" i="82" s="1"/>
  <c r="BJ92" i="82"/>
  <c r="BJ116" i="82" s="1"/>
  <c r="BJ115" i="82" s="1"/>
  <c r="BJ119" i="82" s="1"/>
  <c r="BJ121" i="82" s="1"/>
  <c r="BJ123" i="82" s="1"/>
  <c r="E107" i="46"/>
  <c r="B169" i="46"/>
  <c r="E121" i="46"/>
  <c r="E145" i="46"/>
  <c r="B104" i="46"/>
  <c r="D119" i="46"/>
  <c r="F119" i="46" s="1"/>
  <c r="E98" i="46"/>
  <c r="E146" i="46"/>
  <c r="B38" i="51"/>
  <c r="BA27" i="82"/>
  <c r="BH51" i="82"/>
  <c r="B144" i="46"/>
  <c r="AV54" i="48"/>
  <c r="A37" i="48"/>
  <c r="B41" i="51" s="1"/>
  <c r="D78" i="46"/>
  <c r="F78" i="46" s="1"/>
  <c r="G78" i="46" s="1"/>
  <c r="D239" i="46"/>
  <c r="BI46" i="82"/>
  <c r="E104" i="46"/>
  <c r="E129" i="46"/>
  <c r="F33" i="46"/>
  <c r="AP54" i="48"/>
  <c r="A80" i="48"/>
  <c r="E130" i="46"/>
  <c r="I37" i="51"/>
  <c r="BH71" i="48"/>
  <c r="BH77" i="48" s="1"/>
  <c r="BB54" i="48"/>
  <c r="AT54" i="48"/>
  <c r="AO54" i="48"/>
  <c r="AW54" i="48"/>
  <c r="F54" i="46"/>
  <c r="G54" i="46" s="1"/>
  <c r="E106" i="46"/>
  <c r="E131" i="46"/>
  <c r="D12" i="31"/>
  <c r="I40" i="30"/>
  <c r="F69" i="33"/>
  <c r="G8" i="33"/>
  <c r="H8" i="33"/>
  <c r="H69" i="33" s="1"/>
  <c r="E17" i="34"/>
  <c r="E19" i="34" s="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H33" i="91" s="1"/>
  <c r="H34" i="91" s="1"/>
  <c r="AD96" i="68"/>
  <c r="D123" i="46"/>
  <c r="BH333" i="6"/>
  <c r="AB138" i="91"/>
  <c r="AB139" i="91" s="1"/>
  <c r="AN54" i="48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Y46" i="82"/>
  <c r="BG46" i="82"/>
  <c r="BE27" i="82"/>
  <c r="BF27" i="82"/>
  <c r="AW51" i="82"/>
  <c r="AW19" i="82"/>
  <c r="AP101" i="82"/>
  <c r="AX19" i="82"/>
  <c r="AX51" i="82"/>
  <c r="AQ101" i="82"/>
  <c r="AQ116" i="82"/>
  <c r="AP27" i="82"/>
  <c r="AP35" i="82" s="1"/>
  <c r="AQ51" i="82"/>
  <c r="AM92" i="82"/>
  <c r="AU92" i="82"/>
  <c r="AN92" i="82"/>
  <c r="AV92" i="82"/>
  <c r="AO92" i="82"/>
  <c r="AW92" i="82"/>
  <c r="AX92" i="82"/>
  <c r="AQ35" i="82"/>
  <c r="AN19" i="82"/>
  <c r="AW27" i="82"/>
  <c r="AR92" i="82"/>
  <c r="AX27" i="82"/>
  <c r="AS92" i="82"/>
  <c r="AP51" i="82"/>
  <c r="AT92" i="82"/>
  <c r="AT116" i="82" s="1"/>
  <c r="AS27" i="82"/>
  <c r="AR46" i="82"/>
  <c r="AX71" i="48"/>
  <c r="AX77" i="48" s="1"/>
  <c r="AG67" i="49"/>
  <c r="AK96" i="68"/>
  <c r="AQ54" i="48"/>
  <c r="AN67" i="49"/>
  <c r="AL67" i="49"/>
  <c r="BA121" i="82"/>
  <c r="BA123" i="82" s="1"/>
  <c r="D189" i="46"/>
  <c r="AN71" i="48"/>
  <c r="AN77" i="48" s="1"/>
  <c r="AQ115" i="82"/>
  <c r="AU71" i="48"/>
  <c r="AU77" i="48" s="1"/>
  <c r="F96" i="46"/>
  <c r="BH115" i="82"/>
  <c r="Y96" i="68"/>
  <c r="F238" i="46"/>
  <c r="F239" i="46" s="1"/>
  <c r="D33" i="46"/>
  <c r="D50" i="46" s="1"/>
  <c r="F48" i="46"/>
  <c r="G48" i="46" s="1"/>
  <c r="D69" i="46"/>
  <c r="D73" i="46" s="1"/>
  <c r="D164" i="46"/>
  <c r="AR71" i="48"/>
  <c r="AR77" i="48" s="1"/>
  <c r="G119" i="46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F136" i="46"/>
  <c r="BA54" i="48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D207" i="59" s="1"/>
  <c r="AO324" i="6"/>
  <c r="O324" i="6"/>
  <c r="AM96" i="68"/>
  <c r="BB96" i="68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BA96" i="68"/>
  <c r="AM71" i="48"/>
  <c r="AM77" i="48" s="1"/>
  <c r="BB131" i="91"/>
  <c r="BB132" i="91" s="1"/>
  <c r="BF96" i="68"/>
  <c r="BB71" i="48"/>
  <c r="BB77" i="48" s="1"/>
  <c r="AZ71" i="48"/>
  <c r="AZ77" i="48" s="1"/>
  <c r="K333" i="6"/>
  <c r="AV71" i="48"/>
  <c r="AV77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AT71" i="48"/>
  <c r="AT77" i="48" s="1"/>
  <c r="F58" i="46"/>
  <c r="AZ324" i="6"/>
  <c r="BA71" i="48"/>
  <c r="BA77" i="48" s="1"/>
  <c r="D64" i="46"/>
  <c r="F213" i="46"/>
  <c r="G213" i="46" s="1"/>
  <c r="D214" i="46"/>
  <c r="BK131" i="91"/>
  <c r="BK132" i="91" s="1"/>
  <c r="AE332" i="6"/>
  <c r="AA138" i="91" s="1"/>
  <c r="AA139" i="91" s="1"/>
  <c r="B41" i="46"/>
  <c r="Y131" i="91"/>
  <c r="Y132" i="91" s="1"/>
  <c r="P333" i="6"/>
  <c r="AI323" i="6"/>
  <c r="B47" i="51"/>
  <c r="BD71" i="48"/>
  <c r="BD77" i="48" s="1"/>
  <c r="A61" i="82"/>
  <c r="B28" i="51"/>
  <c r="AU54" i="48"/>
  <c r="F111" i="46"/>
  <c r="A49" i="82"/>
  <c r="A86" i="48"/>
  <c r="G186" i="46"/>
  <c r="F189" i="46"/>
  <c r="G211" i="46"/>
  <c r="A70" i="48"/>
  <c r="A114" i="82" s="1"/>
  <c r="A73" i="82"/>
  <c r="W96" i="68"/>
  <c r="D58" i="46"/>
  <c r="D83" i="46"/>
  <c r="F86" i="46"/>
  <c r="F139" i="46"/>
  <c r="G136" i="46"/>
  <c r="G238" i="46"/>
  <c r="AZ121" i="82"/>
  <c r="AZ123" i="82" s="1"/>
  <c r="AF67" i="49"/>
  <c r="BI121" i="82"/>
  <c r="BI123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BG71" i="48" l="1"/>
  <c r="BG77" i="48" s="1"/>
  <c r="AO71" i="48"/>
  <c r="AO77" i="48" s="1"/>
  <c r="AW71" i="48"/>
  <c r="AW77" i="48" s="1"/>
  <c r="AW88" i="48" s="1"/>
  <c r="AY88" i="48"/>
  <c r="D25" i="59"/>
  <c r="C35" i="116" s="1"/>
  <c r="B46" i="51"/>
  <c r="BB88" i="48"/>
  <c r="BH54" i="48"/>
  <c r="BH88" i="48" s="1"/>
  <c r="BE54" i="48"/>
  <c r="BE71" i="48"/>
  <c r="BE77" i="48" s="1"/>
  <c r="BG88" i="48"/>
  <c r="BI54" i="48"/>
  <c r="BJ71" i="48"/>
  <c r="BJ77" i="48" s="1"/>
  <c r="BJ88" i="48" s="1"/>
  <c r="BF72" i="48"/>
  <c r="BI72" i="48"/>
  <c r="AZ54" i="48"/>
  <c r="AZ88" i="48" s="1"/>
  <c r="BC71" i="48"/>
  <c r="BC77" i="48" s="1"/>
  <c r="BB51" i="82"/>
  <c r="BB115" i="82"/>
  <c r="AO61" i="82"/>
  <c r="AQ88" i="48"/>
  <c r="G239" i="46"/>
  <c r="AN35" i="82"/>
  <c r="BA35" i="82"/>
  <c r="B178" i="46"/>
  <c r="AP93" i="82" s="1"/>
  <c r="AP97" i="82" s="1"/>
  <c r="AP96" i="82" s="1"/>
  <c r="AP28" i="82" s="1"/>
  <c r="AV35" i="82"/>
  <c r="AS61" i="82"/>
  <c r="AT115" i="82"/>
  <c r="E133" i="46"/>
  <c r="E141" i="46" s="1"/>
  <c r="BA63" i="48" s="1"/>
  <c r="BA65" i="48" s="1"/>
  <c r="BA66" i="48" s="1"/>
  <c r="BF115" i="82"/>
  <c r="BF119" i="82" s="1"/>
  <c r="BF121" i="82" s="1"/>
  <c r="BF123" i="82" s="1"/>
  <c r="BA51" i="82"/>
  <c r="F120" i="46"/>
  <c r="G120" i="46" s="1"/>
  <c r="AN61" i="82"/>
  <c r="E123" i="46"/>
  <c r="B123" i="46"/>
  <c r="AX54" i="48"/>
  <c r="AX88" i="48" s="1"/>
  <c r="G23" i="46"/>
  <c r="G33" i="46"/>
  <c r="BG115" i="82"/>
  <c r="BG119" i="82" s="1"/>
  <c r="BG121" i="82" s="1"/>
  <c r="BG123" i="82" s="1"/>
  <c r="AY115" i="82"/>
  <c r="AY119" i="82" s="1"/>
  <c r="AY121" i="82" s="1"/>
  <c r="AY123" i="82" s="1"/>
  <c r="AO19" i="82"/>
  <c r="AO35" i="82" s="1"/>
  <c r="BC115" i="82"/>
  <c r="AV51" i="82"/>
  <c r="AV61" i="82" s="1"/>
  <c r="BC19" i="82"/>
  <c r="BC35" i="82" s="1"/>
  <c r="AR54" i="48"/>
  <c r="AR88" i="48" s="1"/>
  <c r="AM54" i="48"/>
  <c r="AM88" i="48" s="1"/>
  <c r="D128" i="46"/>
  <c r="AZ19" i="82"/>
  <c r="AZ35" i="82" s="1"/>
  <c r="AZ51" i="82"/>
  <c r="F214" i="46"/>
  <c r="F50" i="46"/>
  <c r="AS35" i="82"/>
  <c r="E170" i="46"/>
  <c r="E220" i="46" s="1"/>
  <c r="F220" i="46" s="1"/>
  <c r="G220" i="46" s="1"/>
  <c r="AS54" i="48"/>
  <c r="H34" i="59"/>
  <c r="G44" i="116" s="1"/>
  <c r="BJ63" i="48"/>
  <c r="BJ65" i="48" s="1"/>
  <c r="BJ66" i="48" s="1"/>
  <c r="AW35" i="82"/>
  <c r="BG19" i="82"/>
  <c r="BG35" i="82" s="1"/>
  <c r="BG51" i="82"/>
  <c r="E156" i="46"/>
  <c r="AQ62" i="82" s="1"/>
  <c r="F106" i="46"/>
  <c r="E205" i="46"/>
  <c r="F155" i="46"/>
  <c r="BF19" i="82"/>
  <c r="BF51" i="82"/>
  <c r="AY19" i="82"/>
  <c r="AY35" i="82" s="1"/>
  <c r="AY51" i="82"/>
  <c r="B194" i="46"/>
  <c r="B148" i="46"/>
  <c r="B150" i="46" s="1"/>
  <c r="D144" i="46"/>
  <c r="E157" i="46"/>
  <c r="AW63" i="82" s="1"/>
  <c r="F107" i="46"/>
  <c r="D178" i="46"/>
  <c r="F130" i="46"/>
  <c r="E180" i="46"/>
  <c r="AU103" i="82" s="1"/>
  <c r="F129" i="46"/>
  <c r="E179" i="46"/>
  <c r="AX102" i="82" s="1"/>
  <c r="D104" i="46"/>
  <c r="B154" i="46"/>
  <c r="B108" i="46"/>
  <c r="E244" i="46"/>
  <c r="BH119" i="82"/>
  <c r="BH121" i="82" s="1"/>
  <c r="BH123" i="82" s="1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BD19" i="82"/>
  <c r="BD35" i="82" s="1"/>
  <c r="BD51" i="82"/>
  <c r="E228" i="46"/>
  <c r="E148" i="46"/>
  <c r="E150" i="46" s="1"/>
  <c r="BC119" i="82"/>
  <c r="BC121" i="82" s="1"/>
  <c r="BC123" i="82" s="1"/>
  <c r="E196" i="46"/>
  <c r="F146" i="46"/>
  <c r="AP63" i="48"/>
  <c r="AP65" i="48" s="1"/>
  <c r="AP66" i="48" s="1"/>
  <c r="E171" i="46"/>
  <c r="F121" i="46"/>
  <c r="F123" i="46" s="1"/>
  <c r="AN63" i="48"/>
  <c r="AN65" i="48" s="1"/>
  <c r="AN66" i="48" s="1"/>
  <c r="AR63" i="48"/>
  <c r="AM63" i="48"/>
  <c r="AS63" i="48"/>
  <c r="AS65" i="48" s="1"/>
  <c r="AS66" i="48" s="1"/>
  <c r="AU19" i="82"/>
  <c r="AU35" i="82" s="1"/>
  <c r="AU51" i="82"/>
  <c r="AU61" i="82" s="1"/>
  <c r="BE19" i="82"/>
  <c r="BE51" i="82"/>
  <c r="BF35" i="82"/>
  <c r="BI19" i="82"/>
  <c r="BI35" i="82" s="1"/>
  <c r="BI51" i="82"/>
  <c r="D169" i="46"/>
  <c r="B219" i="46"/>
  <c r="B173" i="46"/>
  <c r="AT19" i="82"/>
  <c r="AT35" i="82" s="1"/>
  <c r="AT51" i="82"/>
  <c r="AT61" i="82" s="1"/>
  <c r="BD88" i="48"/>
  <c r="F83" i="46"/>
  <c r="G83" i="46" s="1"/>
  <c r="BB119" i="82"/>
  <c r="BB121" i="82" s="1"/>
  <c r="BB123" i="82" s="1"/>
  <c r="BE35" i="82"/>
  <c r="F131" i="46"/>
  <c r="E181" i="46"/>
  <c r="AN104" i="82" s="1"/>
  <c r="BE116" i="82"/>
  <c r="BE115" i="82" s="1"/>
  <c r="AM19" i="82"/>
  <c r="AM35" i="82" s="1"/>
  <c r="AM51" i="82"/>
  <c r="AS62" i="82"/>
  <c r="E219" i="46"/>
  <c r="BB63" i="48"/>
  <c r="BB65" i="48" s="1"/>
  <c r="BB66" i="48" s="1"/>
  <c r="AY63" i="48"/>
  <c r="AY65" i="48" s="1"/>
  <c r="AY66" i="48" s="1"/>
  <c r="Q41" i="30"/>
  <c r="BN41" i="30" s="1"/>
  <c r="G48" i="64"/>
  <c r="D11" i="33"/>
  <c r="D38" i="31"/>
  <c r="I38" i="31" s="1"/>
  <c r="BN40" i="30"/>
  <c r="F24" i="36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G18" i="34"/>
  <c r="D6" i="34" s="1"/>
  <c r="H38" i="28"/>
  <c r="F21" i="34"/>
  <c r="E27" i="36"/>
  <c r="I8" i="33"/>
  <c r="F38" i="28"/>
  <c r="C27" i="36"/>
  <c r="C26" i="36" s="1"/>
  <c r="D21" i="34"/>
  <c r="G69" i="33"/>
  <c r="F56" i="63"/>
  <c r="F17" i="34"/>
  <c r="F19" i="34" s="1"/>
  <c r="E20" i="34"/>
  <c r="J8" i="33"/>
  <c r="E33" i="91"/>
  <c r="E34" i="91" s="1"/>
  <c r="H31" i="59"/>
  <c r="G41" i="116" s="1"/>
  <c r="H138" i="59"/>
  <c r="E34" i="59" s="1"/>
  <c r="BM135" i="59"/>
  <c r="E31" i="59"/>
  <c r="G33" i="91"/>
  <c r="G34" i="91" s="1"/>
  <c r="I34" i="59"/>
  <c r="H44" i="116" s="1"/>
  <c r="F31" i="91"/>
  <c r="F33" i="91" s="1"/>
  <c r="F34" i="91" s="1"/>
  <c r="AB44" i="92"/>
  <c r="G34" i="59"/>
  <c r="F44" i="116" s="1"/>
  <c r="D31" i="91"/>
  <c r="D33" i="91" s="1"/>
  <c r="BH138" i="59"/>
  <c r="I31" i="59"/>
  <c r="H41" i="116" s="1"/>
  <c r="J30" i="59"/>
  <c r="K30" i="59" s="1"/>
  <c r="BM138" i="59"/>
  <c r="AP63" i="82"/>
  <c r="AP60" i="82"/>
  <c r="AP62" i="82"/>
  <c r="AP52" i="82"/>
  <c r="AP61" i="82"/>
  <c r="AO101" i="82"/>
  <c r="AO104" i="82"/>
  <c r="AO103" i="82"/>
  <c r="AO116" i="82"/>
  <c r="AO115" i="82" s="1"/>
  <c r="AQ60" i="82"/>
  <c r="AQ52" i="82"/>
  <c r="AQ61" i="82"/>
  <c r="AQ63" i="82"/>
  <c r="AP115" i="82"/>
  <c r="AP119" i="82" s="1"/>
  <c r="AP121" i="82" s="1"/>
  <c r="AP123" i="82" s="1"/>
  <c r="AS104" i="82"/>
  <c r="AS103" i="82"/>
  <c r="AS93" i="82"/>
  <c r="AS97" i="82" s="1"/>
  <c r="AS101" i="82"/>
  <c r="AS116" i="82"/>
  <c r="AU116" i="82"/>
  <c r="AU101" i="82"/>
  <c r="AU104" i="82"/>
  <c r="AQ119" i="82"/>
  <c r="AQ121" i="82" s="1"/>
  <c r="AQ123" i="82" s="1"/>
  <c r="AR19" i="82"/>
  <c r="AR35" i="82" s="1"/>
  <c r="AR51" i="82"/>
  <c r="AX104" i="82"/>
  <c r="AX101" i="82"/>
  <c r="AX116" i="82"/>
  <c r="AM93" i="82"/>
  <c r="AM97" i="82" s="1"/>
  <c r="AM96" i="82" s="1"/>
  <c r="AM28" i="82" s="1"/>
  <c r="AM116" i="82"/>
  <c r="AM104" i="82"/>
  <c r="AM103" i="82"/>
  <c r="AM101" i="82"/>
  <c r="AV116" i="82"/>
  <c r="AV101" i="82"/>
  <c r="AV104" i="82"/>
  <c r="AX52" i="82"/>
  <c r="AX61" i="82"/>
  <c r="AT119" i="82"/>
  <c r="AT121" i="82" s="1"/>
  <c r="AT123" i="82" s="1"/>
  <c r="AR104" i="82"/>
  <c r="AR93" i="82"/>
  <c r="AR97" i="82" s="1"/>
  <c r="AR96" i="82" s="1"/>
  <c r="AR28" i="82" s="1"/>
  <c r="AR101" i="82"/>
  <c r="AN116" i="82"/>
  <c r="AN93" i="82"/>
  <c r="AN97" i="82" s="1"/>
  <c r="AN96" i="82" s="1"/>
  <c r="AN28" i="82" s="1"/>
  <c r="AN101" i="82"/>
  <c r="AX35" i="82"/>
  <c r="AW60" i="82"/>
  <c r="AW52" i="82"/>
  <c r="AW61" i="82"/>
  <c r="AT103" i="82"/>
  <c r="AT93" i="82"/>
  <c r="AT97" i="82" s="1"/>
  <c r="AT96" i="82" s="1"/>
  <c r="AT28" i="82" s="1"/>
  <c r="AT101" i="82"/>
  <c r="AT104" i="82"/>
  <c r="AV63" i="82"/>
  <c r="AV62" i="82"/>
  <c r="AV52" i="82"/>
  <c r="AR116" i="82"/>
  <c r="AW93" i="82"/>
  <c r="AW97" i="82" s="1"/>
  <c r="AW96" i="82" s="1"/>
  <c r="AW28" i="82" s="1"/>
  <c r="AW101" i="82"/>
  <c r="AW104" i="82"/>
  <c r="AW116" i="82"/>
  <c r="AW103" i="82"/>
  <c r="AS96" i="82"/>
  <c r="AS28" i="82" s="1"/>
  <c r="BD63" i="48"/>
  <c r="BD65" i="48" s="1"/>
  <c r="BD66" i="48" s="1"/>
  <c r="AN88" i="48"/>
  <c r="AS88" i="48"/>
  <c r="G50" i="46"/>
  <c r="F25" i="46"/>
  <c r="G25" i="46" s="1"/>
  <c r="BG63" i="48"/>
  <c r="BG65" i="48" s="1"/>
  <c r="BG66" i="48" s="1"/>
  <c r="BH63" i="48"/>
  <c r="D41" i="46"/>
  <c r="G41" i="46" s="1"/>
  <c r="D75" i="46"/>
  <c r="BC63" i="48"/>
  <c r="BC65" i="48" s="1"/>
  <c r="AZ63" i="48"/>
  <c r="AZ65" i="48" s="1"/>
  <c r="AZ66" i="48" s="1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41" i="68"/>
  <c r="F42" i="68" s="1"/>
  <c r="N333" i="6"/>
  <c r="G41" i="68"/>
  <c r="G42" i="68" s="1"/>
  <c r="AV88" i="48"/>
  <c r="AT88" i="48"/>
  <c r="AE333" i="6"/>
  <c r="C35" i="64"/>
  <c r="D208" i="59"/>
  <c r="C43" i="71" s="1"/>
  <c r="C56" i="71" s="1"/>
  <c r="D103" i="59"/>
  <c r="C42" i="71"/>
  <c r="AZ138" i="91"/>
  <c r="AZ139" i="91" s="1"/>
  <c r="BD333" i="6"/>
  <c r="G86" i="46"/>
  <c r="F89" i="46"/>
  <c r="D66" i="46"/>
  <c r="AT324" i="6"/>
  <c r="AP131" i="91"/>
  <c r="AP132" i="91" s="1"/>
  <c r="G214" i="46"/>
  <c r="BC88" i="48"/>
  <c r="AB324" i="6"/>
  <c r="X131" i="91"/>
  <c r="X132" i="91" s="1"/>
  <c r="BF333" i="6"/>
  <c r="BB138" i="91"/>
  <c r="BB139" i="91" s="1"/>
  <c r="F66" i="46"/>
  <c r="G64" i="46"/>
  <c r="AP88" i="48"/>
  <c r="D100" i="46"/>
  <c r="G164" i="46"/>
  <c r="G189" i="46"/>
  <c r="AH131" i="91"/>
  <c r="AH132" i="91" s="1"/>
  <c r="AL324" i="6"/>
  <c r="G111" i="46"/>
  <c r="F114" i="46"/>
  <c r="G139" i="46"/>
  <c r="D91" i="46"/>
  <c r="BG131" i="91"/>
  <c r="BG132" i="91" s="1"/>
  <c r="BK324" i="6"/>
  <c r="BN96" i="68"/>
  <c r="J41" i="68"/>
  <c r="J42" i="68" s="1"/>
  <c r="AU88" i="48"/>
  <c r="AE131" i="91"/>
  <c r="AE132" i="91" s="1"/>
  <c r="AI324" i="6"/>
  <c r="G58" i="46"/>
  <c r="T333" i="6"/>
  <c r="P138" i="91"/>
  <c r="P139" i="91" s="1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BH65" i="48" l="1"/>
  <c r="BH66" i="48" s="1"/>
  <c r="BE88" i="48"/>
  <c r="BI63" i="48"/>
  <c r="BI65" i="48" s="1"/>
  <c r="BI71" i="48"/>
  <c r="BI77" i="48" s="1"/>
  <c r="BI88" i="48" s="1"/>
  <c r="BE63" i="48"/>
  <c r="BE65" i="48" s="1"/>
  <c r="BE89" i="48" s="1"/>
  <c r="BF63" i="48"/>
  <c r="BF65" i="48" s="1"/>
  <c r="BF71" i="48"/>
  <c r="BF77" i="48" s="1"/>
  <c r="BF88" i="48" s="1"/>
  <c r="BJ89" i="48"/>
  <c r="AX63" i="48"/>
  <c r="AX65" i="48" s="1"/>
  <c r="AQ63" i="48"/>
  <c r="AQ65" i="48" s="1"/>
  <c r="AQ89" i="48" s="1"/>
  <c r="BB89" i="48"/>
  <c r="AT63" i="48"/>
  <c r="AT65" i="48" s="1"/>
  <c r="AT66" i="48" s="1"/>
  <c r="BH89" i="48"/>
  <c r="AY89" i="48"/>
  <c r="AM65" i="48"/>
  <c r="AM66" i="48" s="1"/>
  <c r="AR65" i="48"/>
  <c r="AV63" i="48"/>
  <c r="AV65" i="48" s="1"/>
  <c r="AQ93" i="82"/>
  <c r="AQ97" i="82" s="1"/>
  <c r="AQ96" i="82" s="1"/>
  <c r="AQ28" i="82" s="1"/>
  <c r="F73" i="46"/>
  <c r="G73" i="46" s="1"/>
  <c r="AV103" i="82"/>
  <c r="B183" i="46"/>
  <c r="B191" i="46" s="1"/>
  <c r="AR103" i="82"/>
  <c r="AX93" i="82"/>
  <c r="AX97" i="82" s="1"/>
  <c r="AX96" i="82" s="1"/>
  <c r="AX28" i="82" s="1"/>
  <c r="B228" i="46"/>
  <c r="D228" i="46" s="1"/>
  <c r="AN103" i="82"/>
  <c r="AV93" i="82"/>
  <c r="AV97" i="82" s="1"/>
  <c r="AV96" i="82" s="1"/>
  <c r="AV28" i="82" s="1"/>
  <c r="AU93" i="82"/>
  <c r="AU97" i="82" s="1"/>
  <c r="AU96" i="82" s="1"/>
  <c r="AU28" i="82" s="1"/>
  <c r="AS89" i="48"/>
  <c r="AX103" i="82"/>
  <c r="AO93" i="82"/>
  <c r="AO97" i="82" s="1"/>
  <c r="AO96" i="82" s="1"/>
  <c r="AO28" i="82" s="1"/>
  <c r="AU63" i="48"/>
  <c r="AU65" i="48" s="1"/>
  <c r="AU66" i="48" s="1"/>
  <c r="AN89" i="48"/>
  <c r="AV60" i="82"/>
  <c r="AV102" i="82"/>
  <c r="AV106" i="82" s="1"/>
  <c r="D133" i="46"/>
  <c r="D141" i="46" s="1"/>
  <c r="F128" i="46"/>
  <c r="G128" i="46" s="1"/>
  <c r="AX63" i="82"/>
  <c r="AW63" i="48"/>
  <c r="AW65" i="48" s="1"/>
  <c r="AW89" i="48" s="1"/>
  <c r="AX62" i="82"/>
  <c r="AW102" i="82"/>
  <c r="AW106" i="82" s="1"/>
  <c r="AW108" i="82" s="1"/>
  <c r="AW29" i="82" s="1"/>
  <c r="AO63" i="48"/>
  <c r="AO65" i="48" s="1"/>
  <c r="AO66" i="48" s="1"/>
  <c r="F170" i="46"/>
  <c r="G170" i="46" s="1"/>
  <c r="AW62" i="82"/>
  <c r="AS102" i="82"/>
  <c r="AS106" i="82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AN102" i="82"/>
  <c r="AU102" i="82"/>
  <c r="AU106" i="82" s="1"/>
  <c r="AM63" i="82"/>
  <c r="AM61" i="82"/>
  <c r="D154" i="46"/>
  <c r="B204" i="46"/>
  <c r="B158" i="46"/>
  <c r="B166" i="46" s="1"/>
  <c r="AU52" i="82"/>
  <c r="AS52" i="82"/>
  <c r="AN52" i="82"/>
  <c r="AM52" i="82"/>
  <c r="AT52" i="82"/>
  <c r="AO52" i="82"/>
  <c r="F157" i="46"/>
  <c r="E207" i="46"/>
  <c r="AN63" i="82"/>
  <c r="AS63" i="82"/>
  <c r="AU63" i="82"/>
  <c r="AO63" i="82"/>
  <c r="AT63" i="82"/>
  <c r="D219" i="46"/>
  <c r="B223" i="46"/>
  <c r="BG101" i="82"/>
  <c r="BC101" i="82"/>
  <c r="BB101" i="82"/>
  <c r="BA101" i="82"/>
  <c r="BJ101" i="82"/>
  <c r="BI101" i="82"/>
  <c r="AY101" i="82"/>
  <c r="BD101" i="82"/>
  <c r="AZ101" i="82"/>
  <c r="BH101" i="82"/>
  <c r="BE101" i="82"/>
  <c r="BF101" i="82"/>
  <c r="E158" i="46"/>
  <c r="E166" i="46" s="1"/>
  <c r="E204" i="46"/>
  <c r="AT60" i="82"/>
  <c r="AN60" i="82"/>
  <c r="AO60" i="82"/>
  <c r="AS60" i="82"/>
  <c r="AU60" i="82"/>
  <c r="AM60" i="82"/>
  <c r="F104" i="46"/>
  <c r="D108" i="46"/>
  <c r="D148" i="46"/>
  <c r="D150" i="46" s="1"/>
  <c r="F144" i="46"/>
  <c r="BC61" i="82"/>
  <c r="AY61" i="82"/>
  <c r="BJ61" i="82"/>
  <c r="BB61" i="82"/>
  <c r="BI61" i="82"/>
  <c r="BA61" i="82"/>
  <c r="BH61" i="82"/>
  <c r="AZ61" i="82"/>
  <c r="BG61" i="82"/>
  <c r="BF61" i="82"/>
  <c r="BE61" i="82"/>
  <c r="F205" i="46"/>
  <c r="BD61" i="82"/>
  <c r="BE119" i="82"/>
  <c r="BE121" i="82" s="1"/>
  <c r="BE123" i="82" s="1"/>
  <c r="D173" i="46"/>
  <c r="F169" i="46"/>
  <c r="F196" i="46"/>
  <c r="E246" i="46"/>
  <c r="F246" i="46" s="1"/>
  <c r="E183" i="46"/>
  <c r="E191" i="46" s="1"/>
  <c r="AX60" i="82"/>
  <c r="D183" i="46"/>
  <c r="F178" i="46"/>
  <c r="B244" i="46"/>
  <c r="B198" i="46"/>
  <c r="AV126" i="82" s="1"/>
  <c r="AV128" i="82" s="1"/>
  <c r="D194" i="46"/>
  <c r="BG89" i="48"/>
  <c r="AT102" i="82"/>
  <c r="AR102" i="82"/>
  <c r="AM102" i="82"/>
  <c r="AM106" i="82" s="1"/>
  <c r="E231" i="46"/>
  <c r="F181" i="46"/>
  <c r="AP104" i="82"/>
  <c r="AQ104" i="82"/>
  <c r="AX66" i="48"/>
  <c r="AX89" i="48"/>
  <c r="E230" i="46"/>
  <c r="F180" i="46"/>
  <c r="AP103" i="82"/>
  <c r="AQ103" i="82"/>
  <c r="BE93" i="82"/>
  <c r="BE97" i="82" s="1"/>
  <c r="BD93" i="82"/>
  <c r="BD97" i="82" s="1"/>
  <c r="BC93" i="82"/>
  <c r="BC97" i="82" s="1"/>
  <c r="BC96" i="82" s="1"/>
  <c r="BC28" i="82" s="1"/>
  <c r="BA93" i="82"/>
  <c r="BA97" i="82" s="1"/>
  <c r="BH93" i="82"/>
  <c r="BH97" i="82" s="1"/>
  <c r="AZ93" i="82"/>
  <c r="AZ97" i="82" s="1"/>
  <c r="B233" i="46"/>
  <c r="B241" i="46" s="1"/>
  <c r="E229" i="46"/>
  <c r="E233" i="46" s="1"/>
  <c r="E241" i="46" s="1"/>
  <c r="F179" i="46"/>
  <c r="AQ102" i="82"/>
  <c r="AP102" i="82"/>
  <c r="AO102" i="82"/>
  <c r="AO106" i="82" s="1"/>
  <c r="E173" i="46"/>
  <c r="AP89" i="48"/>
  <c r="G123" i="46"/>
  <c r="BN35" i="50"/>
  <c r="BN39" i="50"/>
  <c r="E198" i="46"/>
  <c r="E200" i="46" s="1"/>
  <c r="E206" i="46"/>
  <c r="F156" i="46"/>
  <c r="AM62" i="82"/>
  <c r="AN62" i="82"/>
  <c r="AO62" i="82"/>
  <c r="AU62" i="82"/>
  <c r="AT62" i="82"/>
  <c r="BI89" i="48"/>
  <c r="BI66" i="48"/>
  <c r="BD89" i="48"/>
  <c r="AZ89" i="48"/>
  <c r="I11" i="33"/>
  <c r="D18" i="64"/>
  <c r="G50" i="64"/>
  <c r="D44" i="31"/>
  <c r="D7" i="34"/>
  <c r="E21" i="34"/>
  <c r="G38" i="28"/>
  <c r="D27" i="36"/>
  <c r="D26" i="36" s="1"/>
  <c r="F40" i="28"/>
  <c r="C15" i="36"/>
  <c r="E203" i="59"/>
  <c r="G56" i="63"/>
  <c r="F20" i="34"/>
  <c r="G17" i="34"/>
  <c r="G19" i="34" s="1"/>
  <c r="K8" i="33"/>
  <c r="M8" i="33"/>
  <c r="E26" i="36"/>
  <c r="E15" i="36"/>
  <c r="E16" i="36" s="1"/>
  <c r="H40" i="28"/>
  <c r="G203" i="59"/>
  <c r="F38" i="64" s="1"/>
  <c r="D22" i="34"/>
  <c r="L8" i="33"/>
  <c r="D41" i="116"/>
  <c r="J31" i="59"/>
  <c r="K31" i="59" s="1"/>
  <c r="D44" i="116"/>
  <c r="J34" i="59"/>
  <c r="K34" i="59" s="1"/>
  <c r="G100" i="46"/>
  <c r="AW115" i="82"/>
  <c r="AS115" i="82"/>
  <c r="AS119" i="82" s="1"/>
  <c r="AS121" i="82" s="1"/>
  <c r="AS123" i="82" s="1"/>
  <c r="AM115" i="82"/>
  <c r="AN115" i="82"/>
  <c r="AV115" i="82"/>
  <c r="AR115" i="82"/>
  <c r="AT106" i="82"/>
  <c r="AX115" i="82"/>
  <c r="AR62" i="82"/>
  <c r="AR52" i="82"/>
  <c r="AR61" i="82"/>
  <c r="AR63" i="82"/>
  <c r="AR60" i="82"/>
  <c r="AO119" i="82"/>
  <c r="AO121" i="82" s="1"/>
  <c r="AO123" i="82" s="1"/>
  <c r="AX106" i="82"/>
  <c r="AU115" i="82"/>
  <c r="AU126" i="82"/>
  <c r="AU128" i="82" s="1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G66" i="46"/>
  <c r="BC66" i="48"/>
  <c r="BC89" i="48"/>
  <c r="G114" i="46"/>
  <c r="G89" i="46"/>
  <c r="F91" i="46"/>
  <c r="G91" i="46" s="1"/>
  <c r="BB13" i="48"/>
  <c r="F76" i="52"/>
  <c r="F6" i="48"/>
  <c r="O9" i="48"/>
  <c r="O50" i="48" s="1"/>
  <c r="BF13" i="48"/>
  <c r="J76" i="52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K76" i="52"/>
  <c r="BG13" i="48"/>
  <c r="Q9" i="48"/>
  <c r="Q50" i="48" s="1"/>
  <c r="BH13" i="48"/>
  <c r="L76" i="52"/>
  <c r="K6" i="48"/>
  <c r="M6" i="48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L6" i="48"/>
  <c r="D38" i="47"/>
  <c r="W9" i="48"/>
  <c r="W50" i="48" s="1"/>
  <c r="BE13" i="48"/>
  <c r="I76" i="52"/>
  <c r="J6" i="48"/>
  <c r="D28" i="47"/>
  <c r="AK9" i="48"/>
  <c r="AK50" i="48" s="1"/>
  <c r="AQ66" i="48" l="1"/>
  <c r="BF66" i="48"/>
  <c r="BF89" i="48"/>
  <c r="AT89" i="48"/>
  <c r="AV66" i="48"/>
  <c r="AV89" i="48"/>
  <c r="AR66" i="48"/>
  <c r="AR89" i="48"/>
  <c r="AW66" i="48"/>
  <c r="BI93" i="82"/>
  <c r="BI97" i="82" s="1"/>
  <c r="AC72" i="48"/>
  <c r="AC81" i="48" s="1"/>
  <c r="BF93" i="82"/>
  <c r="BF97" i="82" s="1"/>
  <c r="BF96" i="82" s="1"/>
  <c r="BF28" i="82" s="1"/>
  <c r="BB93" i="82"/>
  <c r="BB97" i="82" s="1"/>
  <c r="AC51" i="48"/>
  <c r="AC54" i="48" s="1"/>
  <c r="AU89" i="48"/>
  <c r="AY93" i="82"/>
  <c r="AY97" i="82" s="1"/>
  <c r="AY96" i="82" s="1"/>
  <c r="AY28" i="82" s="1"/>
  <c r="BJ93" i="82"/>
  <c r="BJ97" i="82" s="1"/>
  <c r="AR106" i="82"/>
  <c r="AC60" i="48"/>
  <c r="E175" i="46"/>
  <c r="BG93" i="82"/>
  <c r="BG97" i="82" s="1"/>
  <c r="AN106" i="82"/>
  <c r="AN108" i="82" s="1"/>
  <c r="AN29" i="82" s="1"/>
  <c r="AS109" i="82"/>
  <c r="AS110" i="82" s="1"/>
  <c r="AS108" i="82"/>
  <c r="AS29" i="82" s="1"/>
  <c r="AQ106" i="82"/>
  <c r="AC61" i="48"/>
  <c r="B175" i="46"/>
  <c r="F133" i="46"/>
  <c r="AN109" i="82"/>
  <c r="AN110" i="82" s="1"/>
  <c r="AR108" i="82"/>
  <c r="AR29" i="82" s="1"/>
  <c r="AR109" i="82"/>
  <c r="AR110" i="82" s="1"/>
  <c r="AO109" i="82"/>
  <c r="AO110" i="82" s="1"/>
  <c r="AO108" i="82"/>
  <c r="AO29" i="82" s="1"/>
  <c r="AQ108" i="82"/>
  <c r="AQ29" i="82" s="1"/>
  <c r="AQ109" i="82"/>
  <c r="AQ110" i="82" s="1"/>
  <c r="BH96" i="82"/>
  <c r="BH28" i="82" s="1"/>
  <c r="BE96" i="82"/>
  <c r="BE28" i="82" s="1"/>
  <c r="D198" i="46"/>
  <c r="D200" i="46" s="1"/>
  <c r="F194" i="46"/>
  <c r="F219" i="46"/>
  <c r="D223" i="46"/>
  <c r="E248" i="46"/>
  <c r="E250" i="46" s="1"/>
  <c r="BA96" i="82"/>
  <c r="BA28" i="82" s="1"/>
  <c r="B200" i="46"/>
  <c r="AP126" i="82"/>
  <c r="AP128" i="82" s="1"/>
  <c r="AP30" i="82" s="1"/>
  <c r="AT126" i="82"/>
  <c r="AT128" i="82" s="1"/>
  <c r="AT30" i="82" s="1"/>
  <c r="AQ126" i="82"/>
  <c r="AQ128" i="82" s="1"/>
  <c r="AQ30" i="82" s="1"/>
  <c r="BE63" i="82"/>
  <c r="BD63" i="82"/>
  <c r="BC63" i="82"/>
  <c r="BJ63" i="82"/>
  <c r="BB63" i="82"/>
  <c r="BI63" i="82"/>
  <c r="BA63" i="82"/>
  <c r="F207" i="46"/>
  <c r="BH63" i="82"/>
  <c r="AZ63" i="82"/>
  <c r="BG63" i="82"/>
  <c r="AY63" i="82"/>
  <c r="BF63" i="82"/>
  <c r="BF104" i="82"/>
  <c r="BE104" i="82"/>
  <c r="BD104" i="82"/>
  <c r="BC104" i="82"/>
  <c r="AY104" i="82"/>
  <c r="BJ104" i="82"/>
  <c r="BB104" i="82"/>
  <c r="BI104" i="82"/>
  <c r="BA104" i="82"/>
  <c r="BH104" i="82"/>
  <c r="AZ104" i="82"/>
  <c r="BG104" i="82"/>
  <c r="F231" i="46"/>
  <c r="BG52" i="82"/>
  <c r="AY52" i="82"/>
  <c r="BF52" i="82"/>
  <c r="BE52" i="82"/>
  <c r="B208" i="46"/>
  <c r="B216" i="46" s="1"/>
  <c r="BD52" i="82"/>
  <c r="BD56" i="82" s="1"/>
  <c r="BC52" i="82"/>
  <c r="BJ52" i="82"/>
  <c r="BB52" i="82"/>
  <c r="BI52" i="82"/>
  <c r="BI56" i="82" s="1"/>
  <c r="BA52" i="82"/>
  <c r="BH52" i="82"/>
  <c r="AZ52" i="82"/>
  <c r="D204" i="46"/>
  <c r="AJ72" i="48"/>
  <c r="AJ81" i="48" s="1"/>
  <c r="BN66" i="50"/>
  <c r="BN43" i="50"/>
  <c r="BB96" i="82"/>
  <c r="BB28" i="82" s="1"/>
  <c r="F183" i="46"/>
  <c r="G178" i="46"/>
  <c r="F173" i="46"/>
  <c r="G169" i="46"/>
  <c r="D158" i="46"/>
  <c r="D166" i="46" s="1"/>
  <c r="F154" i="46"/>
  <c r="BI96" i="82"/>
  <c r="BI28" i="82" s="1"/>
  <c r="B248" i="46"/>
  <c r="D244" i="46"/>
  <c r="AN126" i="82"/>
  <c r="AN128" i="82" s="1"/>
  <c r="BJ96" i="82"/>
  <c r="BJ28" i="82" s="1"/>
  <c r="D191" i="46"/>
  <c r="G144" i="46"/>
  <c r="F148" i="46"/>
  <c r="AX126" i="82"/>
  <c r="AX128" i="82" s="1"/>
  <c r="BG96" i="82"/>
  <c r="BG28" i="82" s="1"/>
  <c r="D233" i="46"/>
  <c r="D241" i="46" s="1"/>
  <c r="F228" i="46"/>
  <c r="E223" i="46"/>
  <c r="AS126" i="82"/>
  <c r="AS128" i="82" s="1"/>
  <c r="AS30" i="82" s="1"/>
  <c r="AS31" i="82" s="1"/>
  <c r="AS16" i="82" s="1"/>
  <c r="AS30" i="52" s="1"/>
  <c r="BI103" i="82"/>
  <c r="BA103" i="82"/>
  <c r="F230" i="46"/>
  <c r="BH103" i="82"/>
  <c r="AZ103" i="82"/>
  <c r="BG103" i="82"/>
  <c r="BF103" i="82"/>
  <c r="BE103" i="82"/>
  <c r="AY103" i="82"/>
  <c r="BD103" i="82"/>
  <c r="BC103" i="82"/>
  <c r="BJ103" i="82"/>
  <c r="BB103" i="82"/>
  <c r="D116" i="46"/>
  <c r="D125" i="46"/>
  <c r="BD60" i="82"/>
  <c r="E208" i="46"/>
  <c r="E216" i="46" s="1"/>
  <c r="BI60" i="82"/>
  <c r="BA60" i="82"/>
  <c r="BG60" i="82"/>
  <c r="AZ60" i="82"/>
  <c r="BH60" i="82"/>
  <c r="BB60" i="82"/>
  <c r="BJ60" i="82"/>
  <c r="BC60" i="82"/>
  <c r="BE60" i="82"/>
  <c r="AY60" i="82"/>
  <c r="BF60" i="82"/>
  <c r="BM66" i="50"/>
  <c r="BM43" i="50"/>
  <c r="BD102" i="82"/>
  <c r="BC102" i="82"/>
  <c r="F229" i="46"/>
  <c r="BJ102" i="82"/>
  <c r="BB102" i="82"/>
  <c r="BI102" i="82"/>
  <c r="BA102" i="82"/>
  <c r="BH102" i="82"/>
  <c r="BH106" i="82" s="1"/>
  <c r="AZ102" i="82"/>
  <c r="BG102" i="82"/>
  <c r="BG106" i="82" s="1"/>
  <c r="AY102" i="82"/>
  <c r="AY106" i="82" s="1"/>
  <c r="BF102" i="82"/>
  <c r="BE102" i="82"/>
  <c r="T61" i="48"/>
  <c r="AR126" i="82"/>
  <c r="AR128" i="82" s="1"/>
  <c r="AM126" i="82"/>
  <c r="AM128" i="82" s="1"/>
  <c r="AW126" i="82"/>
  <c r="AW128" i="82" s="1"/>
  <c r="BH62" i="82"/>
  <c r="AZ62" i="82"/>
  <c r="BG62" i="82"/>
  <c r="BF62" i="82"/>
  <c r="BE62" i="82"/>
  <c r="BD62" i="82"/>
  <c r="BC62" i="82"/>
  <c r="F206" i="46"/>
  <c r="BJ62" i="82"/>
  <c r="BB62" i="82"/>
  <c r="BI62" i="82"/>
  <c r="BA62" i="82"/>
  <c r="AY62" i="82"/>
  <c r="AP106" i="82"/>
  <c r="AZ96" i="82"/>
  <c r="AZ28" i="82" s="1"/>
  <c r="BD96" i="82"/>
  <c r="BD28" i="82" s="1"/>
  <c r="G104" i="46"/>
  <c r="F108" i="46"/>
  <c r="AO126" i="82"/>
  <c r="AO128" i="82" s="1"/>
  <c r="AO30" i="82" s="1"/>
  <c r="AW109" i="82"/>
  <c r="AW110" i="82" s="1"/>
  <c r="I69" i="33"/>
  <c r="F27" i="36" s="1"/>
  <c r="F26" i="36" s="1"/>
  <c r="D20" i="64"/>
  <c r="D135" i="116" s="1"/>
  <c r="D133" i="116"/>
  <c r="D8" i="34"/>
  <c r="D46" i="31" s="1"/>
  <c r="D45" i="31"/>
  <c r="J11" i="33"/>
  <c r="O8" i="33"/>
  <c r="N8" i="33"/>
  <c r="G20" i="34"/>
  <c r="H17" i="34"/>
  <c r="H19" i="34" s="1"/>
  <c r="H56" i="63"/>
  <c r="D38" i="64"/>
  <c r="F203" i="59"/>
  <c r="E38" i="64" s="1"/>
  <c r="D15" i="36"/>
  <c r="D16" i="36" s="1"/>
  <c r="G40" i="28"/>
  <c r="E57" i="63"/>
  <c r="E58" i="63" s="1"/>
  <c r="D24" i="34"/>
  <c r="C16" i="36"/>
  <c r="E22" i="34"/>
  <c r="Z59" i="48"/>
  <c r="Z51" i="48"/>
  <c r="Z54" i="48" s="1"/>
  <c r="Z60" i="48"/>
  <c r="AV119" i="82"/>
  <c r="AV121" i="82" s="1"/>
  <c r="AV123" i="82" s="1"/>
  <c r="AV30" i="82" s="1"/>
  <c r="AT109" i="82"/>
  <c r="AT110" i="82" s="1"/>
  <c r="AT108" i="82"/>
  <c r="AT29" i="82" s="1"/>
  <c r="AU109" i="82"/>
  <c r="AU110" i="82" s="1"/>
  <c r="AU108" i="82"/>
  <c r="AU29" i="82" s="1"/>
  <c r="AX119" i="82"/>
  <c r="AX121" i="82" s="1"/>
  <c r="AX123" i="82" s="1"/>
  <c r="AU119" i="82"/>
  <c r="AU121" i="82" s="1"/>
  <c r="AU123" i="82" s="1"/>
  <c r="AU30" i="82" s="1"/>
  <c r="AR119" i="82"/>
  <c r="AR121" i="82" s="1"/>
  <c r="AR123" i="82" s="1"/>
  <c r="AM119" i="82"/>
  <c r="AM121" i="82" s="1"/>
  <c r="AM123" i="82" s="1"/>
  <c r="AM30" i="82" s="1"/>
  <c r="AW119" i="82"/>
  <c r="AW121" i="82" s="1"/>
  <c r="AW123" i="82" s="1"/>
  <c r="AX109" i="82"/>
  <c r="AX110" i="82" s="1"/>
  <c r="AX108" i="82"/>
  <c r="AX29" i="82" s="1"/>
  <c r="AN119" i="82"/>
  <c r="AN121" i="82" s="1"/>
  <c r="AN123" i="82" s="1"/>
  <c r="AN30" i="82" s="1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U63" i="48" s="1"/>
  <c r="U65" i="48" s="1"/>
  <c r="AJ51" i="48"/>
  <c r="AJ54" i="48" s="1"/>
  <c r="T59" i="48"/>
  <c r="AJ58" i="48"/>
  <c r="U51" i="48"/>
  <c r="U54" i="48" s="1"/>
  <c r="AJ60" i="48"/>
  <c r="T58" i="48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 s="1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Q8" i="48"/>
  <c r="Q13" i="48" s="1"/>
  <c r="S111" i="59" s="1"/>
  <c r="BI75" i="82"/>
  <c r="BI8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1" i="71"/>
  <c r="AZ15" i="92"/>
  <c r="AY35" i="48"/>
  <c r="AZ38" i="50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44" i="48" s="1"/>
  <c r="BB21" i="71"/>
  <c r="BC38" i="50"/>
  <c r="BC39" i="50" s="1"/>
  <c r="BC51" i="52" s="1"/>
  <c r="BC25" i="50"/>
  <c r="BB17" i="48"/>
  <c r="BD111" i="59"/>
  <c r="L47" i="82"/>
  <c r="L46" i="82" s="1"/>
  <c r="AZ75" i="82"/>
  <c r="AZ86" i="82" s="1"/>
  <c r="AZ56" i="82"/>
  <c r="AZ55" i="82" s="1"/>
  <c r="AZ20" i="82" s="1"/>
  <c r="AD60" i="48"/>
  <c r="AD72" i="48"/>
  <c r="AD81" i="48" s="1"/>
  <c r="AD58" i="48"/>
  <c r="AD59" i="48"/>
  <c r="AD61" i="48"/>
  <c r="AD51" i="48"/>
  <c r="AD54" i="48" s="1"/>
  <c r="BF56" i="82"/>
  <c r="BF75" i="82"/>
  <c r="BF86" i="82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17" i="48"/>
  <c r="BA25" i="50"/>
  <c r="AZ21" i="71"/>
  <c r="AZ35" i="48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R25" i="50"/>
  <c r="N47" i="82"/>
  <c r="N46" i="82" s="1"/>
  <c r="T71" i="48"/>
  <c r="T75" i="48" s="1"/>
  <c r="T77" i="48" s="1"/>
  <c r="T88" i="48" s="1"/>
  <c r="V14" i="48"/>
  <c r="V17" i="48" s="1"/>
  <c r="X111" i="59"/>
  <c r="V24" i="48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38" i="48" s="1"/>
  <c r="AB23" i="48"/>
  <c r="AB24" i="48"/>
  <c r="AC15" i="92"/>
  <c r="AB14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44" i="48" s="1"/>
  <c r="BC17" i="48"/>
  <c r="BE111" i="59"/>
  <c r="BD38" i="50"/>
  <c r="BD39" i="50" s="1"/>
  <c r="BD51" i="52" s="1"/>
  <c r="BD15" i="92"/>
  <c r="BC21" i="71"/>
  <c r="K9" i="48"/>
  <c r="K50" i="48" s="1"/>
  <c r="E30" i="47"/>
  <c r="AC63" i="48"/>
  <c r="AC65" i="48" s="1"/>
  <c r="F47" i="82"/>
  <c r="H9" i="48"/>
  <c r="H50" i="48" s="1"/>
  <c r="N9" i="48"/>
  <c r="N50" i="48" s="1"/>
  <c r="BE56" i="82"/>
  <c r="BE55" i="82" s="1"/>
  <c r="BE20" i="82" s="1"/>
  <c r="BE75" i="82"/>
  <c r="BE86" i="82" s="1"/>
  <c r="AJ22" i="48"/>
  <c r="AJ23" i="48"/>
  <c r="BD75" i="82"/>
  <c r="BD8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75" i="82"/>
  <c r="BC86" i="82" s="1"/>
  <c r="BC56" i="82"/>
  <c r="BC55" i="82" s="1"/>
  <c r="BC20" i="82" s="1"/>
  <c r="AY56" i="82"/>
  <c r="AY55" i="82" s="1"/>
  <c r="AY20" i="82" s="1"/>
  <c r="AY75" i="82"/>
  <c r="AY86" i="82" s="1"/>
  <c r="K47" i="82"/>
  <c r="K46" i="82" s="1"/>
  <c r="BA75" i="82"/>
  <c r="BA86" i="82" s="1"/>
  <c r="BA56" i="82"/>
  <c r="BA55" i="82" s="1"/>
  <c r="BA20" i="82" s="1"/>
  <c r="BB75" i="82"/>
  <c r="BB86" i="82" s="1"/>
  <c r="BB56" i="82"/>
  <c r="BB55" i="82" s="1"/>
  <c r="BB20" i="82" s="1"/>
  <c r="I47" i="82"/>
  <c r="I46" i="82" s="1"/>
  <c r="BH17" i="48"/>
  <c r="BI25" i="50"/>
  <c r="BH35" i="48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21" i="71"/>
  <c r="BK38" i="50"/>
  <c r="BK39" i="50" s="1"/>
  <c r="BK51" i="52" s="1"/>
  <c r="BJ17" i="48"/>
  <c r="BL111" i="59"/>
  <c r="BK25" i="50"/>
  <c r="BJ47" i="50" s="1"/>
  <c r="BG75" i="82"/>
  <c r="BG86" i="82" s="1"/>
  <c r="BG56" i="82"/>
  <c r="BG55" i="82" s="1"/>
  <c r="BG20" i="82" s="1"/>
  <c r="BJ75" i="82"/>
  <c r="BJ86" i="82" s="1"/>
  <c r="BJ56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17" i="48"/>
  <c r="BF38" i="50"/>
  <c r="BF39" i="50" s="1"/>
  <c r="BF51" i="52" s="1"/>
  <c r="D6" i="48"/>
  <c r="BJ15" i="92"/>
  <c r="BK111" i="59"/>
  <c r="BI21" i="71"/>
  <c r="BI17" i="48"/>
  <c r="BI35" i="48"/>
  <c r="BJ25" i="50"/>
  <c r="BJ38" i="50"/>
  <c r="BJ39" i="50" s="1"/>
  <c r="BJ51" i="52" s="1"/>
  <c r="BD21" i="71"/>
  <c r="BE15" i="92"/>
  <c r="BD17" i="48"/>
  <c r="BD35" i="48"/>
  <c r="BF111" i="59"/>
  <c r="BE38" i="50"/>
  <c r="BE39" i="50" s="1"/>
  <c r="BE51" i="52" s="1"/>
  <c r="BE25" i="50"/>
  <c r="Z24" i="48"/>
  <c r="Z23" i="48"/>
  <c r="AC35" i="48"/>
  <c r="AC34" i="48" s="1"/>
  <c r="AC38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75" i="82"/>
  <c r="BH86" i="82" s="1"/>
  <c r="BH56" i="82"/>
  <c r="BH55" i="82" s="1"/>
  <c r="BH20" i="82" s="1"/>
  <c r="AJ71" i="48"/>
  <c r="AJ75" i="48" s="1"/>
  <c r="AJ77" i="48" s="1"/>
  <c r="AJ88" i="48" s="1"/>
  <c r="BA21" i="71"/>
  <c r="BB25" i="50"/>
  <c r="BA35" i="48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BI34" i="48" l="1"/>
  <c r="BI38" i="48" s="1"/>
  <c r="BI44" i="48"/>
  <c r="BE34" i="48"/>
  <c r="BE38" i="48" s="1"/>
  <c r="BE44" i="48"/>
  <c r="AZ34" i="48"/>
  <c r="AZ38" i="48" s="1"/>
  <c r="AZ44" i="48"/>
  <c r="BG34" i="48"/>
  <c r="BG38" i="48" s="1"/>
  <c r="BG44" i="48"/>
  <c r="BD34" i="48"/>
  <c r="BD38" i="48" s="1"/>
  <c r="BD44" i="48"/>
  <c r="AY34" i="48"/>
  <c r="AY38" i="48" s="1"/>
  <c r="AY44" i="48"/>
  <c r="BJ34" i="48"/>
  <c r="BJ38" i="48" s="1"/>
  <c r="BJ44" i="48"/>
  <c r="BA34" i="48"/>
  <c r="BA38" i="48" s="1"/>
  <c r="BA44" i="48"/>
  <c r="BH34" i="48"/>
  <c r="BH38" i="48" s="1"/>
  <c r="BH44" i="48"/>
  <c r="BF34" i="48"/>
  <c r="BF38" i="48" s="1"/>
  <c r="BF44" i="48"/>
  <c r="Z21" i="48"/>
  <c r="BD106" i="82"/>
  <c r="AA15" i="92"/>
  <c r="AB111" i="59"/>
  <c r="W23" i="48"/>
  <c r="AB22" i="48"/>
  <c r="AC25" i="50"/>
  <c r="V35" i="48"/>
  <c r="V34" i="48" s="1"/>
  <c r="D24" i="49" s="1"/>
  <c r="AW30" i="82"/>
  <c r="AT31" i="82"/>
  <c r="BA106" i="82"/>
  <c r="Z21" i="71"/>
  <c r="Z14" i="48"/>
  <c r="Z17" i="48" s="1"/>
  <c r="AB21" i="71"/>
  <c r="AR30" i="82"/>
  <c r="AR31" i="82" s="1"/>
  <c r="AR16" i="82" s="1"/>
  <c r="AR30" i="52" s="1"/>
  <c r="BE106" i="82"/>
  <c r="BE109" i="82" s="1"/>
  <c r="BE110" i="82" s="1"/>
  <c r="BB106" i="82"/>
  <c r="AQ31" i="82"/>
  <c r="AQ16" i="82" s="1"/>
  <c r="AQ30" i="52" s="1"/>
  <c r="AA25" i="50"/>
  <c r="Z22" i="48"/>
  <c r="AC38" i="50"/>
  <c r="W15" i="92"/>
  <c r="BJ106" i="82"/>
  <c r="Z35" i="48"/>
  <c r="Z34" i="48" s="1"/>
  <c r="D28" i="49" s="1"/>
  <c r="W38" i="50"/>
  <c r="W39" i="50" s="1"/>
  <c r="W51" i="52" s="1"/>
  <c r="Z63" i="48"/>
  <c r="Z65" i="48" s="1"/>
  <c r="AX30" i="82"/>
  <c r="BD109" i="82"/>
  <c r="BD110" i="82" s="1"/>
  <c r="BD108" i="82"/>
  <c r="BD29" i="82" s="1"/>
  <c r="W35" i="48"/>
  <c r="V21" i="71"/>
  <c r="V23" i="48"/>
  <c r="V26" i="48" s="1"/>
  <c r="X115" i="59" s="1"/>
  <c r="T25" i="50"/>
  <c r="BI106" i="82"/>
  <c r="BI108" i="82" s="1"/>
  <c r="BI29" i="82" s="1"/>
  <c r="G133" i="46"/>
  <c r="F141" i="46"/>
  <c r="G141" i="46" s="1"/>
  <c r="AK38" i="50"/>
  <c r="AK39" i="50" s="1"/>
  <c r="AK51" i="52" s="1"/>
  <c r="V22" i="48"/>
  <c r="BC106" i="82"/>
  <c r="BC109" i="82" s="1"/>
  <c r="BC110" i="82" s="1"/>
  <c r="Y111" i="59"/>
  <c r="AJ21" i="71"/>
  <c r="W25" i="50"/>
  <c r="AZ106" i="82"/>
  <c r="AZ108" i="82" s="1"/>
  <c r="AZ29" i="82" s="1"/>
  <c r="BF106" i="82"/>
  <c r="E225" i="46"/>
  <c r="X38" i="50"/>
  <c r="X39" i="50" s="1"/>
  <c r="X51" i="52" s="1"/>
  <c r="AJ24" i="48"/>
  <c r="S24" i="48"/>
  <c r="S26" i="48" s="1"/>
  <c r="U115" i="59" s="1"/>
  <c r="BB109" i="82"/>
  <c r="BB110" i="82" s="1"/>
  <c r="BB108" i="82"/>
  <c r="BB29" i="82" s="1"/>
  <c r="BJ109" i="82"/>
  <c r="BJ110" i="82" s="1"/>
  <c r="BJ108" i="82"/>
  <c r="BJ29" i="82" s="1"/>
  <c r="AY109" i="82"/>
  <c r="AY110" i="82" s="1"/>
  <c r="AY108" i="82"/>
  <c r="AY29" i="82" s="1"/>
  <c r="BG109" i="82"/>
  <c r="BG110" i="82" s="1"/>
  <c r="BG108" i="82"/>
  <c r="BG29" i="82" s="1"/>
  <c r="AZ109" i="82"/>
  <c r="AZ110" i="82" s="1"/>
  <c r="BF109" i="82"/>
  <c r="BF110" i="82" s="1"/>
  <c r="BF108" i="82"/>
  <c r="BF29" i="82" s="1"/>
  <c r="BA109" i="82"/>
  <c r="BA110" i="82" s="1"/>
  <c r="BA108" i="82"/>
  <c r="BA29" i="82" s="1"/>
  <c r="BH109" i="82"/>
  <c r="BH110" i="82" s="1"/>
  <c r="BH108" i="82"/>
  <c r="BH29" i="82" s="1"/>
  <c r="AO31" i="82"/>
  <c r="AO16" i="82" s="1"/>
  <c r="AO30" i="52" s="1"/>
  <c r="BI109" i="82"/>
  <c r="BI110" i="82" s="1"/>
  <c r="F150" i="46"/>
  <c r="G150" i="46" s="1"/>
  <c r="G148" i="46"/>
  <c r="BH126" i="82"/>
  <c r="BH128" i="82" s="1"/>
  <c r="BH30" i="82" s="1"/>
  <c r="BE126" i="82"/>
  <c r="BE128" i="82" s="1"/>
  <c r="BE30" i="82" s="1"/>
  <c r="BC126" i="82"/>
  <c r="BC128" i="82" s="1"/>
  <c r="BC30" i="82" s="1"/>
  <c r="BD126" i="82"/>
  <c r="BD128" i="82" s="1"/>
  <c r="BD30" i="82" s="1"/>
  <c r="B250" i="46"/>
  <c r="BF126" i="82"/>
  <c r="BF128" i="82" s="1"/>
  <c r="BF30" i="82" s="1"/>
  <c r="BA126" i="82"/>
  <c r="BA128" i="82" s="1"/>
  <c r="BA30" i="82" s="1"/>
  <c r="BI126" i="82"/>
  <c r="BI128" i="82" s="1"/>
  <c r="BI30" i="82" s="1"/>
  <c r="AY126" i="82"/>
  <c r="AY128" i="82" s="1"/>
  <c r="AY30" i="82" s="1"/>
  <c r="BB126" i="82"/>
  <c r="BB128" i="82" s="1"/>
  <c r="BB30" i="82" s="1"/>
  <c r="BG126" i="82"/>
  <c r="BG128" i="82" s="1"/>
  <c r="BG30" i="82" s="1"/>
  <c r="BJ126" i="82"/>
  <c r="BJ128" i="82" s="1"/>
  <c r="AZ126" i="82"/>
  <c r="AZ128" i="82" s="1"/>
  <c r="AZ30" i="82" s="1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AP109" i="82"/>
  <c r="AP110" i="82" s="1"/>
  <c r="AP108" i="82"/>
  <c r="AP29" i="82" s="1"/>
  <c r="AP31" i="82" s="1"/>
  <c r="AP16" i="82" s="1"/>
  <c r="AP30" i="52" s="1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AP32" i="82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J69" i="33"/>
  <c r="K11" i="33"/>
  <c r="L11" i="33" s="1"/>
  <c r="L69" i="33" s="1"/>
  <c r="G21" i="34"/>
  <c r="I38" i="28"/>
  <c r="I40" i="28" s="1"/>
  <c r="F57" i="63"/>
  <c r="F58" i="63" s="1"/>
  <c r="E24" i="34"/>
  <c r="F22" i="34"/>
  <c r="H20" i="34"/>
  <c r="I56" i="63"/>
  <c r="I17" i="34"/>
  <c r="I19" i="34" s="1"/>
  <c r="P8" i="33"/>
  <c r="W21" i="48"/>
  <c r="Q35" i="48"/>
  <c r="Q34" i="48" s="1"/>
  <c r="P23" i="48"/>
  <c r="P22" i="48"/>
  <c r="W22" i="48"/>
  <c r="W26" i="48" s="1"/>
  <c r="Y115" i="59" s="1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W31" i="82"/>
  <c r="AW16" i="82" s="1"/>
  <c r="AW30" i="52" s="1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U31" i="82"/>
  <c r="AU16" i="82" s="1"/>
  <c r="AU30" i="52" s="1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S47" i="50" s="1"/>
  <c r="T30" i="50" s="1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 s="1"/>
  <c r="AN38" i="50"/>
  <c r="H20" i="51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36" i="5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71"/>
  <c r="AP15" i="92"/>
  <c r="AP25" i="50"/>
  <c r="AP38" i="50"/>
  <c r="AP39" i="50" s="1"/>
  <c r="AP51" i="52" s="1"/>
  <c r="AQ111" i="59"/>
  <c r="AO17" i="48"/>
  <c r="AO35" i="48"/>
  <c r="AO44" i="48" s="1"/>
  <c r="Q92" i="82"/>
  <c r="Q27" i="82"/>
  <c r="Z46" i="82"/>
  <c r="AM56" i="82"/>
  <c r="AM55" i="82" s="1"/>
  <c r="AM20" i="82" s="1"/>
  <c r="AM36" i="82" s="1"/>
  <c r="AM75" i="82"/>
  <c r="AS21" i="71"/>
  <c r="AT15" i="92"/>
  <c r="AS35" i="48"/>
  <c r="AS44" i="48" s="1"/>
  <c r="AT25" i="50"/>
  <c r="AT38" i="50"/>
  <c r="AT39" i="50" s="1"/>
  <c r="AT51" i="52" s="1"/>
  <c r="AU111" i="59"/>
  <c r="AS17" i="48"/>
  <c r="AB27" i="82"/>
  <c r="AB92" i="82"/>
  <c r="AB101" i="82" s="1"/>
  <c r="AI19" i="82"/>
  <c r="AI51" i="82"/>
  <c r="AV25" i="50"/>
  <c r="AW111" i="59"/>
  <c r="AV38" i="50"/>
  <c r="AV39" i="50" s="1"/>
  <c r="AV51" i="52" s="1"/>
  <c r="AU21" i="71"/>
  <c r="AU17" i="48"/>
  <c r="AV15" i="92"/>
  <c r="AU35" i="48"/>
  <c r="AU44" i="48" s="1"/>
  <c r="AP21" i="71"/>
  <c r="AQ38" i="50"/>
  <c r="AQ39" i="50" s="1"/>
  <c r="AQ51" i="52" s="1"/>
  <c r="AR111" i="59"/>
  <c r="AP17" i="48"/>
  <c r="AQ15" i="92"/>
  <c r="AQ25" i="50"/>
  <c r="AP35" i="48"/>
  <c r="AP44" i="48" s="1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I14" i="48"/>
  <c r="AI17" i="48" s="1"/>
  <c r="AJ25" i="50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44" i="48" s="1"/>
  <c r="AV34" i="48"/>
  <c r="AV38" i="48" s="1"/>
  <c r="Y51" i="82"/>
  <c r="Y19" i="82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N44" i="48" s="1"/>
  <c r="AO38" i="50"/>
  <c r="AO39" i="50" s="1"/>
  <c r="AO51" i="52" s="1"/>
  <c r="AO25" i="50"/>
  <c r="AN21" i="71"/>
  <c r="AO15" i="92"/>
  <c r="AN17" i="48"/>
  <c r="AP111" i="59"/>
  <c r="AU56" i="82"/>
  <c r="AU55" i="82" s="1"/>
  <c r="AU20" i="82" s="1"/>
  <c r="AU75" i="82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44" i="48" s="1"/>
  <c r="AX17" i="48"/>
  <c r="AY25" i="50"/>
  <c r="AE46" i="82"/>
  <c r="AC92" i="82"/>
  <c r="AC101" i="82" s="1"/>
  <c r="AC27" i="82"/>
  <c r="AF46" i="82"/>
  <c r="AF92" i="82"/>
  <c r="AF101" i="82" s="1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 s="1"/>
  <c r="AS51" i="52" s="1"/>
  <c r="AX56" i="82"/>
  <c r="AX75" i="82"/>
  <c r="AX74" i="82" s="1"/>
  <c r="AX65" i="82"/>
  <c r="AX55" i="82"/>
  <c r="AX20" i="82" s="1"/>
  <c r="AQ75" i="82"/>
  <c r="AQ56" i="82"/>
  <c r="AL46" i="82"/>
  <c r="AK27" i="82"/>
  <c r="AK92" i="82"/>
  <c r="AK101" i="82" s="1"/>
  <c r="AK46" i="82"/>
  <c r="AT56" i="82"/>
  <c r="AT75" i="82"/>
  <c r="BD74" i="82"/>
  <c r="W19" i="82"/>
  <c r="W51" i="82"/>
  <c r="T46" i="82"/>
  <c r="W27" i="82"/>
  <c r="W92" i="82"/>
  <c r="AW35" i="48"/>
  <c r="AW44" i="48" s="1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47" i="50" s="1"/>
  <c r="AU30" i="50" s="1"/>
  <c r="AT35" i="48"/>
  <c r="AT44" i="48" s="1"/>
  <c r="AU38" i="50"/>
  <c r="AU39" i="50" s="1"/>
  <c r="AU51" i="52" s="1"/>
  <c r="AK71" i="48"/>
  <c r="AK75" i="48" s="1"/>
  <c r="AK77" i="48" s="1"/>
  <c r="Z25" i="50"/>
  <c r="X47" i="50" s="1"/>
  <c r="T47" i="50"/>
  <c r="U30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R26" i="48" s="1"/>
  <c r="T115" i="59" s="1"/>
  <c r="Y24" i="48"/>
  <c r="S25" i="50"/>
  <c r="R47" i="50" s="1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V71" i="48"/>
  <c r="V75" i="48" s="1"/>
  <c r="V77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BE30" i="50" s="1"/>
  <c r="BE34" i="50" s="1"/>
  <c r="M8" i="48"/>
  <c r="M13" i="48" s="1"/>
  <c r="M22" i="48" s="1"/>
  <c r="AZ26" i="48"/>
  <c r="BB115" i="59" s="1"/>
  <c r="BJ74" i="82"/>
  <c r="BD65" i="82"/>
  <c r="BD67" i="82" s="1"/>
  <c r="BD21" i="82" s="1"/>
  <c r="BD37" i="52" s="1"/>
  <c r="BE74" i="82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BF74" i="82"/>
  <c r="AZ74" i="82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T111" i="59"/>
  <c r="BH74" i="82"/>
  <c r="BJ26" i="48"/>
  <c r="BL115" i="59" s="1"/>
  <c r="BC74" i="82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40" i="48"/>
  <c r="D58" i="49"/>
  <c r="BG58" i="49" s="1"/>
  <c r="BN58" i="49" s="1"/>
  <c r="AZ36" i="52"/>
  <c r="AZ36" i="82"/>
  <c r="G19" i="82"/>
  <c r="G51" i="82"/>
  <c r="D30" i="49"/>
  <c r="BB36" i="52"/>
  <c r="BB36" i="82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BH36" i="52"/>
  <c r="BH36" i="82"/>
  <c r="AK63" i="48"/>
  <c r="AK65" i="48" s="1"/>
  <c r="BB74" i="82"/>
  <c r="AY36" i="52"/>
  <c r="AY36" i="82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38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BB38" i="48" s="1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V88" i="48"/>
  <c r="BA74" i="82"/>
  <c r="D55" i="49"/>
  <c r="BD55" i="49" s="1"/>
  <c r="BN55" i="49" s="1"/>
  <c r="BA40" i="48"/>
  <c r="BE40" i="48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38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D136" i="49"/>
  <c r="BL136" i="49" s="1"/>
  <c r="BN136" i="49" s="1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BE65" i="82"/>
  <c r="BE67" i="82" s="1"/>
  <c r="BE21" i="82" s="1"/>
  <c r="BC34" i="48"/>
  <c r="BC38" i="48" s="1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I39" i="51"/>
  <c r="D126" i="49"/>
  <c r="BB126" i="49" s="1"/>
  <c r="BN126" i="49" s="1"/>
  <c r="H3" i="91"/>
  <c r="H3" i="97"/>
  <c r="AE63" i="48"/>
  <c r="AE65" i="48" s="1"/>
  <c r="BI65" i="82"/>
  <c r="BI67" i="82" s="1"/>
  <c r="BI21" i="82" s="1"/>
  <c r="I27" i="82"/>
  <c r="I92" i="82"/>
  <c r="AL35" i="48"/>
  <c r="AL34" i="48" s="1"/>
  <c r="AL38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BA36" i="82"/>
  <c r="BA36" i="52"/>
  <c r="AW36" i="82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AK88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BF55" i="82"/>
  <c r="BF20" i="82" s="1"/>
  <c r="AD63" i="48"/>
  <c r="AD65" i="48" s="1"/>
  <c r="L92" i="82"/>
  <c r="L27" i="82"/>
  <c r="AD35" i="48"/>
  <c r="AD34" i="48" s="1"/>
  <c r="AD38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AQ34" i="48" l="1"/>
  <c r="AQ38" i="48" s="1"/>
  <c r="AQ44" i="48"/>
  <c r="AN47" i="50"/>
  <c r="AO30" i="50" s="1"/>
  <c r="AR34" i="48"/>
  <c r="AR38" i="48" s="1"/>
  <c r="AR44" i="48"/>
  <c r="AW47" i="50"/>
  <c r="AX30" i="50" s="1"/>
  <c r="AX34" i="50" s="1"/>
  <c r="S7" i="52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S44" i="48"/>
  <c r="AA114" i="59"/>
  <c r="D97" i="49"/>
  <c r="Z38" i="48"/>
  <c r="Z40" i="48" s="1"/>
  <c r="AB120" i="59" s="1"/>
  <c r="AI22" i="48"/>
  <c r="BE108" i="82"/>
  <c r="BE29" i="82" s="1"/>
  <c r="AJ34" i="48"/>
  <c r="AJ38" i="48" s="1"/>
  <c r="AJ15" i="92"/>
  <c r="AI21" i="48"/>
  <c r="AI26" i="48" s="1"/>
  <c r="Q26" i="48"/>
  <c r="S115" i="59" s="1"/>
  <c r="S116" i="59" s="1"/>
  <c r="BI31" i="82"/>
  <c r="BI16" i="82" s="1"/>
  <c r="BI30" i="52" s="1"/>
  <c r="AZ28" i="48"/>
  <c r="AZ29" i="48" s="1"/>
  <c r="BB117" i="59" s="1"/>
  <c r="O111" i="59"/>
  <c r="M35" i="48"/>
  <c r="M34" i="48" s="1"/>
  <c r="K23" i="48"/>
  <c r="AI23" i="48"/>
  <c r="AY31" i="82"/>
  <c r="AY16" i="82" s="1"/>
  <c r="AQ32" i="82"/>
  <c r="AJ66" i="48"/>
  <c r="AJ89" i="48"/>
  <c r="T34" i="50"/>
  <c r="BF31" i="82"/>
  <c r="BF16" i="82" s="1"/>
  <c r="BF30" i="52" s="1"/>
  <c r="M21" i="48"/>
  <c r="T114" i="59"/>
  <c r="AO32" i="82"/>
  <c r="AB116" i="59"/>
  <c r="AH22" i="48"/>
  <c r="BC108" i="82"/>
  <c r="BC29" i="82" s="1"/>
  <c r="BC31" i="82" s="1"/>
  <c r="H203" i="59"/>
  <c r="G38" i="64" s="1"/>
  <c r="F15" i="36"/>
  <c r="P47" i="50"/>
  <c r="Q30" i="50" s="1"/>
  <c r="BD79" i="82"/>
  <c r="BD81" i="82" s="1"/>
  <c r="AJ111" i="59"/>
  <c r="BL128" i="82"/>
  <c r="BJ30" i="82"/>
  <c r="AZ31" i="82"/>
  <c r="AZ16" i="82" s="1"/>
  <c r="AZ30" i="52" s="1"/>
  <c r="AH24" i="48"/>
  <c r="BJ31" i="82"/>
  <c r="BJ16" i="82" s="1"/>
  <c r="BJ30" i="52" s="1"/>
  <c r="AY79" i="82"/>
  <c r="AY81" i="82" s="1"/>
  <c r="BH79" i="82"/>
  <c r="BH81" i="82" s="1"/>
  <c r="AZ79" i="82"/>
  <c r="AZ81" i="82" s="1"/>
  <c r="BL116" i="59"/>
  <c r="M23" i="48"/>
  <c r="BA79" i="82"/>
  <c r="BA81" i="82" s="1"/>
  <c r="BF79" i="82"/>
  <c r="BF81" i="82" s="1"/>
  <c r="AH71" i="48"/>
  <c r="AH75" i="48" s="1"/>
  <c r="AH77" i="48" s="1"/>
  <c r="AH14" i="48"/>
  <c r="AH17" i="48" s="1"/>
  <c r="AH7" i="52" s="1"/>
  <c r="F248" i="46"/>
  <c r="G244" i="46"/>
  <c r="F200" i="46"/>
  <c r="G200" i="46" s="1"/>
  <c r="G198" i="46"/>
  <c r="BI79" i="82"/>
  <c r="BI81" i="82" s="1"/>
  <c r="BE79" i="82"/>
  <c r="BE81" i="82" s="1"/>
  <c r="Y35" i="82"/>
  <c r="AI25" i="50"/>
  <c r="AH47" i="50" s="1"/>
  <c r="AI38" i="50"/>
  <c r="AI39" i="50" s="1"/>
  <c r="AI51" i="52" s="1"/>
  <c r="G223" i="46"/>
  <c r="F208" i="46"/>
  <c r="F225" i="46" s="1"/>
  <c r="G225" i="46" s="1"/>
  <c r="G204" i="46"/>
  <c r="AY32" i="82"/>
  <c r="BH31" i="82"/>
  <c r="BH16" i="82" s="1"/>
  <c r="BH30" i="52" s="1"/>
  <c r="BB31" i="82"/>
  <c r="BB16" i="82" s="1"/>
  <c r="BB30" i="52" s="1"/>
  <c r="BC79" i="82"/>
  <c r="BC81" i="82" s="1"/>
  <c r="AI47" i="50"/>
  <c r="F24" i="48"/>
  <c r="N15" i="92"/>
  <c r="F29" i="51"/>
  <c r="O38" i="50"/>
  <c r="O39" i="50" s="1"/>
  <c r="O51" i="52" s="1"/>
  <c r="W47" i="50"/>
  <c r="X30" i="50" s="1"/>
  <c r="AH35" i="48"/>
  <c r="AH34" i="48" s="1"/>
  <c r="AH21" i="71"/>
  <c r="BI32" i="82"/>
  <c r="O25" i="50"/>
  <c r="M47" i="50" s="1"/>
  <c r="N30" i="50" s="1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AH26" i="48" s="1"/>
  <c r="AJ115" i="59" s="1"/>
  <c r="BA31" i="82"/>
  <c r="BA16" i="82" s="1"/>
  <c r="BA30" i="52" s="1"/>
  <c r="BG31" i="82"/>
  <c r="BG16" i="82" s="1"/>
  <c r="BG30" i="52" s="1"/>
  <c r="BE31" i="82"/>
  <c r="BE16" i="82" s="1"/>
  <c r="BE30" i="52" s="1"/>
  <c r="AY30" i="52"/>
  <c r="H111" i="59"/>
  <c r="O15" i="92"/>
  <c r="BG79" i="82"/>
  <c r="BG81" i="82" s="1"/>
  <c r="F23" i="48"/>
  <c r="N25" i="50"/>
  <c r="F7" i="59"/>
  <c r="F22" i="48"/>
  <c r="N21" i="71"/>
  <c r="BB79" i="82"/>
  <c r="BB81" i="82" s="1"/>
  <c r="BJ79" i="82"/>
  <c r="BJ81" i="82" s="1"/>
  <c r="G158" i="46"/>
  <c r="F166" i="46"/>
  <c r="G166" i="46" s="1"/>
  <c r="G233" i="46"/>
  <c r="F241" i="46"/>
  <c r="G241" i="46" s="1"/>
  <c r="F175" i="46"/>
  <c r="G175" i="46" s="1"/>
  <c r="BF32" i="82"/>
  <c r="BD31" i="82"/>
  <c r="BD16" i="82" s="1"/>
  <c r="BD30" i="52" s="1"/>
  <c r="AN32" i="82"/>
  <c r="AW32" i="82"/>
  <c r="BH116" i="59"/>
  <c r="BB116" i="59"/>
  <c r="BJ28" i="48"/>
  <c r="AM36" i="52"/>
  <c r="M11" i="33"/>
  <c r="M69" i="33" s="1"/>
  <c r="K21" i="34" s="1"/>
  <c r="L38" i="28"/>
  <c r="J21" i="34"/>
  <c r="I27" i="36"/>
  <c r="G22" i="34"/>
  <c r="H57" i="63" s="1"/>
  <c r="H58" i="63" s="1"/>
  <c r="G27" i="36"/>
  <c r="G26" i="36" s="1"/>
  <c r="J38" i="28"/>
  <c r="H21" i="34"/>
  <c r="K69" i="33"/>
  <c r="Q8" i="33"/>
  <c r="R8" i="33"/>
  <c r="G57" i="63"/>
  <c r="G58" i="63" s="1"/>
  <c r="F24" i="34"/>
  <c r="F16" i="36"/>
  <c r="S8" i="33"/>
  <c r="J56" i="63"/>
  <c r="J17" i="34"/>
  <c r="J19" i="34" s="1"/>
  <c r="I20" i="34"/>
  <c r="V35" i="82"/>
  <c r="Q28" i="48"/>
  <c r="Y26" i="48"/>
  <c r="AA115" i="59" s="1"/>
  <c r="AA116" i="59" s="1"/>
  <c r="AZ67" i="82"/>
  <c r="AZ21" i="82" s="1"/>
  <c r="AZ37" i="52" s="1"/>
  <c r="BA68" i="82"/>
  <c r="BA69" i="82" s="1"/>
  <c r="AO86" i="82"/>
  <c r="AX32" i="82"/>
  <c r="AX79" i="82"/>
  <c r="AX81" i="82" s="1"/>
  <c r="AS86" i="82"/>
  <c r="AV32" i="82"/>
  <c r="AN86" i="82"/>
  <c r="AW86" i="82"/>
  <c r="AU32" i="82"/>
  <c r="AP86" i="82"/>
  <c r="AN36" i="52"/>
  <c r="AM30" i="52"/>
  <c r="I7" i="82"/>
  <c r="F39" i="52" s="1"/>
  <c r="AM32" i="82"/>
  <c r="AM86" i="82"/>
  <c r="AR86" i="82"/>
  <c r="AQ86" i="82"/>
  <c r="AT86" i="82"/>
  <c r="AU86" i="82"/>
  <c r="AX86" i="82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7" i="52"/>
  <c r="AX37" i="82"/>
  <c r="D45" i="49"/>
  <c r="AQ40" i="48"/>
  <c r="Y116" i="59"/>
  <c r="M21" i="71"/>
  <c r="F21" i="71"/>
  <c r="Y44" i="48"/>
  <c r="AN68" i="82"/>
  <c r="AN69" i="82" s="1"/>
  <c r="BA28" i="48"/>
  <c r="BA29" i="48" s="1"/>
  <c r="BC117" i="59" s="1"/>
  <c r="BE116" i="59"/>
  <c r="BF68" i="82"/>
  <c r="BD68" i="82"/>
  <c r="BD69" i="82" s="1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A21" i="71"/>
  <c r="AA24" i="48"/>
  <c r="G30" i="51" s="1"/>
  <c r="AA14" i="48"/>
  <c r="AA17" i="48" s="1"/>
  <c r="G24" i="51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M14" i="48"/>
  <c r="M17" i="48" s="1"/>
  <c r="F30" i="51"/>
  <c r="F21" i="48"/>
  <c r="BG67" i="82"/>
  <c r="BG21" i="82" s="1"/>
  <c r="BD34" i="50"/>
  <c r="BD35" i="50" s="1"/>
  <c r="D100" i="49"/>
  <c r="AB100" i="49" s="1"/>
  <c r="AT34" i="48"/>
  <c r="AT38" i="48" s="1"/>
  <c r="D121" i="49"/>
  <c r="AV114" i="59"/>
  <c r="AT7" i="52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G3" i="91"/>
  <c r="G3" i="97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Q55" i="82"/>
  <c r="AQ20" i="82" s="1"/>
  <c r="AX36" i="52"/>
  <c r="AX36" i="82"/>
  <c r="D46" i="49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W7" i="52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U65" i="82"/>
  <c r="AU67" i="82" s="1"/>
  <c r="AU21" i="82" s="1"/>
  <c r="AA63" i="48"/>
  <c r="AA65" i="48" s="1"/>
  <c r="AX114" i="59"/>
  <c r="AV7" i="52"/>
  <c r="AP34" i="48"/>
  <c r="AP38" i="48" s="1"/>
  <c r="D117" i="49"/>
  <c r="AB93" i="82"/>
  <c r="AB97" i="82" s="1"/>
  <c r="AB96" i="82" s="1"/>
  <c r="AB28" i="82" s="1"/>
  <c r="AB102" i="82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AM38" i="48" s="1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AW38" i="48" s="1"/>
  <c r="D124" i="49"/>
  <c r="AT114" i="59"/>
  <c r="AR7" i="52"/>
  <c r="AF19" i="82"/>
  <c r="AF35" i="82" s="1"/>
  <c r="AF51" i="82"/>
  <c r="AX34" i="48"/>
  <c r="AX38" i="48" s="1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34" i="48"/>
  <c r="AN38" i="48" s="1"/>
  <c r="D115" i="49"/>
  <c r="AI63" i="48"/>
  <c r="AI65" i="48" s="1"/>
  <c r="D50" i="49"/>
  <c r="AV40" i="48"/>
  <c r="AV26" i="48"/>
  <c r="AX115" i="59" s="1"/>
  <c r="AH88" i="48"/>
  <c r="AS34" i="48"/>
  <c r="AS38" i="48" s="1"/>
  <c r="D120" i="49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T125" i="59" s="1"/>
  <c r="BC28" i="48"/>
  <c r="AW28" i="48"/>
  <c r="AW29" i="48" s="1"/>
  <c r="AY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I34" i="48"/>
  <c r="AI38" i="48" s="1"/>
  <c r="D110" i="49"/>
  <c r="AI44" i="48"/>
  <c r="AH63" i="48"/>
  <c r="AH65" i="48" s="1"/>
  <c r="AS7" i="52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38" i="48" s="1"/>
  <c r="D122" i="49"/>
  <c r="AO34" i="48"/>
  <c r="AO38" i="48" s="1"/>
  <c r="D116" i="49"/>
  <c r="AV74" i="82"/>
  <c r="AO74" i="82"/>
  <c r="H30" i="51"/>
  <c r="Q75" i="82"/>
  <c r="Q86" i="82" s="1"/>
  <c r="Q63" i="82"/>
  <c r="Q60" i="82"/>
  <c r="Q52" i="82"/>
  <c r="Q56" i="82" s="1"/>
  <c r="Q61" i="82"/>
  <c r="Q62" i="82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BD28" i="48"/>
  <c r="BD29" i="48" s="1"/>
  <c r="BF117" i="59" s="1"/>
  <c r="BF37" i="82"/>
  <c r="G29" i="51"/>
  <c r="BI28" i="48"/>
  <c r="BI29" i="48" s="1"/>
  <c r="BK117" i="59" s="1"/>
  <c r="BB28" i="48"/>
  <c r="BB29" i="48" s="1"/>
  <c r="BD117" i="59" s="1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AE30" i="50" s="1"/>
  <c r="F12" i="50"/>
  <c r="BD116" i="59"/>
  <c r="M63" i="48"/>
  <c r="M65" i="48" s="1"/>
  <c r="V66" i="48"/>
  <c r="V89" i="48"/>
  <c r="BB69" i="82"/>
  <c r="BG69" i="82"/>
  <c r="AB89" i="48"/>
  <c r="AB66" i="48"/>
  <c r="AL89" i="48"/>
  <c r="AL66" i="48"/>
  <c r="AE89" i="48"/>
  <c r="AE66" i="48"/>
  <c r="BI37" i="52"/>
  <c r="BI37" i="82"/>
  <c r="X89" i="48"/>
  <c r="X66" i="48"/>
  <c r="AJ30" i="50"/>
  <c r="AD66" i="48"/>
  <c r="AD89" i="48"/>
  <c r="R89" i="48"/>
  <c r="R66" i="48"/>
  <c r="AY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AF38" i="48" s="1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22" i="48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AY30" i="50"/>
  <c r="AY34" i="50" s="1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AG38" i="48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40" i="48"/>
  <c r="Y66" i="48"/>
  <c r="Y89" i="48"/>
  <c r="T35" i="50"/>
  <c r="T42" i="50"/>
  <c r="AD115" i="59"/>
  <c r="I88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C92" i="82"/>
  <c r="C27" i="82"/>
  <c r="G71" i="48"/>
  <c r="G75" i="48" s="1"/>
  <c r="G77" i="48" s="1"/>
  <c r="G88" i="48" s="1"/>
  <c r="D105" i="49"/>
  <c r="AD44" i="48"/>
  <c r="AB125" i="59"/>
  <c r="Z10" i="52"/>
  <c r="AG26" i="48"/>
  <c r="AI115" i="59" s="1"/>
  <c r="R10" i="52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B34" i="50" s="1"/>
  <c r="BJ30" i="50"/>
  <c r="BJ34" i="50" s="1"/>
  <c r="AN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I63" i="48"/>
  <c r="I65" i="48" s="1"/>
  <c r="BH28" i="48"/>
  <c r="S10" i="52"/>
  <c r="U125" i="59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K115" i="59" l="1"/>
  <c r="AI28" i="48"/>
  <c r="AI29" i="48" s="1"/>
  <c r="AK117" i="59" s="1"/>
  <c r="D36" i="49"/>
  <c r="AH38" i="48"/>
  <c r="AH40" i="48" s="1"/>
  <c r="AJ120" i="59" s="1"/>
  <c r="BD42" i="50"/>
  <c r="N26" i="48"/>
  <c r="P115" i="59" s="1"/>
  <c r="Y28" i="48"/>
  <c r="Y29" i="48" s="1"/>
  <c r="AA117" i="59" s="1"/>
  <c r="AV116" i="59"/>
  <c r="AJ114" i="59"/>
  <c r="N47" i="50"/>
  <c r="O30" i="50" s="1"/>
  <c r="AO34" i="50"/>
  <c r="AG47" i="50"/>
  <c r="AH30" i="50" s="1"/>
  <c r="AH34" i="50" s="1"/>
  <c r="AH42" i="50" s="1"/>
  <c r="AW34" i="50"/>
  <c r="AW35" i="50" s="1"/>
  <c r="AY116" i="59"/>
  <c r="BC16" i="82"/>
  <c r="BC30" i="52" s="1"/>
  <c r="BC32" i="82"/>
  <c r="M26" i="48"/>
  <c r="O115" i="59" s="1"/>
  <c r="BC37" i="82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K7" i="82"/>
  <c r="G39" i="52" s="1"/>
  <c r="O35" i="82"/>
  <c r="AW67" i="82"/>
  <c r="AW21" i="82" s="1"/>
  <c r="H114" i="59"/>
  <c r="BD32" i="82"/>
  <c r="BH32" i="82"/>
  <c r="G24" i="34"/>
  <c r="H22" i="34"/>
  <c r="J27" i="36"/>
  <c r="M38" i="28"/>
  <c r="M40" i="28" s="1"/>
  <c r="N34" i="50"/>
  <c r="D109" i="49"/>
  <c r="BI109" i="49" s="1"/>
  <c r="BN109" i="49" s="1"/>
  <c r="BA32" i="82"/>
  <c r="G248" i="46"/>
  <c r="F250" i="46"/>
  <c r="G250" i="46" s="1"/>
  <c r="BJ32" i="82"/>
  <c r="BL29" i="82"/>
  <c r="N44" i="48"/>
  <c r="N10" i="52" s="1"/>
  <c r="E21" i="48"/>
  <c r="D16" i="49"/>
  <c r="AR28" i="48"/>
  <c r="AR29" i="48" s="1"/>
  <c r="AT117" i="59" s="1"/>
  <c r="AU28" i="48"/>
  <c r="AU29" i="48" s="1"/>
  <c r="AW117" i="59" s="1"/>
  <c r="G208" i="46"/>
  <c r="F216" i="46"/>
  <c r="G216" i="46" s="1"/>
  <c r="BL30" i="82"/>
  <c r="BL31" i="82" s="1"/>
  <c r="E35" i="48"/>
  <c r="E34" i="48" s="1"/>
  <c r="D7" i="49" s="1"/>
  <c r="AT116" i="59"/>
  <c r="AB115" i="82"/>
  <c r="BE32" i="82"/>
  <c r="BG32" i="82"/>
  <c r="G39" i="51"/>
  <c r="AV67" i="82"/>
  <c r="AV21" i="82" s="1"/>
  <c r="AV37" i="82" s="1"/>
  <c r="X115" i="82"/>
  <c r="X119" i="82" s="1"/>
  <c r="X121" i="82" s="1"/>
  <c r="X123" i="82" s="1"/>
  <c r="X30" i="82" s="1"/>
  <c r="BB32" i="82"/>
  <c r="H36" i="82"/>
  <c r="AH44" i="48"/>
  <c r="AH10" i="52" s="1"/>
  <c r="AZ32" i="82"/>
  <c r="AK116" i="59"/>
  <c r="AZ37" i="82"/>
  <c r="N11" i="33"/>
  <c r="J15" i="36"/>
  <c r="J16" i="36" s="1"/>
  <c r="J40" i="28"/>
  <c r="G15" i="36"/>
  <c r="G16" i="36" s="1"/>
  <c r="I203" i="59"/>
  <c r="H38" i="64" s="1"/>
  <c r="K38" i="28"/>
  <c r="I21" i="34"/>
  <c r="I22" i="34" s="1"/>
  <c r="I24" i="34" s="1"/>
  <c r="H27" i="36"/>
  <c r="H26" i="36" s="1"/>
  <c r="I26" i="36" s="1"/>
  <c r="L40" i="28"/>
  <c r="K203" i="59"/>
  <c r="J38" i="64" s="1"/>
  <c r="I15" i="36"/>
  <c r="I16" i="36" s="1"/>
  <c r="I57" i="63"/>
  <c r="I58" i="63" s="1"/>
  <c r="H24" i="34"/>
  <c r="K56" i="63"/>
  <c r="J20" i="34"/>
  <c r="K17" i="34"/>
  <c r="K19" i="34" s="1"/>
  <c r="T8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Y37" i="52"/>
  <c r="AQ79" i="82"/>
  <c r="AQ81" i="82" s="1"/>
  <c r="AO79" i="82"/>
  <c r="AO81" i="82" s="1"/>
  <c r="AU79" i="82"/>
  <c r="AU81" i="82" s="1"/>
  <c r="AM79" i="82"/>
  <c r="AM81" i="82" s="1"/>
  <c r="AV79" i="82"/>
  <c r="AV81" i="82" s="1"/>
  <c r="AT79" i="82"/>
  <c r="AT81" i="82" s="1"/>
  <c r="AP79" i="82"/>
  <c r="AP81" i="82" s="1"/>
  <c r="AS79" i="82"/>
  <c r="AS81" i="82" s="1"/>
  <c r="AW79" i="82"/>
  <c r="AW81" i="82" s="1"/>
  <c r="AR79" i="82"/>
  <c r="AR81" i="82" s="1"/>
  <c r="AN37" i="52"/>
  <c r="AN79" i="82"/>
  <c r="AN81" i="82" s="1"/>
  <c r="AU68" i="82"/>
  <c r="AR68" i="82"/>
  <c r="AR69" i="82" s="1"/>
  <c r="AQ67" i="82"/>
  <c r="AQ21" i="82" s="1"/>
  <c r="AQ37" i="52" s="1"/>
  <c r="AR37" i="82"/>
  <c r="AH28" i="48"/>
  <c r="AH29" i="48" s="1"/>
  <c r="AJ117" i="59" s="1"/>
  <c r="AC74" i="82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D86" i="49"/>
  <c r="AL86" i="49" s="1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AL115" i="82"/>
  <c r="AV37" i="52"/>
  <c r="T61" i="82"/>
  <c r="T60" i="82"/>
  <c r="T63" i="82"/>
  <c r="T75" i="82"/>
  <c r="T86" i="82" s="1"/>
  <c r="T62" i="82"/>
  <c r="T52" i="82"/>
  <c r="T56" i="82" s="1"/>
  <c r="AS67" i="82"/>
  <c r="AS21" i="82" s="1"/>
  <c r="AS68" i="82"/>
  <c r="AD115" i="82"/>
  <c r="AO67" i="82"/>
  <c r="AO21" i="82" s="1"/>
  <c r="AO68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AP37" i="52"/>
  <c r="AP37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Q115" i="59"/>
  <c r="AQ116" i="59" s="1"/>
  <c r="AO28" i="48"/>
  <c r="AO29" i="48" s="1"/>
  <c r="AQ117" i="59" s="1"/>
  <c r="AR36" i="82"/>
  <c r="AR36" i="52"/>
  <c r="AP69" i="82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 s="1"/>
  <c r="AS28" i="48"/>
  <c r="AS29" i="48" s="1"/>
  <c r="AU117" i="59" s="1"/>
  <c r="AR8" i="52"/>
  <c r="AT120" i="59"/>
  <c r="AW109" i="49"/>
  <c r="V55" i="82"/>
  <c r="V20" i="82" s="1"/>
  <c r="V36" i="52" s="1"/>
  <c r="AQ10" i="52"/>
  <c r="AS125" i="59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AU69" i="82"/>
  <c r="BF118" i="49"/>
  <c r="BN118" i="49" s="1"/>
  <c r="AT118" i="49"/>
  <c r="AV125" i="59"/>
  <c r="AT10" i="52"/>
  <c r="D29" i="49"/>
  <c r="AA38" i="48"/>
  <c r="AA40" i="48" s="1"/>
  <c r="AO40" i="48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R10" i="52"/>
  <c r="AT125" i="59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69" i="82"/>
  <c r="AW37" i="82"/>
  <c r="AW37" i="52"/>
  <c r="AX69" i="82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Q8" i="52"/>
  <c r="K44" i="48"/>
  <c r="M125" i="59" s="1"/>
  <c r="D13" i="49"/>
  <c r="AL13" i="49" s="1"/>
  <c r="F38" i="50"/>
  <c r="F39" i="50" s="1"/>
  <c r="F51" i="52" s="1"/>
  <c r="AU10" i="52"/>
  <c r="AW125" i="59"/>
  <c r="S106" i="82"/>
  <c r="S108" i="82" s="1"/>
  <c r="S29" i="82" s="1"/>
  <c r="S31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V8" i="52"/>
  <c r="AO114" i="59"/>
  <c r="AM28" i="48"/>
  <c r="H24" i="51"/>
  <c r="AM7" i="52"/>
  <c r="AP34" i="50"/>
  <c r="AU37" i="82"/>
  <c r="AU37" i="52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N86" i="49"/>
  <c r="N139" i="49" s="1"/>
  <c r="N141" i="49" s="1"/>
  <c r="Z86" i="49"/>
  <c r="Z139" i="49" s="1"/>
  <c r="Z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BI69" i="82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W66" i="50" l="1"/>
  <c r="AY68" i="50" s="1"/>
  <c r="AW43" i="50"/>
  <c r="AW40" i="64" s="1"/>
  <c r="AW50" i="52"/>
  <c r="AH8" i="52"/>
  <c r="AG34" i="50"/>
  <c r="AW42" i="50"/>
  <c r="AO35" i="50"/>
  <c r="AO42" i="50"/>
  <c r="AH35" i="50"/>
  <c r="AK109" i="49"/>
  <c r="AJ125" i="59"/>
  <c r="Y36" i="82"/>
  <c r="Z13" i="49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F34" i="50"/>
  <c r="L203" i="59"/>
  <c r="K38" i="64" s="1"/>
  <c r="J26" i="36"/>
  <c r="AN139" i="49"/>
  <c r="AN141" i="49" s="1"/>
  <c r="AK45" i="48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J22" i="34"/>
  <c r="J24" i="34" s="1"/>
  <c r="J57" i="63"/>
  <c r="J58" i="63" s="1"/>
  <c r="N69" i="33"/>
  <c r="O11" i="33"/>
  <c r="H15" i="36"/>
  <c r="H16" i="36" s="1"/>
  <c r="K40" i="28"/>
  <c r="J203" i="59"/>
  <c r="I38" i="64" s="1"/>
  <c r="U8" i="33"/>
  <c r="V8" i="33"/>
  <c r="L17" i="34"/>
  <c r="L19" i="34" s="1"/>
  <c r="L56" i="63"/>
  <c r="K20" i="34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E108" i="82"/>
  <c r="AE29" i="82" s="1"/>
  <c r="AE31" i="82" s="1"/>
  <c r="AQ37" i="82"/>
  <c r="AI108" i="82"/>
  <c r="AI29" i="82" s="1"/>
  <c r="AI37" i="82" s="1"/>
  <c r="AA34" i="50"/>
  <c r="AL74" i="82"/>
  <c r="AL79" i="82" s="1"/>
  <c r="AL81" i="82" s="1"/>
  <c r="AJ74" i="82"/>
  <c r="AK74" i="82"/>
  <c r="AK79" i="82" s="1"/>
  <c r="AK81" i="8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BL51" i="49"/>
  <c r="BN51" i="49" s="1"/>
  <c r="AE55" i="82"/>
  <c r="AE20" i="82" s="1"/>
  <c r="AE36" i="52" s="1"/>
  <c r="V67" i="82"/>
  <c r="V21" i="82" s="1"/>
  <c r="AO69" i="82"/>
  <c r="T55" i="82"/>
  <c r="T20" i="82" s="1"/>
  <c r="T36" i="52" s="1"/>
  <c r="BJ49" i="49"/>
  <c r="BN49" i="49" s="1"/>
  <c r="AX49" i="49"/>
  <c r="P31" i="82"/>
  <c r="P16" i="82" s="1"/>
  <c r="P30" i="52" s="1"/>
  <c r="AR120" i="59"/>
  <c r="AP8" i="52"/>
  <c r="AW48" i="49"/>
  <c r="BI48" i="49"/>
  <c r="BN48" i="49" s="1"/>
  <c r="AV42" i="50"/>
  <c r="AV35" i="50"/>
  <c r="AQ35" i="50"/>
  <c r="AQ42" i="50"/>
  <c r="AZ120" i="59"/>
  <c r="AX8" i="52"/>
  <c r="AH65" i="82"/>
  <c r="AH67" i="82" s="1"/>
  <c r="AH21" i="82" s="1"/>
  <c r="AO37" i="52"/>
  <c r="AO37" i="82"/>
  <c r="AU8" i="52"/>
  <c r="AW120" i="59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E74" i="82"/>
  <c r="X36" i="82"/>
  <c r="U74" i="82"/>
  <c r="U79" i="82" s="1"/>
  <c r="U81" i="82" s="1"/>
  <c r="AD108" i="82"/>
  <c r="AD29" i="82" s="1"/>
  <c r="AJ79" i="82"/>
  <c r="AJ81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AM69" i="82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S8" i="52"/>
  <c r="AO8" i="52"/>
  <c r="AQ120" i="59"/>
  <c r="AE65" i="82"/>
  <c r="AE67" i="82" s="1"/>
  <c r="AE21" i="82" s="1"/>
  <c r="AL37" i="49"/>
  <c r="AL66" i="49" s="1"/>
  <c r="AL68" i="49" s="1"/>
  <c r="AI82" i="82" s="1"/>
  <c r="AI83" i="82" s="1"/>
  <c r="AX37" i="49"/>
  <c r="BJ37" i="49"/>
  <c r="BN37" i="49" s="1"/>
  <c r="AM37" i="82"/>
  <c r="AM37" i="52"/>
  <c r="AH74" i="82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P65" i="82"/>
  <c r="P68" i="82" s="1"/>
  <c r="P69" i="82" s="1"/>
  <c r="Z55" i="82"/>
  <c r="Z20" i="82" s="1"/>
  <c r="AC109" i="82"/>
  <c r="AC110" i="82" s="1"/>
  <c r="AC108" i="82"/>
  <c r="AC29" i="82" s="1"/>
  <c r="AC125" i="59"/>
  <c r="G21" i="59" s="1"/>
  <c r="F31" i="116" s="1"/>
  <c r="AA10" i="52"/>
  <c r="AS37" i="52"/>
  <c r="AS37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N16" i="49"/>
  <c r="M29" i="48"/>
  <c r="O117" i="59" s="1"/>
  <c r="BA88" i="48"/>
  <c r="BA89" i="48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K87" i="82" l="1"/>
  <c r="AK88" i="82" s="1"/>
  <c r="BD45" i="48"/>
  <c r="AV45" i="48"/>
  <c r="AN45" i="48"/>
  <c r="BC45" i="48"/>
  <c r="AU45" i="48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 s="1"/>
  <c r="AO50" i="52"/>
  <c r="AO43" i="50"/>
  <c r="AO40" i="64" s="1"/>
  <c r="BC41" i="48"/>
  <c r="AU41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BE41" i="48"/>
  <c r="AW41" i="48"/>
  <c r="AO41" i="48"/>
  <c r="BD41" i="48"/>
  <c r="AV41" i="48"/>
  <c r="AN41" i="48"/>
  <c r="BM66" i="49"/>
  <c r="BM68" i="49" s="1"/>
  <c r="AX66" i="49"/>
  <c r="AX68" i="49" s="1"/>
  <c r="E9" i="50"/>
  <c r="E15" i="50" s="1"/>
  <c r="AR122" i="59"/>
  <c r="BE66" i="49"/>
  <c r="BE68" i="49" s="1"/>
  <c r="AR66" i="49"/>
  <c r="AR68" i="49" s="1"/>
  <c r="R32" i="82"/>
  <c r="R16" i="82"/>
  <c r="R30" i="52" s="1"/>
  <c r="Z37" i="82"/>
  <c r="AD68" i="82"/>
  <c r="AD69" i="82" s="1"/>
  <c r="K41" i="48"/>
  <c r="Y35" i="50"/>
  <c r="Y32" i="82"/>
  <c r="W32" i="82"/>
  <c r="K22" i="34"/>
  <c r="K24" i="34" s="1"/>
  <c r="K57" i="63"/>
  <c r="K58" i="63" s="1"/>
  <c r="T32" i="82"/>
  <c r="Z32" i="82"/>
  <c r="AE16" i="82"/>
  <c r="AE30" i="52" s="1"/>
  <c r="AE32" i="82"/>
  <c r="O69" i="33"/>
  <c r="P11" i="33"/>
  <c r="L21" i="34"/>
  <c r="L22" i="34" s="1"/>
  <c r="L24" i="34" s="1"/>
  <c r="K27" i="36"/>
  <c r="K26" i="36" s="1"/>
  <c r="N38" i="28"/>
  <c r="L57" i="63"/>
  <c r="L58" i="63" s="1"/>
  <c r="L20" i="34"/>
  <c r="M56" i="63"/>
  <c r="M17" i="34"/>
  <c r="M19" i="34" s="1"/>
  <c r="W8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P87" i="82"/>
  <c r="AP88" i="82" s="1"/>
  <c r="BJ87" i="82"/>
  <c r="BJ88" i="82" s="1"/>
  <c r="BB87" i="82"/>
  <c r="AW87" i="82"/>
  <c r="AW88" i="82" s="1"/>
  <c r="AO87" i="82"/>
  <c r="AO88" i="82" s="1"/>
  <c r="BI87" i="82"/>
  <c r="BI88" i="82" s="1"/>
  <c r="BA87" i="82"/>
  <c r="AV87" i="82"/>
  <c r="AV88" i="82" s="1"/>
  <c r="AV132" i="82" s="1"/>
  <c r="AV12" i="82" s="1"/>
  <c r="AN87" i="82"/>
  <c r="AN88" i="82" s="1"/>
  <c r="BH87" i="82"/>
  <c r="AZ87" i="82"/>
  <c r="AU87" i="82"/>
  <c r="AU88" i="82" s="1"/>
  <c r="AM87" i="82"/>
  <c r="AM88" i="82" s="1"/>
  <c r="BG87" i="82"/>
  <c r="BG88" i="82" s="1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X83" i="82" s="1"/>
  <c r="AP82" i="82"/>
  <c r="AP83" i="82" s="1"/>
  <c r="BH82" i="82"/>
  <c r="AZ82" i="8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AR121" i="59"/>
  <c r="V16" i="82"/>
  <c r="V30" i="52" s="1"/>
  <c r="V32" i="82"/>
  <c r="AH31" i="82"/>
  <c r="AH16" i="82" s="1"/>
  <c r="AH30" i="52" s="1"/>
  <c r="L31" i="82"/>
  <c r="L16" i="82" s="1"/>
  <c r="L30" i="52" s="1"/>
  <c r="AG79" i="82"/>
  <c r="AG81" i="82" s="1"/>
  <c r="T37" i="82"/>
  <c r="T37" i="52"/>
  <c r="AF79" i="82"/>
  <c r="AF81" i="82" s="1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B32" i="8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AH79" i="82"/>
  <c r="AH81" i="82" s="1"/>
  <c r="AE37" i="82"/>
  <c r="AE37" i="52"/>
  <c r="AA36" i="8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K27" i="51"/>
  <c r="E47" i="51"/>
  <c r="E125" i="59"/>
  <c r="C10" i="52"/>
  <c r="BK44" i="48"/>
  <c r="AK82" i="82"/>
  <c r="AK83" i="82" s="1"/>
  <c r="AK132" i="82" s="1"/>
  <c r="AK12" i="82" s="1"/>
  <c r="AK41" i="48"/>
  <c r="AK90" i="48" s="1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7" i="59" s="1"/>
  <c r="AW121" i="59"/>
  <c r="AW122" i="59" s="1"/>
  <c r="AW129" i="59" s="1"/>
  <c r="AU9" i="52"/>
  <c r="AU12" i="52" s="1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Y127" i="59" s="1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T82" i="82"/>
  <c r="T83" i="82" s="1"/>
  <c r="T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69" i="82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AV7" i="92" l="1"/>
  <c r="AU20" i="52"/>
  <c r="Y43" i="50"/>
  <c r="Y40" i="64" s="1"/>
  <c r="Y50" i="52"/>
  <c r="Y66" i="50"/>
  <c r="AA68" i="50" s="1"/>
  <c r="M132" i="82"/>
  <c r="M12" i="82" s="1"/>
  <c r="M133" i="82"/>
  <c r="M13" i="82" s="1"/>
  <c r="M28" i="52" s="1"/>
  <c r="F22" i="82"/>
  <c r="F23" i="82" s="1"/>
  <c r="F133" i="82"/>
  <c r="F13" i="82" s="1"/>
  <c r="F28" i="52" s="1"/>
  <c r="L32" i="82"/>
  <c r="J91" i="48"/>
  <c r="O26" i="92"/>
  <c r="O28" i="92" s="1"/>
  <c r="G10" i="64"/>
  <c r="G125" i="116" s="1"/>
  <c r="F32" i="82"/>
  <c r="Q49" i="68"/>
  <c r="Q50" i="68" s="1"/>
  <c r="AI91" i="48"/>
  <c r="AJ20" i="92" s="1"/>
  <c r="E10" i="50"/>
  <c r="E16" i="50" s="1"/>
  <c r="AX132" i="82"/>
  <c r="AX12" i="82" s="1"/>
  <c r="AX32" i="52" s="1"/>
  <c r="AI86" i="48"/>
  <c r="AI92" i="48" s="1"/>
  <c r="M203" i="59"/>
  <c r="L38" i="64" s="1"/>
  <c r="K15" i="36"/>
  <c r="K16" i="36" s="1"/>
  <c r="N40" i="28"/>
  <c r="P69" i="33"/>
  <c r="Q11" i="33"/>
  <c r="O38" i="28"/>
  <c r="L27" i="36"/>
  <c r="L26" i="36" s="1"/>
  <c r="M21" i="34"/>
  <c r="M22" i="34" s="1"/>
  <c r="N56" i="63"/>
  <c r="N17" i="34"/>
  <c r="N19" i="34" s="1"/>
  <c r="M20" i="34"/>
  <c r="X8" i="33"/>
  <c r="M57" i="63"/>
  <c r="M58" i="63" s="1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X133" i="82"/>
  <c r="AX13" i="82" s="1"/>
  <c r="AX28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N7" i="92" s="1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I32" i="5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S122" i="59" s="1"/>
  <c r="AQ86" i="48"/>
  <c r="AQ87" i="48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X12" i="52" s="1"/>
  <c r="AZ121" i="59"/>
  <c r="AZ122" i="59" s="1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1" i="48"/>
  <c r="BI87" i="48"/>
  <c r="AQ121" i="59"/>
  <c r="AQ122" i="59" s="1"/>
  <c r="AO9" i="52"/>
  <c r="AO86" i="48"/>
  <c r="AO91" i="48"/>
  <c r="AO87" i="48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S127" i="59" s="1"/>
  <c r="AS129" i="59" s="1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Q127" i="59" s="1"/>
  <c r="AO90" i="48"/>
  <c r="AO11" i="52"/>
  <c r="BI132" i="82"/>
  <c r="BI12" i="82" s="1"/>
  <c r="AP11" i="52"/>
  <c r="AP90" i="48"/>
  <c r="AR126" i="59"/>
  <c r="AR127" i="59" s="1"/>
  <c r="AR129" i="59" s="1"/>
  <c r="Q51" i="68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AU127" i="59" s="1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T127" i="59" s="1"/>
  <c r="AR11" i="52"/>
  <c r="AL22" i="82"/>
  <c r="AL133" i="82"/>
  <c r="AL13" i="82" s="1"/>
  <c r="AL28" i="52" s="1"/>
  <c r="AX126" i="59"/>
  <c r="AX127" i="59" s="1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11" i="52"/>
  <c r="Z126" i="59"/>
  <c r="Z127" i="59" s="1"/>
  <c r="AT90" i="48"/>
  <c r="AV126" i="59"/>
  <c r="AV127" i="59" s="1"/>
  <c r="AT11" i="52"/>
  <c r="AW9" i="52"/>
  <c r="AW12" i="52" s="1"/>
  <c r="AY121" i="59"/>
  <c r="AY122" i="59" s="1"/>
  <c r="AY129" i="59" s="1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D121" i="59"/>
  <c r="BD122" i="59" s="1"/>
  <c r="BB87" i="48"/>
  <c r="BB91" i="48"/>
  <c r="BB86" i="48"/>
  <c r="U22" i="82"/>
  <c r="U133" i="82"/>
  <c r="U13" i="82" s="1"/>
  <c r="U28" i="52" s="1"/>
  <c r="AZ126" i="59"/>
  <c r="AZ127" i="59" s="1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V122" i="59" s="1"/>
  <c r="AV129" i="59" s="1"/>
  <c r="AT9" i="52"/>
  <c r="AT87" i="48"/>
  <c r="AT91" i="48"/>
  <c r="AT86" i="48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AQ7" i="92" l="1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O40" i="28"/>
  <c r="L15" i="36"/>
  <c r="L16" i="36" s="1"/>
  <c r="N203" i="59"/>
  <c r="M38" i="64" s="1"/>
  <c r="R11" i="33"/>
  <c r="S11" i="33" s="1"/>
  <c r="S69" i="33" s="1"/>
  <c r="Q69" i="33"/>
  <c r="M27" i="36"/>
  <c r="M26" i="36" s="1"/>
  <c r="P38" i="28"/>
  <c r="N21" i="34"/>
  <c r="N22" i="34" s="1"/>
  <c r="O56" i="63"/>
  <c r="N20" i="34"/>
  <c r="O17" i="34"/>
  <c r="O19" i="34" s="1"/>
  <c r="N57" i="63"/>
  <c r="N58" i="63" s="1"/>
  <c r="M24" i="34"/>
  <c r="Y8" i="33"/>
  <c r="J14" i="82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T122" i="59" s="1"/>
  <c r="AT129" i="59" s="1"/>
  <c r="AR9" i="52"/>
  <c r="AR12" i="52" s="1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87" i="48"/>
  <c r="AX121" i="59"/>
  <c r="AX122" i="59" s="1"/>
  <c r="AX129" i="59" s="1"/>
  <c r="AV9" i="52"/>
  <c r="AV12" i="52" s="1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U122" i="59" s="1"/>
  <c r="AU129" i="59" s="1"/>
  <c r="AS9" i="52"/>
  <c r="AS12" i="52" s="1"/>
  <c r="AS91" i="48"/>
  <c r="AS86" i="48"/>
  <c r="AS87" i="48"/>
  <c r="AW18" i="67"/>
  <c r="BC19" i="92"/>
  <c r="BB22" i="71"/>
  <c r="BC14" i="67"/>
  <c r="BC17" i="67" s="1"/>
  <c r="BD9" i="52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P127" i="59" s="1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P122" i="59" s="1"/>
  <c r="AN9" i="52"/>
  <c r="AN86" i="48"/>
  <c r="AN87" i="48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1" i="48"/>
  <c r="BF87" i="48"/>
  <c r="W129" i="59"/>
  <c r="AG51" i="68"/>
  <c r="AG50" i="68"/>
  <c r="W20" i="92"/>
  <c r="Y49" i="68"/>
  <c r="W26" i="92"/>
  <c r="W28" i="92" s="1"/>
  <c r="AW7" i="92" l="1"/>
  <c r="AV20" i="52"/>
  <c r="AR20" i="52"/>
  <c r="AS7" i="92"/>
  <c r="AN12" i="52"/>
  <c r="AY7" i="92"/>
  <c r="AX20" i="52"/>
  <c r="AS50" i="68"/>
  <c r="AS76" i="68" s="1"/>
  <c r="AU341" i="6" s="1"/>
  <c r="AP7" i="92"/>
  <c r="AO20" i="52"/>
  <c r="AS20" i="52"/>
  <c r="AT7" i="92"/>
  <c r="AH14" i="82"/>
  <c r="AH31" i="52" s="1"/>
  <c r="AP129" i="59"/>
  <c r="BC12" i="52"/>
  <c r="BA12" i="52"/>
  <c r="BE12" i="52"/>
  <c r="BF12" i="52"/>
  <c r="BD12" i="52"/>
  <c r="E26" i="92"/>
  <c r="E28" i="92" s="1"/>
  <c r="H20" i="52"/>
  <c r="G49" i="68"/>
  <c r="U7" i="92"/>
  <c r="BA14" i="82"/>
  <c r="BA31" i="52" s="1"/>
  <c r="P27" i="36"/>
  <c r="S38" i="28"/>
  <c r="Q21" i="34"/>
  <c r="P40" i="28"/>
  <c r="O203" i="59"/>
  <c r="N38" i="64" s="1"/>
  <c r="M15" i="36"/>
  <c r="M16" i="36" s="1"/>
  <c r="Q70" i="33"/>
  <c r="N27" i="36"/>
  <c r="N26" i="36" s="1"/>
  <c r="O21" i="34"/>
  <c r="D9" i="34" s="1"/>
  <c r="Q38" i="28"/>
  <c r="R69" i="33"/>
  <c r="T11" i="33"/>
  <c r="T69" i="33" s="1"/>
  <c r="R21" i="34" s="1"/>
  <c r="Q27" i="36"/>
  <c r="O57" i="63"/>
  <c r="O58" i="63" s="1"/>
  <c r="Z8" i="33"/>
  <c r="P56" i="63"/>
  <c r="O20" i="34"/>
  <c r="P17" i="34"/>
  <c r="N24" i="34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H11" i="51" s="1"/>
  <c r="H17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H15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AS72" i="68" l="1"/>
  <c r="AU175" i="6" s="1"/>
  <c r="AU176" i="6" s="1"/>
  <c r="AS73" i="68"/>
  <c r="AU184" i="6" s="1"/>
  <c r="AU185" i="6" s="1"/>
  <c r="G5" i="97"/>
  <c r="G5" i="91"/>
  <c r="AO7" i="92"/>
  <c r="AN20" i="52"/>
  <c r="AS71" i="68"/>
  <c r="AU166" i="6" s="1"/>
  <c r="AU167" i="6" s="1"/>
  <c r="AX13" i="52"/>
  <c r="AS79" i="68"/>
  <c r="AU469" i="6" s="1"/>
  <c r="AU470" i="6" s="1"/>
  <c r="AQ293" i="97" s="1"/>
  <c r="AS78" i="68"/>
  <c r="AU442" i="6" s="1"/>
  <c r="AS74" i="68"/>
  <c r="AU193" i="6" s="1"/>
  <c r="AS80" i="68"/>
  <c r="AU496" i="6" s="1"/>
  <c r="AS75" i="68"/>
  <c r="AU305" i="6" s="1"/>
  <c r="H22" i="59"/>
  <c r="G32" i="116" s="1"/>
  <c r="AO127" i="59"/>
  <c r="H23" i="59" s="1"/>
  <c r="G33" i="116" s="1"/>
  <c r="AM12" i="52"/>
  <c r="H17" i="59"/>
  <c r="G27" i="116" s="1"/>
  <c r="AO122" i="59"/>
  <c r="AZ12" i="52"/>
  <c r="BC20" i="52"/>
  <c r="O22" i="34"/>
  <c r="O24" i="34" s="1"/>
  <c r="U11" i="33"/>
  <c r="U69" i="33" s="1"/>
  <c r="U38" i="28" s="1"/>
  <c r="T38" i="28"/>
  <c r="T40" i="28" s="1"/>
  <c r="O27" i="36"/>
  <c r="O26" i="36" s="1"/>
  <c r="P26" i="36" s="1"/>
  <c r="Q26" i="36" s="1"/>
  <c r="R38" i="28"/>
  <c r="P21" i="34"/>
  <c r="P22" i="34" s="1"/>
  <c r="Q40" i="28"/>
  <c r="D39" i="35" s="1"/>
  <c r="P203" i="59"/>
  <c r="O38" i="64" s="1"/>
  <c r="D8" i="64" s="1"/>
  <c r="D123" i="116" s="1"/>
  <c r="N15" i="36"/>
  <c r="D37" i="35"/>
  <c r="S40" i="28"/>
  <c r="P15" i="36"/>
  <c r="P16" i="36" s="1"/>
  <c r="R203" i="59"/>
  <c r="Q38" i="64" s="1"/>
  <c r="D47" i="31"/>
  <c r="D10" i="34"/>
  <c r="S21" i="34"/>
  <c r="P19" i="34"/>
  <c r="E5" i="34"/>
  <c r="AA8" i="33"/>
  <c r="P57" i="63"/>
  <c r="E14" i="63" s="1"/>
  <c r="D157" i="116" s="1"/>
  <c r="E13" i="63"/>
  <c r="D156" i="116" s="1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BK91" i="48" s="1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Q292" i="97" l="1"/>
  <c r="AU209" i="6"/>
  <c r="J48" i="51"/>
  <c r="K48" i="51" s="1"/>
  <c r="H18" i="59"/>
  <c r="G28" i="116" s="1"/>
  <c r="AO129" i="59"/>
  <c r="E99" i="59"/>
  <c r="D109" i="116" s="1"/>
  <c r="R27" i="36"/>
  <c r="R26" i="36" s="1"/>
  <c r="Q15" i="36"/>
  <c r="Q16" i="36" s="1"/>
  <c r="S203" i="59"/>
  <c r="R38" i="64" s="1"/>
  <c r="R40" i="28"/>
  <c r="O15" i="36"/>
  <c r="O16" i="36" s="1"/>
  <c r="Q203" i="59"/>
  <c r="P38" i="64" s="1"/>
  <c r="N16" i="36"/>
  <c r="N17" i="36"/>
  <c r="D48" i="31"/>
  <c r="D12" i="34"/>
  <c r="D50" i="31" s="1"/>
  <c r="V11" i="33"/>
  <c r="U40" i="28"/>
  <c r="R15" i="36"/>
  <c r="R16" i="36" s="1"/>
  <c r="T203" i="59"/>
  <c r="S38" i="64" s="1"/>
  <c r="P58" i="63"/>
  <c r="E15" i="63" s="1"/>
  <c r="D158" i="116" s="1"/>
  <c r="Q57" i="63"/>
  <c r="Q22" i="34"/>
  <c r="E43" i="31"/>
  <c r="E7" i="34"/>
  <c r="AB8" i="33"/>
  <c r="Q17" i="34"/>
  <c r="Q19" i="34" s="1"/>
  <c r="P20" i="34"/>
  <c r="Q56" i="63"/>
  <c r="P24" i="34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Z562" i="6" l="1"/>
  <c r="AU372" i="6"/>
  <c r="AZ372" i="6"/>
  <c r="J22" i="59"/>
  <c r="K22" i="59" s="1"/>
  <c r="BM122" i="59"/>
  <c r="H25" i="59"/>
  <c r="G35" i="116" s="1"/>
  <c r="AM20" i="52"/>
  <c r="AN7" i="92"/>
  <c r="AB562" i="6"/>
  <c r="AB563" i="6" s="1"/>
  <c r="AB565" i="6" s="1"/>
  <c r="N209" i="6"/>
  <c r="L209" i="6"/>
  <c r="V69" i="33"/>
  <c r="W11" i="33"/>
  <c r="Q58" i="63"/>
  <c r="F5" i="34"/>
  <c r="E8" i="34"/>
  <c r="E46" i="31" s="1"/>
  <c r="E45" i="31"/>
  <c r="Q20" i="34"/>
  <c r="Q24" i="34"/>
  <c r="R56" i="63"/>
  <c r="R17" i="34"/>
  <c r="R19" i="34" s="1"/>
  <c r="AC8" i="33"/>
  <c r="R57" i="63"/>
  <c r="R22" i="34"/>
  <c r="AP209" i="6"/>
  <c r="AP562" i="6" s="1"/>
  <c r="S224" i="6"/>
  <c r="Z209" i="6"/>
  <c r="Z562" i="6" s="1"/>
  <c r="I209" i="6"/>
  <c r="I210" i="6" s="1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Z219" i="6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BO372" i="6" l="1"/>
  <c r="BL372" i="6"/>
  <c r="BN372" i="6"/>
  <c r="BG372" i="6"/>
  <c r="AW154" i="59"/>
  <c r="AT372" i="6"/>
  <c r="BB372" i="6"/>
  <c r="AX164" i="91" s="1"/>
  <c r="BC372" i="6"/>
  <c r="AY164" i="91" s="1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W69" i="33"/>
  <c r="V38" i="28"/>
  <c r="S27" i="36"/>
  <c r="S26" i="36" s="1"/>
  <c r="T21" i="34"/>
  <c r="AD8" i="33"/>
  <c r="S57" i="63"/>
  <c r="S22" i="34"/>
  <c r="R24" i="34"/>
  <c r="S56" i="63"/>
  <c r="S58" i="63" s="1"/>
  <c r="R20" i="34"/>
  <c r="S17" i="34"/>
  <c r="S19" i="34" s="1"/>
  <c r="F43" i="31"/>
  <c r="F7" i="34"/>
  <c r="R58" i="6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AT380" i="6"/>
  <c r="AP168" i="91" s="1"/>
  <c r="AP38" i="92" s="1"/>
  <c r="AP47" i="92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62" i="6"/>
  <c r="BI371" i="6"/>
  <c r="BF152" i="59"/>
  <c r="BI369" i="6"/>
  <c r="AR184" i="6"/>
  <c r="AR185" i="6" s="1"/>
  <c r="I25" i="68"/>
  <c r="AH562" i="6"/>
  <c r="AH210" i="6"/>
  <c r="T194" i="6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J25" i="59"/>
  <c r="K25" i="59" s="1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AR164" i="91"/>
  <c r="AF305" i="6"/>
  <c r="H27" i="68"/>
  <c r="I23" i="68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BK372" i="6" l="1"/>
  <c r="BF372" i="6"/>
  <c r="BI372" i="6"/>
  <c r="BL224" i="6"/>
  <c r="BH372" i="6"/>
  <c r="BK154" i="59"/>
  <c r="BJ372" i="6"/>
  <c r="BF164" i="91" s="1"/>
  <c r="BF37" i="92" s="1"/>
  <c r="BI154" i="59"/>
  <c r="AV224" i="6"/>
  <c r="E43" i="64"/>
  <c r="K566" i="6"/>
  <c r="K568" i="6" s="1"/>
  <c r="BF380" i="6"/>
  <c r="BB168" i="91" s="1"/>
  <c r="BB38" i="92" s="1"/>
  <c r="BB47" i="92" s="1"/>
  <c r="I29" i="68"/>
  <c r="I30" i="68" s="1"/>
  <c r="AS154" i="59"/>
  <c r="Z221" i="6"/>
  <c r="BN214" i="6"/>
  <c r="BN78" i="68"/>
  <c r="AX372" i="6"/>
  <c r="AX380" i="6" s="1"/>
  <c r="AT168" i="91" s="1"/>
  <c r="AT38" i="92" s="1"/>
  <c r="AT47" i="92" s="1"/>
  <c r="BN80" i="68"/>
  <c r="BN79" i="68"/>
  <c r="AW372" i="6"/>
  <c r="BN77" i="68"/>
  <c r="BA372" i="6"/>
  <c r="BA380" i="6" s="1"/>
  <c r="AW168" i="91" s="1"/>
  <c r="AW38" i="92" s="1"/>
  <c r="AW47" i="92" s="1"/>
  <c r="AU164" i="91"/>
  <c r="AU37" i="92" s="1"/>
  <c r="BA20" i="67"/>
  <c r="BA39" i="64" s="1"/>
  <c r="H9" i="64" s="1"/>
  <c r="H8" i="67"/>
  <c r="H10" i="67" s="1"/>
  <c r="AS372" i="6"/>
  <c r="AS380" i="6" s="1"/>
  <c r="AO168" i="91" s="1"/>
  <c r="AO38" i="92" s="1"/>
  <c r="AO47" i="92" s="1"/>
  <c r="BN219" i="6"/>
  <c r="BN220" i="6"/>
  <c r="BN221" i="6"/>
  <c r="AW562" i="6"/>
  <c r="AW563" i="6" s="1"/>
  <c r="AW565" i="6" s="1"/>
  <c r="BN223" i="6"/>
  <c r="AK228" i="6"/>
  <c r="Z220" i="6"/>
  <c r="BJ37" i="92"/>
  <c r="BF562" i="6"/>
  <c r="BF563" i="6" s="1"/>
  <c r="BF565" i="6" s="1"/>
  <c r="AL164" i="91"/>
  <c r="AL37" i="92" s="1"/>
  <c r="AG562" i="6"/>
  <c r="AB10" i="12" s="1"/>
  <c r="AB11" i="12" s="1"/>
  <c r="BK380" i="6"/>
  <c r="BG168" i="91" s="1"/>
  <c r="BG38" i="92" s="1"/>
  <c r="BG47" i="92" s="1"/>
  <c r="AJ154" i="59"/>
  <c r="S15" i="36"/>
  <c r="S16" i="36" s="1"/>
  <c r="V40" i="28"/>
  <c r="U203" i="59"/>
  <c r="T38" i="64" s="1"/>
  <c r="W38" i="28"/>
  <c r="T27" i="36"/>
  <c r="T26" i="36" s="1"/>
  <c r="U21" i="34"/>
  <c r="Y11" i="33"/>
  <c r="X69" i="33"/>
  <c r="T57" i="63"/>
  <c r="T22" i="34"/>
  <c r="G5" i="34"/>
  <c r="F8" i="34"/>
  <c r="F46" i="31" s="1"/>
  <c r="F45" i="31"/>
  <c r="AE8" i="33"/>
  <c r="T56" i="63"/>
  <c r="S24" i="34"/>
  <c r="T17" i="34"/>
  <c r="T19" i="34" s="1"/>
  <c r="S20" i="34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L372" i="6"/>
  <c r="AH164" i="91" s="1"/>
  <c r="AH3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H214" i="6"/>
  <c r="BH223" i="6"/>
  <c r="BH219" i="6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68" i="6"/>
  <c r="BE369" i="6"/>
  <c r="BE371" i="6"/>
  <c r="BB152" i="59"/>
  <c r="BE362" i="6"/>
  <c r="AU166" i="59"/>
  <c r="AX230" i="6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Z545" i="6"/>
  <c r="V368" i="97" s="1"/>
  <c r="V363" i="97"/>
  <c r="BI221" i="6"/>
  <c r="BI220" i="6"/>
  <c r="BF150" i="59"/>
  <c r="BF154" i="59" s="1"/>
  <c r="BI214" i="6"/>
  <c r="BI219" i="6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M372" i="6" l="1"/>
  <c r="BE372" i="6"/>
  <c r="BO80" i="68"/>
  <c r="J29" i="68"/>
  <c r="J30" i="68" s="1"/>
  <c r="BE154" i="59"/>
  <c r="BH154" i="59"/>
  <c r="BG224" i="6"/>
  <c r="BG232" i="6" s="1"/>
  <c r="BI224" i="6"/>
  <c r="BO224" i="6"/>
  <c r="BL164" i="59" s="1"/>
  <c r="BN224" i="6"/>
  <c r="BK164" i="59" s="1"/>
  <c r="BF224" i="6"/>
  <c r="BF232" i="6" s="1"/>
  <c r="BH224" i="6"/>
  <c r="BK224" i="6"/>
  <c r="AG563" i="6"/>
  <c r="AG565" i="6" s="1"/>
  <c r="Z224" i="6"/>
  <c r="BA10" i="12"/>
  <c r="BA11" i="12" s="1"/>
  <c r="H9" i="67"/>
  <c r="BJ221" i="6"/>
  <c r="BJ219" i="6"/>
  <c r="AT224" i="6"/>
  <c r="AT566" i="6" s="1"/>
  <c r="AT154" i="59"/>
  <c r="AW224" i="6"/>
  <c r="BC224" i="6"/>
  <c r="BC566" i="6" s="1"/>
  <c r="BB224" i="6"/>
  <c r="BB566" i="6" s="1"/>
  <c r="AY224" i="6"/>
  <c r="AY232" i="6" s="1"/>
  <c r="AY570" i="6" s="1"/>
  <c r="AR10" i="12"/>
  <c r="AR11" i="12" s="1"/>
  <c r="N566" i="6"/>
  <c r="N568" i="6" s="1"/>
  <c r="T58" i="63"/>
  <c r="AM224" i="6"/>
  <c r="AM232" i="6" s="1"/>
  <c r="AO219" i="6"/>
  <c r="AZ228" i="6"/>
  <c r="AW166" i="59" s="1"/>
  <c r="AW167" i="59" s="1"/>
  <c r="AW169" i="59" s="1"/>
  <c r="AO220" i="6"/>
  <c r="AO221" i="6"/>
  <c r="AO224" i="6" s="1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V21" i="34"/>
  <c r="U27" i="36"/>
  <c r="U26" i="36" s="1"/>
  <c r="X38" i="28"/>
  <c r="Z11" i="33"/>
  <c r="Z69" i="33" s="1"/>
  <c r="Z38" i="28" s="1"/>
  <c r="Y69" i="33"/>
  <c r="AA11" i="33"/>
  <c r="AB11" i="33" s="1"/>
  <c r="W40" i="28"/>
  <c r="V203" i="59"/>
  <c r="U38" i="64" s="1"/>
  <c r="T15" i="36"/>
  <c r="T16" i="36" s="1"/>
  <c r="X21" i="34"/>
  <c r="G7" i="34"/>
  <c r="G43" i="31"/>
  <c r="AF8" i="33"/>
  <c r="U57" i="63"/>
  <c r="U22" i="34"/>
  <c r="U17" i="34"/>
  <c r="U19" i="34" s="1"/>
  <c r="T20" i="34"/>
  <c r="T24" i="34"/>
  <c r="U56" i="63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T205" i="59" s="1"/>
  <c r="R21" i="52" s="1"/>
  <c r="U164" i="59"/>
  <c r="L164" i="59"/>
  <c r="L167" i="59" s="1"/>
  <c r="L169" i="59" s="1"/>
  <c r="L205" i="59" s="1"/>
  <c r="L207" i="59" s="1"/>
  <c r="O232" i="6"/>
  <c r="O570" i="6" s="1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 s="1"/>
  <c r="AV10" i="12"/>
  <c r="AV11" i="12" s="1"/>
  <c r="AF230" i="6"/>
  <c r="AC166" i="59"/>
  <c r="BH368" i="97"/>
  <c r="BL566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S563" i="6"/>
  <c r="AS565" i="6" s="1"/>
  <c r="AN10" i="12"/>
  <c r="AN11" i="12" s="1"/>
  <c r="BE363" i="97"/>
  <c r="BI545" i="6"/>
  <c r="AG374" i="97"/>
  <c r="U166" i="59"/>
  <c r="X230" i="6"/>
  <c r="AG164" i="91"/>
  <c r="AG37" i="92" s="1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R167" i="59" s="1"/>
  <c r="AR169" i="59" s="1"/>
  <c r="AU230" i="6"/>
  <c r="AJ164" i="59"/>
  <c r="AJ167" i="59" s="1"/>
  <c r="AJ169" i="59" s="1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AS167" i="59" s="1"/>
  <c r="AS169" i="59" s="1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BF164" i="59" l="1"/>
  <c r="BD164" i="59"/>
  <c r="BD167" i="59" s="1"/>
  <c r="BD169" i="59" s="1"/>
  <c r="BK167" i="59"/>
  <c r="BK169" i="59" s="1"/>
  <c r="BC164" i="59"/>
  <c r="BC167" i="59" s="1"/>
  <c r="BC169" i="59" s="1"/>
  <c r="BO566" i="6"/>
  <c r="BJ224" i="6"/>
  <c r="BG164" i="59" s="1"/>
  <c r="BG167" i="59" s="1"/>
  <c r="BG169" i="59" s="1"/>
  <c r="AT232" i="6"/>
  <c r="AR372" i="6"/>
  <c r="AR380" i="6" s="1"/>
  <c r="AN168" i="91" s="1"/>
  <c r="AN38" i="92" s="1"/>
  <c r="AN47" i="92" s="1"/>
  <c r="AZ164" i="59"/>
  <c r="AT164" i="59"/>
  <c r="BA224" i="6"/>
  <c r="AX164" i="59" s="1"/>
  <c r="AX167" i="59" s="1"/>
  <c r="AX169" i="59" s="1"/>
  <c r="AV164" i="59"/>
  <c r="AV167" i="59" s="1"/>
  <c r="AV169" i="59" s="1"/>
  <c r="AX224" i="6"/>
  <c r="AX232" i="6" s="1"/>
  <c r="AX570" i="6" s="1"/>
  <c r="BP357" i="6"/>
  <c r="AS224" i="6"/>
  <c r="AP164" i="59" s="1"/>
  <c r="AP167" i="59" s="1"/>
  <c r="AP169" i="59" s="1"/>
  <c r="AZ230" i="6"/>
  <c r="AV230" i="6"/>
  <c r="AV567" i="6" s="1"/>
  <c r="AV568" i="6" s="1"/>
  <c r="AA69" i="33"/>
  <c r="AA38" i="28" s="1"/>
  <c r="W27" i="36"/>
  <c r="AK224" i="6"/>
  <c r="AK232" i="6" s="1"/>
  <c r="Y38" i="28"/>
  <c r="V27" i="36"/>
  <c r="V26" i="36" s="1"/>
  <c r="W21" i="34"/>
  <c r="W26" i="36"/>
  <c r="W203" i="59"/>
  <c r="V38" i="64" s="1"/>
  <c r="U15" i="36"/>
  <c r="U16" i="36" s="1"/>
  <c r="X40" i="28"/>
  <c r="Y21" i="34"/>
  <c r="X27" i="36"/>
  <c r="AC11" i="33"/>
  <c r="AB69" i="33"/>
  <c r="U58" i="63"/>
  <c r="Y203" i="59"/>
  <c r="X38" i="64" s="1"/>
  <c r="Z40" i="28"/>
  <c r="W15" i="36"/>
  <c r="W16" i="36" s="1"/>
  <c r="AG8" i="33"/>
  <c r="U24" i="34"/>
  <c r="U20" i="34"/>
  <c r="V17" i="34"/>
  <c r="V19" i="34" s="1"/>
  <c r="V56" i="63"/>
  <c r="V57" i="63"/>
  <c r="V22" i="34"/>
  <c r="G45" i="31"/>
  <c r="G8" i="34"/>
  <c r="G46" i="31" s="1"/>
  <c r="H5" i="34"/>
  <c r="S8" i="92"/>
  <c r="T207" i="59"/>
  <c r="S42" i="71" s="1"/>
  <c r="P164" i="91"/>
  <c r="P37" i="92" s="1"/>
  <c r="AG167" i="59"/>
  <c r="AG169" i="59" s="1"/>
  <c r="U167" i="59"/>
  <c r="U169" i="59" s="1"/>
  <c r="U205" i="59" s="1"/>
  <c r="S21" i="52" s="1"/>
  <c r="I207" i="59"/>
  <c r="H42" i="71" s="1"/>
  <c r="W568" i="6"/>
  <c r="H8" i="92"/>
  <c r="AI568" i="6"/>
  <c r="AG553" i="6"/>
  <c r="AC376" i="97" s="1"/>
  <c r="AA232" i="6"/>
  <c r="AA570" i="6" s="1"/>
  <c r="AA566" i="6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BJ232" i="6"/>
  <c r="BJ567" i="6"/>
  <c r="BD210" i="6"/>
  <c r="BP210" i="6" s="1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F167" i="59" s="1"/>
  <c r="BF169" i="59" s="1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AL164" i="59"/>
  <c r="AL167" i="59" s="1"/>
  <c r="AL169" i="59" s="1"/>
  <c r="AT376" i="97"/>
  <c r="BJ553" i="6"/>
  <c r="AC224" i="6"/>
  <c r="AC566" i="6" s="1"/>
  <c r="AC568" i="6" s="1"/>
  <c r="H220" i="6"/>
  <c r="E150" i="59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BI167" i="59" s="1"/>
  <c r="BI169" i="59" s="1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J374" i="97"/>
  <c r="AN553" i="6"/>
  <c r="BM220" i="6"/>
  <c r="BM223" i="6"/>
  <c r="BM214" i="6"/>
  <c r="BM219" i="6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BE224" i="6" l="1"/>
  <c r="AN164" i="91"/>
  <c r="BC373" i="6"/>
  <c r="E52" i="9" s="1"/>
  <c r="E53" i="9" s="1"/>
  <c r="BM224" i="6"/>
  <c r="BD372" i="6"/>
  <c r="AU164" i="59"/>
  <c r="AU167" i="59" s="1"/>
  <c r="AU169" i="59" s="1"/>
  <c r="BA232" i="6"/>
  <c r="BA570" i="6" s="1"/>
  <c r="BA571" i="6" s="1"/>
  <c r="AX566" i="6"/>
  <c r="AX568" i="6" s="1"/>
  <c r="AX571" i="6" s="1"/>
  <c r="AS232" i="6"/>
  <c r="AS570" i="6" s="1"/>
  <c r="AN7" i="71" s="1"/>
  <c r="BL354" i="97"/>
  <c r="AR224" i="6"/>
  <c r="AR232" i="6" s="1"/>
  <c r="AS566" i="6"/>
  <c r="AS568" i="6" s="1"/>
  <c r="AT167" i="59"/>
  <c r="AT169" i="59" s="1"/>
  <c r="BL160" i="91"/>
  <c r="R22" i="52"/>
  <c r="Y205" i="59"/>
  <c r="X8" i="92" s="1"/>
  <c r="E20" i="91"/>
  <c r="X26" i="36"/>
  <c r="W205" i="59"/>
  <c r="X203" i="59"/>
  <c r="Y40" i="28"/>
  <c r="V15" i="36"/>
  <c r="V16" i="36" s="1"/>
  <c r="Z21" i="34"/>
  <c r="AB38" i="28"/>
  <c r="Y27" i="36"/>
  <c r="Y26" i="36" s="1"/>
  <c r="V58" i="63"/>
  <c r="AD11" i="33"/>
  <c r="AC69" i="33"/>
  <c r="S35" i="64"/>
  <c r="T79" i="63" s="1"/>
  <c r="Z203" i="59"/>
  <c r="X15" i="36"/>
  <c r="AA40" i="28"/>
  <c r="AH8" i="33"/>
  <c r="W57" i="63"/>
  <c r="W22" i="34"/>
  <c r="H43" i="31"/>
  <c r="H7" i="34"/>
  <c r="V24" i="34"/>
  <c r="W56" i="63"/>
  <c r="V20" i="34"/>
  <c r="W17" i="34"/>
  <c r="W19" i="34" s="1"/>
  <c r="H9" i="92"/>
  <c r="G22" i="52"/>
  <c r="T8" i="92"/>
  <c r="H35" i="64"/>
  <c r="I79" i="63" s="1"/>
  <c r="U207" i="59"/>
  <c r="T9" i="92" s="1"/>
  <c r="AG570" i="6"/>
  <c r="AB7" i="71" s="1"/>
  <c r="D9" i="9"/>
  <c r="U568" i="6"/>
  <c r="BB164" i="59"/>
  <c r="BB167" i="59" s="1"/>
  <c r="BB169" i="59" s="1"/>
  <c r="D69" i="9"/>
  <c r="E9" i="9"/>
  <c r="AL232" i="6"/>
  <c r="AL570" i="6" s="1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8" i="92"/>
  <c r="P21" i="52"/>
  <c r="R207" i="59"/>
  <c r="Q7" i="71"/>
  <c r="V571" i="6"/>
  <c r="X376" i="97"/>
  <c r="AB570" i="6"/>
  <c r="BK166" i="91"/>
  <c r="BO378" i="6"/>
  <c r="AS7" i="71"/>
  <c r="BE232" i="6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AN37" i="92"/>
  <c r="G20" i="9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AZ164" i="91"/>
  <c r="BO373" i="6"/>
  <c r="F52" i="9" s="1"/>
  <c r="F53" i="9" s="1"/>
  <c r="BD380" i="6"/>
  <c r="BE376" i="97"/>
  <c r="B49" i="9"/>
  <c r="BP359" i="6"/>
  <c r="BD563" i="6"/>
  <c r="BD565" i="6" s="1"/>
  <c r="AY10" i="12"/>
  <c r="AY11" i="12" s="1"/>
  <c r="AO568" i="6"/>
  <c r="BK372" i="97"/>
  <c r="H30" i="97" s="1"/>
  <c r="BO551" i="6"/>
  <c r="BO552" i="6" s="1"/>
  <c r="F68" i="9" s="1"/>
  <c r="H372" i="6"/>
  <c r="Q21" i="52"/>
  <c r="R8" i="92"/>
  <c r="S207" i="59"/>
  <c r="BD220" i="6"/>
  <c r="BD221" i="6"/>
  <c r="BD223" i="6"/>
  <c r="BD219" i="6"/>
  <c r="BD224" i="6" s="1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M22" i="52"/>
  <c r="N9" i="92"/>
  <c r="N42" i="71"/>
  <c r="N35" i="64"/>
  <c r="AR553" i="6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U8" i="92"/>
  <c r="T21" i="52"/>
  <c r="V207" i="59"/>
  <c r="AZ363" i="97"/>
  <c r="BD545" i="6"/>
  <c r="K49" i="71"/>
  <c r="K55" i="71"/>
  <c r="AV7" i="71" l="1"/>
  <c r="AS571" i="6"/>
  <c r="AO164" i="59"/>
  <c r="BC225" i="6"/>
  <c r="E24" i="9" s="1"/>
  <c r="AR566" i="6"/>
  <c r="AR568" i="6" s="1"/>
  <c r="AZ167" i="59"/>
  <c r="AZ169" i="59" s="1"/>
  <c r="BP563" i="6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W21" i="52"/>
  <c r="Y207" i="59"/>
  <c r="X35" i="64" s="1"/>
  <c r="Y79" i="63" s="1"/>
  <c r="Z205" i="59"/>
  <c r="W58" i="63"/>
  <c r="AG571" i="6"/>
  <c r="T42" i="71"/>
  <c r="T49" i="71" s="1"/>
  <c r="W38" i="64"/>
  <c r="X205" i="59"/>
  <c r="V8" i="92"/>
  <c r="W207" i="59"/>
  <c r="U21" i="52"/>
  <c r="X16" i="36"/>
  <c r="Y38" i="64"/>
  <c r="Y15" i="36"/>
  <c r="Y16" i="36" s="1"/>
  <c r="AA203" i="59"/>
  <c r="AB40" i="28"/>
  <c r="Z27" i="36"/>
  <c r="Z26" i="36" s="1"/>
  <c r="AC38" i="28"/>
  <c r="AA21" i="34"/>
  <c r="E9" i="34" s="1"/>
  <c r="AC70" i="33"/>
  <c r="AE11" i="33"/>
  <c r="AD69" i="33"/>
  <c r="H45" i="64"/>
  <c r="H67" i="64" s="1"/>
  <c r="X17" i="34"/>
  <c r="X19" i="34" s="1"/>
  <c r="W20" i="34"/>
  <c r="W24" i="34"/>
  <c r="X56" i="63"/>
  <c r="X57" i="63"/>
  <c r="X22" i="34"/>
  <c r="AI8" i="33"/>
  <c r="H8" i="34"/>
  <c r="H46" i="31" s="1"/>
  <c r="H45" i="31"/>
  <c r="S22" i="52"/>
  <c r="T35" i="64"/>
  <c r="U79" i="63" s="1"/>
  <c r="BD566" i="6"/>
  <c r="BD568" i="6" s="1"/>
  <c r="F9" i="9"/>
  <c r="AC571" i="6"/>
  <c r="X7" i="71"/>
  <c r="BG7" i="71"/>
  <c r="BL571" i="6"/>
  <c r="BD7" i="71"/>
  <c r="BI571" i="6"/>
  <c r="AN571" i="6"/>
  <c r="AI7" i="71"/>
  <c r="BL166" i="59"/>
  <c r="BO230" i="6"/>
  <c r="BO231" i="6" s="1"/>
  <c r="F26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B7" i="9"/>
  <c r="AM376" i="97"/>
  <c r="F32" i="97" s="1"/>
  <c r="F41" i="97" s="1"/>
  <c r="I45" i="64"/>
  <c r="J79" i="63"/>
  <c r="AO571" i="6"/>
  <c r="AJ7" i="71"/>
  <c r="Q22" i="52"/>
  <c r="R9" i="92"/>
  <c r="R42" i="71"/>
  <c r="R35" i="64"/>
  <c r="BK374" i="97"/>
  <c r="BO553" i="6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F566" i="6"/>
  <c r="AF568" i="6" s="1"/>
  <c r="E25" i="9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Q35" i="64"/>
  <c r="Q9" i="92"/>
  <c r="Q42" i="71"/>
  <c r="P22" i="52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AR570" i="6"/>
  <c r="BC554" i="6"/>
  <c r="E70" i="9" s="1"/>
  <c r="BO225" i="6"/>
  <c r="F24" i="9" s="1"/>
  <c r="BA164" i="59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569" i="6" s="1"/>
  <c r="BC232" i="6"/>
  <c r="BC570" i="6" s="1"/>
  <c r="BC231" i="6"/>
  <c r="E26" i="9" s="1"/>
  <c r="AZ168" i="91"/>
  <c r="AZ38" i="92" s="1"/>
  <c r="AZ47" i="92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BD232" i="6"/>
  <c r="L48" i="50"/>
  <c r="K58" i="52"/>
  <c r="L52" i="63"/>
  <c r="L31" i="50"/>
  <c r="L49" i="52" s="1"/>
  <c r="K52" i="52"/>
  <c r="N49" i="71"/>
  <c r="N55" i="71"/>
  <c r="BF7" i="71"/>
  <c r="BK571" i="6"/>
  <c r="P376" i="97"/>
  <c r="AE554" i="6"/>
  <c r="C70" i="9" s="1"/>
  <c r="D56" i="116"/>
  <c r="J46" i="59"/>
  <c r="K46" i="59" s="1"/>
  <c r="J55" i="71"/>
  <c r="J49" i="71"/>
  <c r="G67" i="64"/>
  <c r="G55" i="64"/>
  <c r="BO381" i="6" l="1"/>
  <c r="F56" i="9" s="1"/>
  <c r="I62" i="59"/>
  <c r="H72" i="116" s="1"/>
  <c r="BL167" i="59"/>
  <c r="BL169" i="59" s="1"/>
  <c r="BM154" i="59"/>
  <c r="X9" i="92"/>
  <c r="G32" i="97"/>
  <c r="G41" i="97" s="1"/>
  <c r="F12" i="9"/>
  <c r="F13" i="9" s="1"/>
  <c r="W22" i="52"/>
  <c r="X42" i="71"/>
  <c r="X49" i="71" s="1"/>
  <c r="BM166" i="59"/>
  <c r="BP230" i="6"/>
  <c r="F27" i="9"/>
  <c r="BC233" i="6"/>
  <c r="E28" i="9" s="1"/>
  <c r="E14" i="9" s="1"/>
  <c r="T55" i="71"/>
  <c r="V35" i="64"/>
  <c r="W79" i="63" s="1"/>
  <c r="U22" i="52"/>
  <c r="V42" i="71"/>
  <c r="V9" i="92"/>
  <c r="W8" i="92"/>
  <c r="V21" i="52"/>
  <c r="X207" i="59"/>
  <c r="Z38" i="64"/>
  <c r="AA205" i="59"/>
  <c r="AF11" i="33"/>
  <c r="AE69" i="33"/>
  <c r="E10" i="34"/>
  <c r="E47" i="31"/>
  <c r="AA27" i="36"/>
  <c r="AA26" i="36" s="1"/>
  <c r="AB21" i="34"/>
  <c r="AD38" i="28"/>
  <c r="AB203" i="59"/>
  <c r="AA38" i="64" s="1"/>
  <c r="Z15" i="36"/>
  <c r="Z16" i="36" s="1"/>
  <c r="AC40" i="28"/>
  <c r="E39" i="35" s="1"/>
  <c r="E37" i="35"/>
  <c r="AJ8" i="33"/>
  <c r="X20" i="34"/>
  <c r="X24" i="34"/>
  <c r="Y17" i="34"/>
  <c r="Y19" i="34" s="1"/>
  <c r="Y56" i="63"/>
  <c r="Y57" i="63"/>
  <c r="Y22" i="34"/>
  <c r="X58" i="63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Q55" i="71"/>
  <c r="Q49" i="71"/>
  <c r="BP553" i="6"/>
  <c r="BM376" i="97" s="1"/>
  <c r="J32" i="97" s="1"/>
  <c r="J41" i="97" s="1"/>
  <c r="D376" i="97"/>
  <c r="H570" i="6"/>
  <c r="S554" i="6"/>
  <c r="S79" i="63"/>
  <c r="I55" i="64"/>
  <c r="I67" i="64"/>
  <c r="D12" i="9"/>
  <c r="D13" i="9" s="1"/>
  <c r="D27" i="9"/>
  <c r="B52" i="9"/>
  <c r="B53" i="9" s="1"/>
  <c r="BP373" i="6"/>
  <c r="S233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U55" i="71"/>
  <c r="U49" i="71"/>
  <c r="D25" i="9"/>
  <c r="D10" i="9"/>
  <c r="D11" i="9" s="1"/>
  <c r="BO232" i="6"/>
  <c r="BO570" i="6" s="1"/>
  <c r="BO567" i="6"/>
  <c r="BO568" i="6" s="1"/>
  <c r="BO569" i="6" s="1"/>
  <c r="B54" i="9"/>
  <c r="B55" i="9" s="1"/>
  <c r="BP379" i="6"/>
  <c r="R55" i="71"/>
  <c r="R49" i="71"/>
  <c r="BM571" i="6"/>
  <c r="BH7" i="7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H32" i="97" s="1"/>
  <c r="H41" i="97" s="1"/>
  <c r="BO554" i="6"/>
  <c r="F70" i="9" s="1"/>
  <c r="C10" i="9"/>
  <c r="C11" i="9" s="1"/>
  <c r="C25" i="9"/>
  <c r="D72" i="116"/>
  <c r="J62" i="59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L368" i="97"/>
  <c r="J28" i="97" s="1"/>
  <c r="D28" i="97"/>
  <c r="I28" i="97" s="1"/>
  <c r="BP232" i="6" l="1"/>
  <c r="BO233" i="6"/>
  <c r="F28" i="9" s="1"/>
  <c r="H14" i="9" s="1"/>
  <c r="X55" i="71"/>
  <c r="K62" i="59"/>
  <c r="BP567" i="6"/>
  <c r="V22" i="52"/>
  <c r="W35" i="64"/>
  <c r="X79" i="63" s="1"/>
  <c r="W9" i="92"/>
  <c r="W42" i="71"/>
  <c r="F99" i="59"/>
  <c r="E109" i="116" s="1"/>
  <c r="V49" i="71"/>
  <c r="V55" i="71"/>
  <c r="Y58" i="63"/>
  <c r="E8" i="64"/>
  <c r="E123" i="116" s="1"/>
  <c r="E48" i="31"/>
  <c r="E12" i="34"/>
  <c r="E50" i="31" s="1"/>
  <c r="AC21" i="34"/>
  <c r="AB27" i="36"/>
  <c r="AB26" i="36" s="1"/>
  <c r="AE38" i="28"/>
  <c r="AD40" i="28"/>
  <c r="AC203" i="59"/>
  <c r="AB38" i="64" s="1"/>
  <c r="AA15" i="36"/>
  <c r="AA16" i="36" s="1"/>
  <c r="Z8" i="92"/>
  <c r="Y21" i="52"/>
  <c r="AA207" i="59"/>
  <c r="AG11" i="33"/>
  <c r="AF69" i="33"/>
  <c r="Z17" i="36"/>
  <c r="AB205" i="59"/>
  <c r="Z57" i="63"/>
  <c r="Z22" i="34"/>
  <c r="Y24" i="34"/>
  <c r="Z17" i="34"/>
  <c r="Z19" i="34" s="1"/>
  <c r="Z56" i="63"/>
  <c r="Y20" i="34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9" i="6" s="1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I44" i="71"/>
  <c r="I6" i="111"/>
  <c r="J67" i="64"/>
  <c r="J55" i="64"/>
  <c r="Y49" i="71"/>
  <c r="Y55" i="71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BP233" i="6"/>
  <c r="Z79" i="63"/>
  <c r="H65" i="59"/>
  <c r="G75" i="116" s="1"/>
  <c r="E63" i="59"/>
  <c r="E169" i="59"/>
  <c r="BM167" i="59"/>
  <c r="F14" i="9" l="1"/>
  <c r="W49" i="71"/>
  <c r="W55" i="71"/>
  <c r="AD203" i="59"/>
  <c r="AE40" i="28"/>
  <c r="AB15" i="36"/>
  <c r="AB16" i="36" s="1"/>
  <c r="AC27" i="36"/>
  <c r="AC26" i="36" s="1"/>
  <c r="AF38" i="28"/>
  <c r="AD21" i="34"/>
  <c r="Z58" i="63"/>
  <c r="Z21" i="52"/>
  <c r="AA8" i="92"/>
  <c r="AB207" i="59"/>
  <c r="AH11" i="33"/>
  <c r="AG69" i="33"/>
  <c r="Y22" i="52"/>
  <c r="Z9" i="92"/>
  <c r="Z35" i="64"/>
  <c r="AA79" i="63" s="1"/>
  <c r="Z42" i="71"/>
  <c r="AA56" i="63"/>
  <c r="AA17" i="34"/>
  <c r="AA19" i="34" s="1"/>
  <c r="Z20" i="34"/>
  <c r="Z24" i="34"/>
  <c r="AA57" i="63"/>
  <c r="AA22" i="34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G14" i="9" s="1"/>
  <c r="I57" i="71"/>
  <c r="I50" i="71"/>
  <c r="L67" i="64"/>
  <c r="L55" i="64"/>
  <c r="G65" i="59"/>
  <c r="F75" i="116" s="1"/>
  <c r="AC205" i="59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G38" i="28" l="1"/>
  <c r="AD27" i="36"/>
  <c r="AD26" i="36" s="1"/>
  <c r="AE21" i="34"/>
  <c r="Z55" i="71"/>
  <c r="Z49" i="71"/>
  <c r="AA42" i="71"/>
  <c r="AA35" i="64"/>
  <c r="AB79" i="63" s="1"/>
  <c r="F36" i="63" s="1"/>
  <c r="E179" i="116" s="1"/>
  <c r="AA9" i="92"/>
  <c r="Z22" i="52"/>
  <c r="AF40" i="28"/>
  <c r="AE203" i="59"/>
  <c r="AC15" i="36"/>
  <c r="AC16" i="36" s="1"/>
  <c r="AI11" i="33"/>
  <c r="AH69" i="33"/>
  <c r="AC38" i="64"/>
  <c r="AD205" i="59"/>
  <c r="AM8" i="33"/>
  <c r="AB57" i="63"/>
  <c r="F14" i="63" s="1"/>
  <c r="E157" i="116" s="1"/>
  <c r="AB22" i="34"/>
  <c r="AB56" i="63"/>
  <c r="AB17" i="34"/>
  <c r="AB19" i="34" s="1"/>
  <c r="AA24" i="34"/>
  <c r="AA20" i="34"/>
  <c r="AA58" i="6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AA21" i="52"/>
  <c r="AB8" i="92"/>
  <c r="AC207" i="59"/>
  <c r="J50" i="71"/>
  <c r="J57" i="71"/>
  <c r="K57" i="71"/>
  <c r="K50" i="71"/>
  <c r="O21" i="52"/>
  <c r="P8" i="92"/>
  <c r="F101" i="59"/>
  <c r="E111" i="116" s="1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AC8" i="92" l="1"/>
  <c r="AD207" i="59"/>
  <c r="AB21" i="52"/>
  <c r="AF21" i="34"/>
  <c r="AE27" i="36"/>
  <c r="AE26" i="36" s="1"/>
  <c r="AH38" i="28"/>
  <c r="AA49" i="71"/>
  <c r="AA55" i="71"/>
  <c r="AE205" i="59"/>
  <c r="AD38" i="64"/>
  <c r="AJ11" i="33"/>
  <c r="AI69" i="33"/>
  <c r="AF203" i="59"/>
  <c r="AD15" i="36"/>
  <c r="AD16" i="36" s="1"/>
  <c r="AG40" i="28"/>
  <c r="AN8" i="33"/>
  <c r="AB24" i="34"/>
  <c r="AB20" i="34"/>
  <c r="AC17" i="34"/>
  <c r="AC19" i="34" s="1"/>
  <c r="AC56" i="63"/>
  <c r="AC57" i="63"/>
  <c r="AC22" i="34"/>
  <c r="F13" i="63"/>
  <c r="E156" i="116" s="1"/>
  <c r="AB58" i="63"/>
  <c r="F15" i="63" s="1"/>
  <c r="E158" i="116" s="1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L57" i="71"/>
  <c r="L50" i="71"/>
  <c r="AB9" i="92"/>
  <c r="AB42" i="71"/>
  <c r="AB35" i="64"/>
  <c r="AA22" i="52"/>
  <c r="AG203" i="59" l="1"/>
  <c r="AH40" i="28"/>
  <c r="AE15" i="36"/>
  <c r="AE16" i="36" s="1"/>
  <c r="AI38" i="28"/>
  <c r="AF27" i="36"/>
  <c r="AF26" i="36" s="1"/>
  <c r="AG21" i="34"/>
  <c r="AK11" i="33"/>
  <c r="AJ69" i="33"/>
  <c r="AC42" i="71"/>
  <c r="AB22" i="52"/>
  <c r="AC35" i="64"/>
  <c r="AD79" i="63" s="1"/>
  <c r="AC9" i="92"/>
  <c r="AE38" i="64"/>
  <c r="AF205" i="59"/>
  <c r="AC21" i="52"/>
  <c r="AE207" i="59"/>
  <c r="AD8" i="92"/>
  <c r="AD56" i="63"/>
  <c r="AD17" i="34"/>
  <c r="AD19" i="34" s="1"/>
  <c r="AC20" i="34"/>
  <c r="AC24" i="34"/>
  <c r="AO8" i="33"/>
  <c r="AC58" i="63"/>
  <c r="AD57" i="63"/>
  <c r="AD22" i="34"/>
  <c r="AB49" i="71"/>
  <c r="AB55" i="71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AC79" i="63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AI40" i="28" l="1"/>
  <c r="AF15" i="36"/>
  <c r="AF16" i="36" s="1"/>
  <c r="AH203" i="59"/>
  <c r="AD9" i="92"/>
  <c r="AD42" i="71"/>
  <c r="AC22" i="52"/>
  <c r="AD35" i="64"/>
  <c r="AE79" i="63" s="1"/>
  <c r="AL11" i="33"/>
  <c r="AK69" i="33"/>
  <c r="AH21" i="34"/>
  <c r="AJ38" i="28"/>
  <c r="AG27" i="36"/>
  <c r="AG26" i="36" s="1"/>
  <c r="AD21" i="52"/>
  <c r="AE8" i="92"/>
  <c r="AF207" i="59"/>
  <c r="AC49" i="71"/>
  <c r="AC55" i="71"/>
  <c r="AF38" i="64"/>
  <c r="AG205" i="59"/>
  <c r="AP8" i="33"/>
  <c r="AD24" i="34"/>
  <c r="AE56" i="63"/>
  <c r="AE17" i="34"/>
  <c r="AE19" i="34" s="1"/>
  <c r="AD20" i="34"/>
  <c r="AE57" i="63"/>
  <c r="AE22" i="34"/>
  <c r="AD58" i="63"/>
  <c r="Q51" i="63"/>
  <c r="Q16" i="67"/>
  <c r="Q19" i="67" s="1"/>
  <c r="P43" i="64"/>
  <c r="P45" i="64" s="1"/>
  <c r="E120" i="116"/>
  <c r="N57" i="71"/>
  <c r="N50" i="71"/>
  <c r="D114" i="116"/>
  <c r="D126" i="116"/>
  <c r="D13" i="64"/>
  <c r="D128" i="116" s="1"/>
  <c r="O55" i="64"/>
  <c r="O67" i="64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E14" i="116"/>
  <c r="D166" i="116"/>
  <c r="E25" i="63"/>
  <c r="AM11" i="33" l="1"/>
  <c r="AL69" i="33"/>
  <c r="AD49" i="71"/>
  <c r="AD55" i="71"/>
  <c r="AG207" i="59"/>
  <c r="AE21" i="52"/>
  <c r="AF8" i="92"/>
  <c r="AG38" i="64"/>
  <c r="AH205" i="59"/>
  <c r="AD22" i="52"/>
  <c r="AE42" i="71"/>
  <c r="AE35" i="64"/>
  <c r="AF79" i="63" s="1"/>
  <c r="AE9" i="92"/>
  <c r="AE58" i="63"/>
  <c r="AG15" i="36"/>
  <c r="AG16" i="36" s="1"/>
  <c r="AJ40" i="28"/>
  <c r="AI203" i="59"/>
  <c r="AH27" i="36"/>
  <c r="AH26" i="36" s="1"/>
  <c r="AK38" i="28"/>
  <c r="AI21" i="34"/>
  <c r="AQ8" i="33"/>
  <c r="AF17" i="34"/>
  <c r="AF19" i="34" s="1"/>
  <c r="AE24" i="34"/>
  <c r="AF56" i="63"/>
  <c r="AE20" i="34"/>
  <c r="AF57" i="63"/>
  <c r="AF22" i="34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AC78" i="63"/>
  <c r="AD78" i="63" s="1"/>
  <c r="AE78" i="63" s="1"/>
  <c r="AF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E114" i="116"/>
  <c r="AG78" i="63" l="1"/>
  <c r="AF9" i="92"/>
  <c r="AE22" i="52"/>
  <c r="AF35" i="64"/>
  <c r="AG79" i="63" s="1"/>
  <c r="AH78" i="63" s="1"/>
  <c r="AF42" i="71"/>
  <c r="AK40" i="28"/>
  <c r="AH15" i="36"/>
  <c r="AH16" i="36" s="1"/>
  <c r="AJ203" i="59"/>
  <c r="AE55" i="71"/>
  <c r="AE49" i="71"/>
  <c r="AJ21" i="34"/>
  <c r="AI27" i="36"/>
  <c r="AI26" i="36" s="1"/>
  <c r="AL38" i="28"/>
  <c r="AI205" i="59"/>
  <c r="AH38" i="64"/>
  <c r="AH207" i="59"/>
  <c r="AF21" i="52"/>
  <c r="AG8" i="92"/>
  <c r="AN11" i="33"/>
  <c r="AM69" i="33"/>
  <c r="AG57" i="63"/>
  <c r="AG22" i="34"/>
  <c r="AF24" i="34"/>
  <c r="AG56" i="63"/>
  <c r="AG58" i="63" s="1"/>
  <c r="AF20" i="34"/>
  <c r="AG17" i="34"/>
  <c r="AG19" i="34" s="1"/>
  <c r="AR8" i="33"/>
  <c r="AF58" i="6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AJ205" i="59" l="1"/>
  <c r="AI38" i="64"/>
  <c r="AK21" i="34"/>
  <c r="AJ27" i="36"/>
  <c r="AJ26" i="36" s="1"/>
  <c r="AM38" i="28"/>
  <c r="AG9" i="92"/>
  <c r="AG35" i="64"/>
  <c r="AH79" i="63" s="1"/>
  <c r="AI78" i="63" s="1"/>
  <c r="AF22" i="52"/>
  <c r="AG42" i="71"/>
  <c r="AO11" i="33"/>
  <c r="AN69" i="33"/>
  <c r="AF55" i="71"/>
  <c r="AF49" i="71"/>
  <c r="AG21" i="52"/>
  <c r="AH8" i="92"/>
  <c r="AI207" i="59"/>
  <c r="AL40" i="28"/>
  <c r="AK203" i="59"/>
  <c r="AI15" i="36"/>
  <c r="AI16" i="36" s="1"/>
  <c r="AG24" i="34"/>
  <c r="AG20" i="34"/>
  <c r="AH56" i="63"/>
  <c r="AH17" i="34"/>
  <c r="AH19" i="34" s="1"/>
  <c r="AH57" i="63"/>
  <c r="AH22" i="34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AJ15" i="36" l="1"/>
  <c r="AL203" i="59"/>
  <c r="AM40" i="28"/>
  <c r="AP11" i="33"/>
  <c r="AO69" i="33"/>
  <c r="AG55" i="71"/>
  <c r="AG49" i="71"/>
  <c r="AK27" i="36"/>
  <c r="AK26" i="36" s="1"/>
  <c r="AL21" i="34"/>
  <c r="AN38" i="28"/>
  <c r="AG22" i="52"/>
  <c r="AH42" i="71"/>
  <c r="AH9" i="92"/>
  <c r="AH35" i="64"/>
  <c r="AI79" i="63" s="1"/>
  <c r="AJ78" i="63" s="1"/>
  <c r="AH21" i="52"/>
  <c r="AJ207" i="59"/>
  <c r="AI8" i="92"/>
  <c r="AK205" i="59"/>
  <c r="AJ38" i="64"/>
  <c r="AI57" i="63"/>
  <c r="AI22" i="34"/>
  <c r="AI17" i="34"/>
  <c r="AI19" i="34" s="1"/>
  <c r="AI56" i="63"/>
  <c r="AI58" i="63" s="1"/>
  <c r="AH24" i="34"/>
  <c r="AH20" i="34"/>
  <c r="AH58" i="6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H55" i="71" l="1"/>
  <c r="AH49" i="71"/>
  <c r="AL27" i="36"/>
  <c r="AL26" i="36" s="1"/>
  <c r="AO38" i="28"/>
  <c r="F37" i="35" s="1"/>
  <c r="AM21" i="34"/>
  <c r="F9" i="34" s="1"/>
  <c r="AO70" i="33"/>
  <c r="AI42" i="71"/>
  <c r="AI9" i="92"/>
  <c r="AI35" i="64"/>
  <c r="AJ79" i="63" s="1"/>
  <c r="AK78" i="63" s="1"/>
  <c r="AH22" i="52"/>
  <c r="AL205" i="59"/>
  <c r="AK38" i="64"/>
  <c r="AQ11" i="33"/>
  <c r="AP69" i="33"/>
  <c r="AJ16" i="36"/>
  <c r="AI21" i="52"/>
  <c r="AJ8" i="92"/>
  <c r="AK207" i="59"/>
  <c r="AN40" i="28"/>
  <c r="AK15" i="36"/>
  <c r="AK16" i="36" s="1"/>
  <c r="AM203" i="59"/>
  <c r="AJ17" i="34"/>
  <c r="AJ19" i="34" s="1"/>
  <c r="AI20" i="34"/>
  <c r="AJ56" i="63"/>
  <c r="AI24" i="34"/>
  <c r="AU8" i="33"/>
  <c r="AJ57" i="63"/>
  <c r="AJ22" i="34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F47" i="31" l="1"/>
  <c r="F10" i="34"/>
  <c r="AJ42" i="71"/>
  <c r="AJ9" i="92"/>
  <c r="AJ35" i="64"/>
  <c r="AK79" i="63" s="1"/>
  <c r="AL78" i="63" s="1"/>
  <c r="AI22" i="52"/>
  <c r="AM27" i="36"/>
  <c r="AM26" i="36" s="1"/>
  <c r="AP38" i="28"/>
  <c r="AN21" i="34"/>
  <c r="AI49" i="71"/>
  <c r="AI55" i="71"/>
  <c r="AL15" i="36"/>
  <c r="AN203" i="59"/>
  <c r="AO40" i="28"/>
  <c r="F39" i="35" s="1"/>
  <c r="AJ21" i="52"/>
  <c r="AL207" i="59"/>
  <c r="AK8" i="92"/>
  <c r="AL38" i="64"/>
  <c r="AM205" i="59"/>
  <c r="AR11" i="33"/>
  <c r="AQ69" i="33"/>
  <c r="AK57" i="63"/>
  <c r="AK22" i="34"/>
  <c r="AJ58" i="63"/>
  <c r="AK17" i="34"/>
  <c r="AK19" i="34" s="1"/>
  <c r="AJ24" i="34"/>
  <c r="AJ20" i="34"/>
  <c r="AK56" i="6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AM207" i="59" l="1"/>
  <c r="AK21" i="52"/>
  <c r="AL8" i="92"/>
  <c r="G101" i="59"/>
  <c r="AK58" i="63"/>
  <c r="AJ55" i="71"/>
  <c r="AJ49" i="71"/>
  <c r="AM38" i="64"/>
  <c r="F8" i="64" s="1"/>
  <c r="F123" i="116" s="1"/>
  <c r="AN205" i="59"/>
  <c r="G99" i="59"/>
  <c r="F109" i="116" s="1"/>
  <c r="AL16" i="36"/>
  <c r="AL17" i="36"/>
  <c r="AM15" i="36"/>
  <c r="AM16" i="36" s="1"/>
  <c r="AP40" i="28"/>
  <c r="AO203" i="59"/>
  <c r="F48" i="31"/>
  <c r="F12" i="34"/>
  <c r="F50" i="31" s="1"/>
  <c r="AO21" i="34"/>
  <c r="AQ38" i="28"/>
  <c r="AN27" i="36"/>
  <c r="AN26" i="36" s="1"/>
  <c r="AS11" i="33"/>
  <c r="AR69" i="33"/>
  <c r="AK9" i="92"/>
  <c r="AK35" i="64"/>
  <c r="AK42" i="71"/>
  <c r="AJ22" i="52"/>
  <c r="AL57" i="63"/>
  <c r="AL22" i="34"/>
  <c r="AL56" i="63"/>
  <c r="AK24" i="34"/>
  <c r="AL17" i="34"/>
  <c r="AL19" i="34" s="1"/>
  <c r="AK20" i="34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L79" i="63" l="1"/>
  <c r="AM78" i="63" s="1"/>
  <c r="AR38" i="28"/>
  <c r="AO27" i="36"/>
  <c r="AO26" i="36" s="1"/>
  <c r="AP21" i="34"/>
  <c r="F111" i="116"/>
  <c r="AN15" i="36"/>
  <c r="AN16" i="36" s="1"/>
  <c r="AP203" i="59"/>
  <c r="AQ40" i="28"/>
  <c r="AN38" i="64"/>
  <c r="AO205" i="59"/>
  <c r="AT11" i="33"/>
  <c r="AS69" i="33"/>
  <c r="AK49" i="71"/>
  <c r="AK55" i="71"/>
  <c r="AN207" i="59"/>
  <c r="G103" i="59" s="1"/>
  <c r="AL21" i="52"/>
  <c r="AM8" i="92"/>
  <c r="AL42" i="71"/>
  <c r="AL9" i="92"/>
  <c r="AL35" i="64"/>
  <c r="AM79" i="63" s="1"/>
  <c r="AK22" i="52"/>
  <c r="AL58" i="63"/>
  <c r="AX8" i="33"/>
  <c r="AL24" i="34"/>
  <c r="AM17" i="34"/>
  <c r="AM19" i="34" s="1"/>
  <c r="AM56" i="63"/>
  <c r="AL20" i="34"/>
  <c r="AM57" i="63"/>
  <c r="AM22" i="34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S38" i="28" l="1"/>
  <c r="AQ21" i="34"/>
  <c r="AP27" i="36"/>
  <c r="AP26" i="36" s="1"/>
  <c r="AU11" i="33"/>
  <c r="AT69" i="33"/>
  <c r="AL49" i="71"/>
  <c r="AL55" i="71"/>
  <c r="AR40" i="28"/>
  <c r="AO15" i="36"/>
  <c r="AO16" i="36" s="1"/>
  <c r="AQ203" i="59"/>
  <c r="G104" i="59"/>
  <c r="F113" i="116"/>
  <c r="F14" i="116" s="1"/>
  <c r="AO207" i="59"/>
  <c r="AN8" i="92"/>
  <c r="AM21" i="52"/>
  <c r="AM42" i="71"/>
  <c r="AM9" i="92"/>
  <c r="AM35" i="64"/>
  <c r="AN79" i="63" s="1"/>
  <c r="G36" i="63" s="1"/>
  <c r="F179" i="116" s="1"/>
  <c r="AL22" i="52"/>
  <c r="AP205" i="59"/>
  <c r="AO38" i="64"/>
  <c r="AN78" i="63"/>
  <c r="AY8" i="33"/>
  <c r="AN57" i="63"/>
  <c r="G14" i="63" s="1"/>
  <c r="F157" i="116" s="1"/>
  <c r="AN22" i="34"/>
  <c r="AM24" i="34"/>
  <c r="AM20" i="34"/>
  <c r="AN17" i="34"/>
  <c r="AN19" i="34" s="1"/>
  <c r="AN56" i="63"/>
  <c r="AM58" i="6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N9" i="92" l="1"/>
  <c r="AN35" i="64"/>
  <c r="AM22" i="52"/>
  <c r="AN42" i="71"/>
  <c r="AV11" i="33"/>
  <c r="AU69" i="33"/>
  <c r="AO8" i="92"/>
  <c r="AP207" i="59"/>
  <c r="AN21" i="52"/>
  <c r="F114" i="116"/>
  <c r="AR21" i="34"/>
  <c r="AT38" i="28"/>
  <c r="AQ27" i="36"/>
  <c r="AQ26" i="36" s="1"/>
  <c r="AM55" i="71"/>
  <c r="AM49" i="71"/>
  <c r="F5" i="64"/>
  <c r="F120" i="116" s="1"/>
  <c r="AQ205" i="59"/>
  <c r="AP38" i="64"/>
  <c r="AO78" i="63"/>
  <c r="G35" i="63"/>
  <c r="F178" i="116" s="1"/>
  <c r="AP15" i="36"/>
  <c r="AP16" i="36" s="1"/>
  <c r="AR203" i="59"/>
  <c r="AS40" i="28"/>
  <c r="G13" i="63"/>
  <c r="F156" i="116" s="1"/>
  <c r="AN58" i="63"/>
  <c r="G15" i="63" s="1"/>
  <c r="F158" i="116" s="1"/>
  <c r="AZ8" i="33"/>
  <c r="AO57" i="63"/>
  <c r="AO22" i="34"/>
  <c r="AN24" i="34"/>
  <c r="AO17" i="34"/>
  <c r="AO19" i="34" s="1"/>
  <c r="AO56" i="63"/>
  <c r="AN20" i="34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O58" i="63" l="1"/>
  <c r="AQ15" i="36"/>
  <c r="AQ16" i="36" s="1"/>
  <c r="AT40" i="28"/>
  <c r="AS203" i="59"/>
  <c r="AQ207" i="59"/>
  <c r="AO21" i="52"/>
  <c r="AP8" i="92"/>
  <c r="AO79" i="63"/>
  <c r="AP78" i="63" s="1"/>
  <c r="AN49" i="71"/>
  <c r="AN55" i="71"/>
  <c r="AO42" i="71"/>
  <c r="AO35" i="64"/>
  <c r="AO9" i="92"/>
  <c r="AN22" i="52"/>
  <c r="AW11" i="33"/>
  <c r="AV69" i="33"/>
  <c r="AR205" i="59"/>
  <c r="AQ38" i="64"/>
  <c r="AU38" i="28"/>
  <c r="AR27" i="36"/>
  <c r="AR26" i="36" s="1"/>
  <c r="AS21" i="34"/>
  <c r="BA8" i="33"/>
  <c r="AP56" i="63"/>
  <c r="AP17" i="34"/>
  <c r="AP19" i="34" s="1"/>
  <c r="AO20" i="34"/>
  <c r="AO24" i="34"/>
  <c r="AP57" i="63"/>
  <c r="AP22" i="34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U40" i="28" l="1"/>
  <c r="AR15" i="36"/>
  <c r="AR16" i="36" s="1"/>
  <c r="AT203" i="59"/>
  <c r="AP21" i="52"/>
  <c r="AQ8" i="92"/>
  <c r="AR207" i="59"/>
  <c r="AP79" i="63"/>
  <c r="AQ78" i="63" s="1"/>
  <c r="AO49" i="71"/>
  <c r="AO55" i="71"/>
  <c r="AP35" i="64"/>
  <c r="AO22" i="52"/>
  <c r="AP42" i="71"/>
  <c r="AP9" i="92"/>
  <c r="AS205" i="59"/>
  <c r="AR38" i="64"/>
  <c r="AX11" i="33"/>
  <c r="AW69" i="33"/>
  <c r="AV38" i="28"/>
  <c r="AT21" i="34"/>
  <c r="AS27" i="36"/>
  <c r="AS26" i="36" s="1"/>
  <c r="BB8" i="33"/>
  <c r="AQ56" i="63"/>
  <c r="AQ17" i="34"/>
  <c r="AQ19" i="34" s="1"/>
  <c r="AP20" i="34"/>
  <c r="AP24" i="34"/>
  <c r="AP58" i="63"/>
  <c r="AQ57" i="63"/>
  <c r="AQ22" i="34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U21" i="34" l="1"/>
  <c r="AW38" i="28"/>
  <c r="AT27" i="36"/>
  <c r="AT26" i="36" s="1"/>
  <c r="AQ79" i="63"/>
  <c r="AR78" i="63" s="1"/>
  <c r="AQ35" i="64"/>
  <c r="AQ9" i="92"/>
  <c r="AP22" i="52"/>
  <c r="AQ42" i="71"/>
  <c r="AP49" i="71"/>
  <c r="AP55" i="71"/>
  <c r="AY11" i="33"/>
  <c r="AX69" i="33"/>
  <c r="AQ58" i="63"/>
  <c r="AQ21" i="52"/>
  <c r="AR8" i="92"/>
  <c r="AS207" i="59"/>
  <c r="AT205" i="59"/>
  <c r="AS38" i="64"/>
  <c r="AS15" i="36"/>
  <c r="AS16" i="36" s="1"/>
  <c r="AU203" i="59"/>
  <c r="AV40" i="28"/>
  <c r="BC8" i="33"/>
  <c r="AR17" i="34"/>
  <c r="AR19" i="34" s="1"/>
  <c r="AQ20" i="34"/>
  <c r="AR56" i="63"/>
  <c r="AQ24" i="34"/>
  <c r="AR57" i="63"/>
  <c r="AR22" i="34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R58" i="63" l="1"/>
  <c r="AZ11" i="33"/>
  <c r="AY69" i="33"/>
  <c r="AR79" i="63"/>
  <c r="AS78" i="63" s="1"/>
  <c r="AV21" i="34"/>
  <c r="AU27" i="36"/>
  <c r="AU26" i="36" s="1"/>
  <c r="AX38" i="28"/>
  <c r="AR21" i="52"/>
  <c r="AS8" i="92"/>
  <c r="AT207" i="59"/>
  <c r="AR42" i="71"/>
  <c r="AR9" i="92"/>
  <c r="AQ22" i="52"/>
  <c r="AR35" i="64"/>
  <c r="AW40" i="28"/>
  <c r="AV203" i="59"/>
  <c r="AT15" i="36"/>
  <c r="AT16" i="36" s="1"/>
  <c r="AT38" i="64"/>
  <c r="AU205" i="59"/>
  <c r="AQ55" i="71"/>
  <c r="AQ49" i="71"/>
  <c r="BD8" i="33"/>
  <c r="AS57" i="63"/>
  <c r="AS22" i="34"/>
  <c r="AS17" i="34"/>
  <c r="AS19" i="34" s="1"/>
  <c r="AS56" i="63"/>
  <c r="AR24" i="34"/>
  <c r="AR20" i="34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R49" i="71" l="1"/>
  <c r="AR55" i="71"/>
  <c r="AV27" i="36"/>
  <c r="AV26" i="36" s="1"/>
  <c r="AW21" i="34"/>
  <c r="AY38" i="28"/>
  <c r="AW203" i="59"/>
  <c r="AU15" i="36"/>
  <c r="AU16" i="36" s="1"/>
  <c r="AX40" i="28"/>
  <c r="BA11" i="33"/>
  <c r="AZ69" i="33"/>
  <c r="AS35" i="64"/>
  <c r="AS9" i="92"/>
  <c r="AR22" i="52"/>
  <c r="AS42" i="71"/>
  <c r="AS79" i="63"/>
  <c r="AT78" i="63" s="1"/>
  <c r="AU38" i="64"/>
  <c r="AV205" i="59"/>
  <c r="AS21" i="52"/>
  <c r="AT8" i="92"/>
  <c r="AU207" i="59"/>
  <c r="AS24" i="34"/>
  <c r="AT17" i="34"/>
  <c r="AT19" i="34" s="1"/>
  <c r="AT56" i="63"/>
  <c r="AS20" i="34"/>
  <c r="BE8" i="33"/>
  <c r="AS58" i="63"/>
  <c r="AT57" i="63"/>
  <c r="AT22" i="34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49" i="111" l="1"/>
  <c r="AU8" i="92"/>
  <c r="AV207" i="59"/>
  <c r="AT21" i="52"/>
  <c r="AT79" i="63"/>
  <c r="AU78" i="63" s="1"/>
  <c r="AS55" i="71"/>
  <c r="AS49" i="71"/>
  <c r="AX21" i="34"/>
  <c r="AZ38" i="28"/>
  <c r="AW27" i="36"/>
  <c r="AW26" i="36" s="1"/>
  <c r="AW205" i="59"/>
  <c r="AV38" i="64"/>
  <c r="AX203" i="59"/>
  <c r="AY40" i="28"/>
  <c r="AV15" i="36"/>
  <c r="BB11" i="33"/>
  <c r="BA69" i="33"/>
  <c r="AT35" i="64"/>
  <c r="AS22" i="52"/>
  <c r="AT9" i="92"/>
  <c r="AT42" i="71"/>
  <c r="AT20" i="34"/>
  <c r="AT24" i="34"/>
  <c r="AU17" i="34"/>
  <c r="AU19" i="34" s="1"/>
  <c r="AU56" i="63"/>
  <c r="BF8" i="33"/>
  <c r="AT58" i="63"/>
  <c r="AU57" i="63"/>
  <c r="AU22" i="34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BC11" i="33" l="1"/>
  <c r="BB69" i="33"/>
  <c r="AW38" i="64"/>
  <c r="AX205" i="59"/>
  <c r="AU21" i="52"/>
  <c r="AW207" i="59"/>
  <c r="AV8" i="92"/>
  <c r="AU79" i="63"/>
  <c r="AV78" i="63" s="1"/>
  <c r="AT49" i="71"/>
  <c r="AT55" i="71"/>
  <c r="AY21" i="34"/>
  <c r="G9" i="34" s="1"/>
  <c r="AX27" i="36"/>
  <c r="AX26" i="36" s="1"/>
  <c r="BA38" i="28"/>
  <c r="BA70" i="33"/>
  <c r="AV16" i="36"/>
  <c r="AZ40" i="28"/>
  <c r="AY203" i="59"/>
  <c r="AW15" i="36"/>
  <c r="AW16" i="36" s="1"/>
  <c r="AT22" i="52"/>
  <c r="AU9" i="92"/>
  <c r="AU42" i="71"/>
  <c r="AU35" i="64"/>
  <c r="AU58" i="63"/>
  <c r="AV57" i="63"/>
  <c r="AV22" i="34"/>
  <c r="AV17" i="34"/>
  <c r="AV19" i="34" s="1"/>
  <c r="AV56" i="63"/>
  <c r="AU20" i="34"/>
  <c r="AU24" i="34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U49" i="71" l="1"/>
  <c r="AU55" i="71"/>
  <c r="G47" i="31"/>
  <c r="G10" i="34"/>
  <c r="AV35" i="64"/>
  <c r="AV42" i="71"/>
  <c r="AV9" i="92"/>
  <c r="AU22" i="52"/>
  <c r="AV79" i="63"/>
  <c r="AW78" i="63" s="1"/>
  <c r="AZ21" i="34"/>
  <c r="BB38" i="28"/>
  <c r="AY27" i="36"/>
  <c r="AY26" i="36" s="1"/>
  <c r="BD11" i="33"/>
  <c r="BC69" i="33"/>
  <c r="AX15" i="36"/>
  <c r="AZ203" i="59"/>
  <c r="H99" i="59" s="1"/>
  <c r="G109" i="116" s="1"/>
  <c r="BA40" i="28"/>
  <c r="G39" i="35" s="1"/>
  <c r="G37" i="35"/>
  <c r="AX38" i="64"/>
  <c r="AY205" i="59"/>
  <c r="AV21" i="52"/>
  <c r="AW8" i="92"/>
  <c r="AX207" i="59"/>
  <c r="AW56" i="63"/>
  <c r="AW17" i="34"/>
  <c r="AW19" i="34" s="1"/>
  <c r="AV20" i="34"/>
  <c r="AV24" i="34"/>
  <c r="AW57" i="63"/>
  <c r="AW22" i="34"/>
  <c r="BH8" i="33"/>
  <c r="AV58" i="6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Z27" i="36" l="1"/>
  <c r="AZ26" i="36" s="1"/>
  <c r="BC38" i="28"/>
  <c r="BA21" i="34"/>
  <c r="BE11" i="33"/>
  <c r="BD69" i="33"/>
  <c r="AX16" i="36"/>
  <c r="AX17" i="36"/>
  <c r="AW21" i="52"/>
  <c r="AX8" i="92"/>
  <c r="AY207" i="59"/>
  <c r="AV22" i="52"/>
  <c r="AW35" i="64"/>
  <c r="AW42" i="71"/>
  <c r="AW9" i="92"/>
  <c r="BA203" i="59"/>
  <c r="BB40" i="28"/>
  <c r="AY15" i="36"/>
  <c r="AY16" i="36" s="1"/>
  <c r="AV49" i="71"/>
  <c r="AV55" i="71"/>
  <c r="AW79" i="63"/>
  <c r="AX78" i="63" s="1"/>
  <c r="AY38" i="64"/>
  <c r="AZ205" i="59"/>
  <c r="H101" i="59" s="1"/>
  <c r="G48" i="31"/>
  <c r="G12" i="34"/>
  <c r="G50" i="31" s="1"/>
  <c r="G8" i="64"/>
  <c r="AW58" i="63"/>
  <c r="BI8" i="33"/>
  <c r="AX17" i="34"/>
  <c r="AX19" i="34" s="1"/>
  <c r="AW24" i="34"/>
  <c r="AX56" i="63"/>
  <c r="AW20" i="34"/>
  <c r="AX57" i="63"/>
  <c r="AX22" i="34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G111" i="116" l="1"/>
  <c r="AX79" i="63"/>
  <c r="AY78" i="63" s="1"/>
  <c r="BF11" i="33"/>
  <c r="BE69" i="33"/>
  <c r="G123" i="116"/>
  <c r="BB21" i="34"/>
  <c r="BA27" i="36"/>
  <c r="BA26" i="36" s="1"/>
  <c r="BD38" i="28"/>
  <c r="AY8" i="92"/>
  <c r="AX21" i="52"/>
  <c r="AZ207" i="59"/>
  <c r="H103" i="59" s="1"/>
  <c r="AX42" i="71"/>
  <c r="AX9" i="92"/>
  <c r="AX35" i="64"/>
  <c r="AW22" i="52"/>
  <c r="BB203" i="59"/>
  <c r="BC40" i="28"/>
  <c r="AZ15" i="36"/>
  <c r="AZ16" i="36" s="1"/>
  <c r="AW55" i="71"/>
  <c r="AW49" i="71"/>
  <c r="BA205" i="59"/>
  <c r="AZ38" i="64"/>
  <c r="AZ43" i="64" s="1"/>
  <c r="BJ8" i="33"/>
  <c r="AX58" i="63"/>
  <c r="AY57" i="63"/>
  <c r="AY22" i="34"/>
  <c r="AX20" i="34"/>
  <c r="AX24" i="34"/>
  <c r="AY56" i="63"/>
  <c r="AY17" i="34"/>
  <c r="AY19" i="34" s="1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G113" i="116" l="1"/>
  <c r="G14" i="116" s="1"/>
  <c r="H104" i="59"/>
  <c r="AZ8" i="92"/>
  <c r="AY21" i="52"/>
  <c r="BA207" i="59"/>
  <c r="AY9" i="92"/>
  <c r="AY35" i="64"/>
  <c r="G5" i="64" s="1"/>
  <c r="G120" i="116" s="1"/>
  <c r="AX22" i="52"/>
  <c r="AY42" i="71"/>
  <c r="BG11" i="33"/>
  <c r="BF69" i="33"/>
  <c r="AY79" i="63"/>
  <c r="AZ78" i="63" s="1"/>
  <c r="BE38" i="28"/>
  <c r="BC21" i="34"/>
  <c r="BB27" i="36"/>
  <c r="BB26" i="36" s="1"/>
  <c r="BA38" i="64"/>
  <c r="BA43" i="64" s="1"/>
  <c r="BB205" i="59"/>
  <c r="BA15" i="36"/>
  <c r="BA16" i="36" s="1"/>
  <c r="BC203" i="59"/>
  <c r="BD40" i="28"/>
  <c r="AX55" i="71"/>
  <c r="AX49" i="71"/>
  <c r="AZ17" i="34"/>
  <c r="AZ19" i="34" s="1"/>
  <c r="AY24" i="34"/>
  <c r="AZ56" i="63"/>
  <c r="AY20" i="34"/>
  <c r="AY58" i="63"/>
  <c r="BK8" i="33"/>
  <c r="AZ57" i="63"/>
  <c r="H14" i="63" s="1"/>
  <c r="G157" i="116" s="1"/>
  <c r="AZ22" i="34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G114" i="116" l="1"/>
  <c r="AZ79" i="63"/>
  <c r="H36" i="63" s="1"/>
  <c r="G179" i="116" s="1"/>
  <c r="AZ35" i="64"/>
  <c r="AZ9" i="92"/>
  <c r="AY22" i="52"/>
  <c r="AZ42" i="71"/>
  <c r="BH11" i="33"/>
  <c r="BG69" i="33"/>
  <c r="BB207" i="59"/>
  <c r="BA8" i="92"/>
  <c r="AZ21" i="52"/>
  <c r="BC27" i="36"/>
  <c r="BC26" i="36" s="1"/>
  <c r="BD21" i="34"/>
  <c r="BF38" i="28"/>
  <c r="BD203" i="59"/>
  <c r="BB15" i="36"/>
  <c r="BB16" i="36" s="1"/>
  <c r="BE40" i="28"/>
  <c r="H35" i="63"/>
  <c r="G178" i="116" s="1"/>
  <c r="AY55" i="71"/>
  <c r="AY49" i="71"/>
  <c r="BB38" i="64"/>
  <c r="BB43" i="64" s="1"/>
  <c r="BC205" i="59"/>
  <c r="AZ20" i="34"/>
  <c r="BA56" i="63"/>
  <c r="AZ24" i="34"/>
  <c r="BA17" i="34"/>
  <c r="BA19" i="34" s="1"/>
  <c r="BL8" i="33"/>
  <c r="BA57" i="63"/>
  <c r="BA22" i="34"/>
  <c r="AZ58" i="63"/>
  <c r="H15" i="63" s="1"/>
  <c r="G158" i="116" s="1"/>
  <c r="H13" i="63"/>
  <c r="G156" i="116" s="1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BA78" i="63" l="1"/>
  <c r="BC38" i="64"/>
  <c r="BC43" i="64" s="1"/>
  <c r="BD205" i="59"/>
  <c r="BA79" i="63"/>
  <c r="AZ45" i="64"/>
  <c r="BA9" i="92"/>
  <c r="BA35" i="64"/>
  <c r="BA42" i="71"/>
  <c r="AZ22" i="52"/>
  <c r="BF40" i="28"/>
  <c r="BC15" i="36"/>
  <c r="BC16" i="36" s="1"/>
  <c r="BE203" i="59"/>
  <c r="BD27" i="36"/>
  <c r="BD26" i="36" s="1"/>
  <c r="BG38" i="28"/>
  <c r="BE21" i="34"/>
  <c r="BI11" i="33"/>
  <c r="BH69" i="33"/>
  <c r="BB8" i="92"/>
  <c r="BA21" i="52"/>
  <c r="BC207" i="59"/>
  <c r="AZ49" i="71"/>
  <c r="AZ55" i="71"/>
  <c r="BA24" i="34"/>
  <c r="BA20" i="34"/>
  <c r="BB56" i="63"/>
  <c r="BB17" i="34"/>
  <c r="BB19" i="34" s="1"/>
  <c r="BM8" i="33"/>
  <c r="BA58" i="63"/>
  <c r="BB57" i="63"/>
  <c r="BB22" i="34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43" i="64" s="1"/>
  <c r="AN45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BB78" i="63" l="1"/>
  <c r="AN67" i="64"/>
  <c r="AN55" i="64"/>
  <c r="BB58" i="63"/>
  <c r="AZ55" i="64"/>
  <c r="AZ67" i="64"/>
  <c r="BF203" i="59"/>
  <c r="BG40" i="28"/>
  <c r="BD15" i="36"/>
  <c r="BD16" i="36" s="1"/>
  <c r="BA22" i="52"/>
  <c r="BB42" i="71"/>
  <c r="BB9" i="92"/>
  <c r="BB35" i="64"/>
  <c r="BE205" i="59"/>
  <c r="BD38" i="64"/>
  <c r="BD43" i="64" s="1"/>
  <c r="BE27" i="36"/>
  <c r="BE26" i="36" s="1"/>
  <c r="BH38" i="28"/>
  <c r="BF21" i="34"/>
  <c r="BA55" i="71"/>
  <c r="BA49" i="71"/>
  <c r="BJ11" i="33"/>
  <c r="BI69" i="33"/>
  <c r="BA45" i="64"/>
  <c r="BB79" i="63"/>
  <c r="BC78" i="63" s="1"/>
  <c r="BB21" i="52"/>
  <c r="BC8" i="92"/>
  <c r="BD207" i="59"/>
  <c r="BC57" i="63"/>
  <c r="BC22" i="34"/>
  <c r="BC56" i="63"/>
  <c r="BB20" i="34"/>
  <c r="BC17" i="34"/>
  <c r="BC19" i="34" s="1"/>
  <c r="BB24" i="34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O43" i="64" s="1"/>
  <c r="AO45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AO67" i="64" l="1"/>
  <c r="AO55" i="64"/>
  <c r="AN6" i="111"/>
  <c r="AN15" i="111" s="1"/>
  <c r="AN44" i="71"/>
  <c r="BG21" i="34"/>
  <c r="BF27" i="36"/>
  <c r="BF26" i="36" s="1"/>
  <c r="BI38" i="28"/>
  <c r="BK11" i="33"/>
  <c r="BJ69" i="33"/>
  <c r="BF205" i="59"/>
  <c r="BE38" i="64"/>
  <c r="BE43" i="64" s="1"/>
  <c r="BC35" i="64"/>
  <c r="BC9" i="92"/>
  <c r="BC42" i="71"/>
  <c r="BB22" i="52"/>
  <c r="BB55" i="71"/>
  <c r="BB49" i="71"/>
  <c r="AZ44" i="71"/>
  <c r="AZ6" i="111"/>
  <c r="AZ15" i="111" s="1"/>
  <c r="BB45" i="64"/>
  <c r="BC79" i="63"/>
  <c r="BD78" i="63" s="1"/>
  <c r="BE15" i="36"/>
  <c r="BE16" i="36" s="1"/>
  <c r="BG203" i="59"/>
  <c r="BH40" i="28"/>
  <c r="BE207" i="59"/>
  <c r="BC21" i="52"/>
  <c r="BD8" i="92"/>
  <c r="BA55" i="64"/>
  <c r="BA67" i="64"/>
  <c r="BC58" i="63"/>
  <c r="BC20" i="34"/>
  <c r="BD56" i="63"/>
  <c r="BC24" i="34"/>
  <c r="BD17" i="34"/>
  <c r="BD19" i="34" s="1"/>
  <c r="BD57" i="63"/>
  <c r="BD22" i="34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P43" i="64" s="1"/>
  <c r="AP45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AR52" i="63"/>
  <c r="AR48" i="50"/>
  <c r="AQ52" i="52"/>
  <c r="AR31" i="50"/>
  <c r="AR49" i="52" s="1"/>
  <c r="AQ58" i="52"/>
  <c r="F11" i="116"/>
  <c r="F128" i="116"/>
  <c r="F15" i="64"/>
  <c r="AP55" i="64" l="1"/>
  <c r="AP67" i="64"/>
  <c r="AN50" i="71"/>
  <c r="AN57" i="71"/>
  <c r="AO6" i="111"/>
  <c r="AO15" i="111" s="1"/>
  <c r="AO44" i="71"/>
  <c r="BB67" i="64"/>
  <c r="BB55" i="64"/>
  <c r="BD79" i="63"/>
  <c r="BE78" i="63" s="1"/>
  <c r="BC45" i="64"/>
  <c r="AZ50" i="71"/>
  <c r="AZ57" i="71"/>
  <c r="BE8" i="92"/>
  <c r="BD21" i="52"/>
  <c r="BF207" i="59"/>
  <c r="BJ38" i="28"/>
  <c r="BG27" i="36"/>
  <c r="BG26" i="36" s="1"/>
  <c r="BH21" i="34"/>
  <c r="BA44" i="71"/>
  <c r="BA6" i="111"/>
  <c r="BA15" i="111" s="1"/>
  <c r="BF38" i="64"/>
  <c r="BF43" i="64" s="1"/>
  <c r="BG205" i="59"/>
  <c r="BL11" i="33"/>
  <c r="BK69" i="33"/>
  <c r="BD35" i="64"/>
  <c r="BD9" i="92"/>
  <c r="BD42" i="71"/>
  <c r="BC22" i="52"/>
  <c r="BH203" i="59"/>
  <c r="BF15" i="36"/>
  <c r="BF16" i="36" s="1"/>
  <c r="BI40" i="28"/>
  <c r="BD58" i="63"/>
  <c r="BC55" i="71"/>
  <c r="BC49" i="71"/>
  <c r="BE57" i="63"/>
  <c r="BE22" i="34"/>
  <c r="BD24" i="34"/>
  <c r="BE56" i="63"/>
  <c r="BE17" i="34"/>
  <c r="BE19" i="34" s="1"/>
  <c r="BD20" i="34"/>
  <c r="AE10" i="92"/>
  <c r="AD23" i="52"/>
  <c r="AE43" i="71"/>
  <c r="AE56" i="71" s="1"/>
  <c r="AG208" i="59"/>
  <c r="C72" i="111"/>
  <c r="AM15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43" i="64" s="1"/>
  <c r="AQ45" i="64" s="1"/>
  <c r="AQ59" i="52"/>
  <c r="H60" i="64"/>
  <c r="H55" i="64"/>
  <c r="H58" i="64" s="1"/>
  <c r="AO57" i="71" l="1"/>
  <c r="AO50" i="71"/>
  <c r="AQ67" i="64"/>
  <c r="AQ55" i="64"/>
  <c r="AP44" i="71"/>
  <c r="AP6" i="111"/>
  <c r="BC67" i="64"/>
  <c r="BC55" i="64"/>
  <c r="BG38" i="64"/>
  <c r="BG43" i="64" s="1"/>
  <c r="BH205" i="59"/>
  <c r="BA57" i="71"/>
  <c r="BA50" i="71"/>
  <c r="BD45" i="64"/>
  <c r="BE79" i="63"/>
  <c r="BF78" i="63" s="1"/>
  <c r="BH27" i="36"/>
  <c r="BH26" i="36" s="1"/>
  <c r="BI21" i="34"/>
  <c r="BK38" i="28"/>
  <c r="BJ40" i="28"/>
  <c r="BG15" i="36"/>
  <c r="BI203" i="59"/>
  <c r="BD49" i="71"/>
  <c r="BD55" i="71"/>
  <c r="BM11" i="33"/>
  <c r="BM69" i="33" s="1"/>
  <c r="BL69" i="33"/>
  <c r="BE42" i="71"/>
  <c r="BE35" i="64"/>
  <c r="BE9" i="92"/>
  <c r="BD22" i="52"/>
  <c r="BB44" i="71"/>
  <c r="BB6" i="111"/>
  <c r="BB15" i="111" s="1"/>
  <c r="BF8" i="92"/>
  <c r="BG207" i="59"/>
  <c r="BE21" i="52"/>
  <c r="BE58" i="63"/>
  <c r="BF57" i="63"/>
  <c r="BF22" i="34"/>
  <c r="BE20" i="34"/>
  <c r="BF17" i="34"/>
  <c r="BF19" i="34" s="1"/>
  <c r="BE24" i="34"/>
  <c r="BF56" i="63"/>
  <c r="AS65" i="50"/>
  <c r="AS67" i="50" s="1"/>
  <c r="AS69" i="50" s="1"/>
  <c r="AS66" i="63"/>
  <c r="AS68" i="63" s="1"/>
  <c r="AS74" i="63" s="1"/>
  <c r="AR59" i="52"/>
  <c r="AR53" i="52"/>
  <c r="AR70" i="50"/>
  <c r="AR41" i="64" s="1"/>
  <c r="AR43" i="64" s="1"/>
  <c r="AR45" i="64" s="1"/>
  <c r="AR51" i="63"/>
  <c r="AR16" i="67"/>
  <c r="AR19" i="67" s="1"/>
  <c r="Q8" i="111"/>
  <c r="Q70" i="64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I57" i="64"/>
  <c r="I58" i="64" s="1"/>
  <c r="H59" i="71"/>
  <c r="I50" i="63"/>
  <c r="I53" i="63" s="1"/>
  <c r="I60" i="63" s="1"/>
  <c r="AR67" i="64" l="1"/>
  <c r="AR55" i="64"/>
  <c r="AQ6" i="111"/>
  <c r="AQ44" i="71"/>
  <c r="AP15" i="111"/>
  <c r="AP50" i="71"/>
  <c r="AP57" i="71"/>
  <c r="BE49" i="71"/>
  <c r="BE55" i="71"/>
  <c r="BF42" i="71"/>
  <c r="BF9" i="92"/>
  <c r="BF35" i="64"/>
  <c r="BE22" i="52"/>
  <c r="BL38" i="28"/>
  <c r="BI27" i="36"/>
  <c r="BI26" i="36" s="1"/>
  <c r="BJ21" i="34"/>
  <c r="BM70" i="33"/>
  <c r="BN70" i="33" s="1"/>
  <c r="BN69" i="33"/>
  <c r="BH15" i="36"/>
  <c r="BH16" i="36" s="1"/>
  <c r="BK40" i="28"/>
  <c r="BJ203" i="59"/>
  <c r="BG8" i="92"/>
  <c r="BF21" i="52"/>
  <c r="BH207" i="59"/>
  <c r="BK21" i="34"/>
  <c r="BJ27" i="36"/>
  <c r="BM38" i="28"/>
  <c r="BC44" i="71"/>
  <c r="BC6" i="111"/>
  <c r="BC15" i="111" s="1"/>
  <c r="BB57" i="71"/>
  <c r="BB50" i="71"/>
  <c r="BH38" i="64"/>
  <c r="BI205" i="59"/>
  <c r="BD55" i="64"/>
  <c r="BD67" i="64"/>
  <c r="BF79" i="63"/>
  <c r="BG78" i="63" s="1"/>
  <c r="BE45" i="64"/>
  <c r="BG16" i="36"/>
  <c r="BG17" i="34"/>
  <c r="BG19" i="34" s="1"/>
  <c r="BG56" i="63"/>
  <c r="BF24" i="34"/>
  <c r="BF20" i="34"/>
  <c r="BF58" i="63"/>
  <c r="BG57" i="63"/>
  <c r="BG22" i="34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S43" i="64" s="1"/>
  <c r="AS45" i="64" s="1"/>
  <c r="AG10" i="92"/>
  <c r="AG43" i="71"/>
  <c r="AG56" i="71" s="1"/>
  <c r="AF23" i="52"/>
  <c r="AI208" i="59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AQ57" i="71" l="1"/>
  <c r="AQ50" i="71"/>
  <c r="AQ15" i="111"/>
  <c r="AS55" i="64"/>
  <c r="AS67" i="64"/>
  <c r="AR6" i="111"/>
  <c r="AR44" i="71"/>
  <c r="BJ26" i="36"/>
  <c r="H9" i="34"/>
  <c r="BJ15" i="36"/>
  <c r="BJ16" i="36" s="1"/>
  <c r="BM40" i="28"/>
  <c r="BL203" i="59"/>
  <c r="H10" i="34"/>
  <c r="H47" i="31"/>
  <c r="BC50" i="71"/>
  <c r="BC57" i="71"/>
  <c r="BG79" i="63"/>
  <c r="BH78" i="63" s="1"/>
  <c r="BF45" i="64"/>
  <c r="H37" i="35"/>
  <c r="BF22" i="52"/>
  <c r="BG42" i="71"/>
  <c r="BG35" i="64"/>
  <c r="BG9" i="92"/>
  <c r="BJ205" i="59"/>
  <c r="BI38" i="64"/>
  <c r="BI43" i="64" s="1"/>
  <c r="BD44" i="71"/>
  <c r="BD6" i="111"/>
  <c r="BD15" i="111" s="1"/>
  <c r="BH8" i="92"/>
  <c r="BI207" i="59"/>
  <c r="BG21" i="52"/>
  <c r="BF55" i="71"/>
  <c r="BF49" i="71"/>
  <c r="BH43" i="64"/>
  <c r="BE67" i="64"/>
  <c r="BE55" i="64"/>
  <c r="BL40" i="28"/>
  <c r="H39" i="35" s="1"/>
  <c r="I39" i="35" s="1"/>
  <c r="BK203" i="59"/>
  <c r="BM203" i="59" s="1"/>
  <c r="BI15" i="36"/>
  <c r="BI16" i="36" s="1"/>
  <c r="BH57" i="63"/>
  <c r="BH22" i="34"/>
  <c r="BG58" i="63"/>
  <c r="BG24" i="34"/>
  <c r="BH17" i="34"/>
  <c r="BH19" i="34" s="1"/>
  <c r="BG20" i="34"/>
  <c r="BH56" i="63"/>
  <c r="R70" i="64"/>
  <c r="R8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43" i="64" s="1"/>
  <c r="AT45" i="64" s="1"/>
  <c r="AT53" i="52"/>
  <c r="AR50" i="71" l="1"/>
  <c r="AR57" i="71"/>
  <c r="AS44" i="71"/>
  <c r="AS6" i="111"/>
  <c r="AS15" i="111" s="1"/>
  <c r="AR15" i="111"/>
  <c r="AT55" i="64"/>
  <c r="AT67" i="64"/>
  <c r="I99" i="59"/>
  <c r="BG49" i="71"/>
  <c r="BG55" i="71"/>
  <c r="H48" i="31"/>
  <c r="H12" i="34"/>
  <c r="H50" i="31" s="1"/>
  <c r="H109" i="116"/>
  <c r="J99" i="59"/>
  <c r="K99" i="59" s="1"/>
  <c r="BK38" i="64"/>
  <c r="BK43" i="64" s="1"/>
  <c r="BL205" i="59"/>
  <c r="BH35" i="64"/>
  <c r="BH9" i="92"/>
  <c r="BH42" i="71"/>
  <c r="BG22" i="52"/>
  <c r="BH79" i="63"/>
  <c r="BI78" i="63" s="1"/>
  <c r="BG45" i="64"/>
  <c r="BH58" i="63"/>
  <c r="BJ17" i="36"/>
  <c r="BE6" i="111"/>
  <c r="BE15" i="111" s="1"/>
  <c r="BE44" i="71"/>
  <c r="BD57" i="71"/>
  <c r="BD50" i="71"/>
  <c r="BJ38" i="64"/>
  <c r="BK205" i="59"/>
  <c r="BF67" i="64"/>
  <c r="BF55" i="64"/>
  <c r="BJ207" i="59"/>
  <c r="BI8" i="92"/>
  <c r="BH21" i="52"/>
  <c r="BN40" i="28"/>
  <c r="BI56" i="63"/>
  <c r="BI17" i="34"/>
  <c r="BI19" i="34" s="1"/>
  <c r="BH20" i="34"/>
  <c r="BH24" i="34"/>
  <c r="BI57" i="63"/>
  <c r="BI22" i="34"/>
  <c r="L60" i="64"/>
  <c r="L77" i="63"/>
  <c r="L80" i="63" s="1"/>
  <c r="L82" i="63" s="1"/>
  <c r="AU59" i="52"/>
  <c r="AU70" i="50"/>
  <c r="AU41" i="64" s="1"/>
  <c r="AU43" i="64" s="1"/>
  <c r="AU45" i="64" s="1"/>
  <c r="AU53" i="52"/>
  <c r="AV65" i="50"/>
  <c r="AV67" i="50" s="1"/>
  <c r="AV69" i="50" s="1"/>
  <c r="AV66" i="63"/>
  <c r="AV68" i="63" s="1"/>
  <c r="AV74" i="63" s="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M205" i="59" l="1"/>
  <c r="I101" i="59"/>
  <c r="AS57" i="71"/>
  <c r="AS50" i="71"/>
  <c r="AT44" i="71"/>
  <c r="AT6" i="111"/>
  <c r="AU55" i="64"/>
  <c r="AU67" i="64"/>
  <c r="BG67" i="64"/>
  <c r="BG55" i="64"/>
  <c r="BJ8" i="92"/>
  <c r="BK207" i="59"/>
  <c r="BI21" i="52"/>
  <c r="BJ43" i="64"/>
  <c r="H8" i="64"/>
  <c r="BF6" i="111"/>
  <c r="BF15" i="111" s="1"/>
  <c r="BF44" i="71"/>
  <c r="BH49" i="71"/>
  <c r="BH55" i="71"/>
  <c r="BE57" i="71"/>
  <c r="BE50" i="71"/>
  <c r="BI35" i="64"/>
  <c r="BH22" i="52"/>
  <c r="BI9" i="92"/>
  <c r="BI42" i="71"/>
  <c r="BI79" i="63"/>
  <c r="BJ78" i="63" s="1"/>
  <c r="BH45" i="64"/>
  <c r="BK8" i="92"/>
  <c r="BJ21" i="52"/>
  <c r="BL207" i="59"/>
  <c r="I103" i="59" s="1"/>
  <c r="BJ57" i="63"/>
  <c r="BJ22" i="34"/>
  <c r="BI58" i="63"/>
  <c r="BJ17" i="34"/>
  <c r="BJ19" i="34" s="1"/>
  <c r="BI24" i="34"/>
  <c r="BI20" i="34"/>
  <c r="BJ56" i="63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V43" i="64" s="1"/>
  <c r="AV45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J103" i="59" l="1"/>
  <c r="H113" i="116"/>
  <c r="H14" i="116" s="1"/>
  <c r="I104" i="59"/>
  <c r="H111" i="116"/>
  <c r="J101" i="59"/>
  <c r="K101" i="59" s="1"/>
  <c r="BM207" i="59"/>
  <c r="K103" i="59" s="1"/>
  <c r="AT15" i="111"/>
  <c r="AV67" i="64"/>
  <c r="AV55" i="64"/>
  <c r="AT57" i="71"/>
  <c r="AT50" i="71"/>
  <c r="AU44" i="71"/>
  <c r="AU6" i="111"/>
  <c r="AU15" i="111" s="1"/>
  <c r="BK9" i="92"/>
  <c r="BK35" i="64"/>
  <c r="H5" i="64" s="1"/>
  <c r="H120" i="116" s="1"/>
  <c r="BJ22" i="52"/>
  <c r="BK42" i="71"/>
  <c r="BI45" i="64"/>
  <c r="BJ79" i="63"/>
  <c r="BK78" i="63" s="1"/>
  <c r="BI22" i="52"/>
  <c r="BJ35" i="64"/>
  <c r="BJ9" i="92"/>
  <c r="BJ42" i="71"/>
  <c r="BH55" i="64"/>
  <c r="BH67" i="64"/>
  <c r="H13" i="64"/>
  <c r="H123" i="116"/>
  <c r="BI55" i="71"/>
  <c r="BI49" i="71"/>
  <c r="BF50" i="71"/>
  <c r="BF57" i="71"/>
  <c r="BG6" i="111"/>
  <c r="BG15" i="111" s="1"/>
  <c r="BG44" i="71"/>
  <c r="BK57" i="63"/>
  <c r="BK22" i="34"/>
  <c r="BL57" i="63" s="1"/>
  <c r="I14" i="63" s="1"/>
  <c r="H157" i="116" s="1"/>
  <c r="BK56" i="63"/>
  <c r="BK17" i="34"/>
  <c r="BK19" i="34" s="1"/>
  <c r="BJ20" i="34"/>
  <c r="BJ24" i="34"/>
  <c r="BJ58" i="63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43" i="64" s="1"/>
  <c r="AW45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J104" i="59" l="1"/>
  <c r="H114" i="116"/>
  <c r="AV44" i="71"/>
  <c r="AV6" i="111"/>
  <c r="AW55" i="64"/>
  <c r="AW67" i="64"/>
  <c r="AU50" i="71"/>
  <c r="AU57" i="71"/>
  <c r="H15" i="64"/>
  <c r="H128" i="116"/>
  <c r="BG50" i="71"/>
  <c r="BG57" i="71"/>
  <c r="BH44" i="71"/>
  <c r="BH6" i="111"/>
  <c r="BH15" i="111" s="1"/>
  <c r="BK55" i="71"/>
  <c r="BK49" i="71"/>
  <c r="BK58" i="63"/>
  <c r="BK79" i="63"/>
  <c r="BL78" i="63" s="1"/>
  <c r="I35" i="63" s="1"/>
  <c r="H178" i="116" s="1"/>
  <c r="BJ45" i="64"/>
  <c r="BI55" i="64"/>
  <c r="BI67" i="64"/>
  <c r="BJ55" i="71"/>
  <c r="BJ49" i="71"/>
  <c r="BL79" i="63"/>
  <c r="I36" i="63" s="1"/>
  <c r="H179" i="116" s="1"/>
  <c r="BK45" i="64"/>
  <c r="BL56" i="63"/>
  <c r="BK20" i="34"/>
  <c r="BK24" i="34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43" i="64" s="1"/>
  <c r="AX45" i="64" s="1"/>
  <c r="AX53" i="52"/>
  <c r="AX59" i="52"/>
  <c r="F29" i="111"/>
  <c r="G27" i="111" s="1"/>
  <c r="E28" i="111"/>
  <c r="T70" i="64"/>
  <c r="T8" i="111"/>
  <c r="AX51" i="63"/>
  <c r="AX16" i="67"/>
  <c r="AX19" i="67" s="1"/>
  <c r="AW6" i="111" l="1"/>
  <c r="AW15" i="111" s="1"/>
  <c r="AW44" i="71"/>
  <c r="AX67" i="64"/>
  <c r="AX55" i="64"/>
  <c r="AV15" i="111"/>
  <c r="AV57" i="71"/>
  <c r="AV50" i="71"/>
  <c r="BI6" i="111"/>
  <c r="BI15" i="111" s="1"/>
  <c r="BI44" i="71"/>
  <c r="BH57" i="71"/>
  <c r="BH50" i="71"/>
  <c r="BJ55" i="64"/>
  <c r="BJ67" i="64"/>
  <c r="BK67" i="64"/>
  <c r="BK55" i="64"/>
  <c r="H25" i="64"/>
  <c r="H140" i="116" s="1"/>
  <c r="H130" i="116"/>
  <c r="BL58" i="63"/>
  <c r="I15" i="63" s="1"/>
  <c r="H158" i="116" s="1"/>
  <c r="I13" i="63"/>
  <c r="H156" i="116" s="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X44" i="71" l="1"/>
  <c r="AX6" i="111"/>
  <c r="G11" i="64"/>
  <c r="AY43" i="64"/>
  <c r="AY45" i="64" s="1"/>
  <c r="AW57" i="71"/>
  <c r="AW50" i="71"/>
  <c r="BK6" i="111"/>
  <c r="BK44" i="71"/>
  <c r="BJ6" i="111"/>
  <c r="BJ15" i="111" s="1"/>
  <c r="BJ44" i="71"/>
  <c r="BI57" i="71"/>
  <c r="BI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D60" i="111"/>
  <c r="E5" i="112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G126" i="116" l="1"/>
  <c r="G13" i="64"/>
  <c r="AX15" i="111"/>
  <c r="AX18" i="111" s="1"/>
  <c r="AY17" i="111" s="1"/>
  <c r="BK15" i="111"/>
  <c r="AX57" i="71"/>
  <c r="AX50" i="71"/>
  <c r="AY67" i="64"/>
  <c r="AY55" i="64"/>
  <c r="BJ57" i="71"/>
  <c r="BJ50" i="71"/>
  <c r="BK57" i="71"/>
  <c r="BK50" i="71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AY44" i="71" l="1"/>
  <c r="AY6" i="111"/>
  <c r="BL67" i="64"/>
  <c r="G15" i="64"/>
  <c r="G128" i="116"/>
  <c r="O57" i="64"/>
  <c r="O58" i="64" s="1"/>
  <c r="O50" i="63"/>
  <c r="O53" i="63" s="1"/>
  <c r="O60" i="63" s="1"/>
  <c r="N59" i="7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AY15" i="111" l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34" i="111"/>
  <c r="D36" i="111"/>
  <c r="D35" i="111"/>
  <c r="G25" i="64"/>
  <c r="G140" i="116" s="1"/>
  <c r="G130" i="116"/>
  <c r="AY50" i="71"/>
  <c r="AY57" i="71"/>
  <c r="AP23" i="52"/>
  <c r="AQ10" i="92"/>
  <c r="AQ43" i="71"/>
  <c r="AQ56" i="71" s="1"/>
  <c r="AS208" i="59"/>
  <c r="D140" i="116"/>
  <c r="D28" i="64"/>
  <c r="W69" i="64"/>
  <c r="V9" i="111"/>
  <c r="V45" i="71"/>
  <c r="V58" i="71" s="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D5" i="112" l="1"/>
  <c r="E61" i="111"/>
  <c r="H60" i="111" s="1"/>
  <c r="F35" i="111"/>
  <c r="G5" i="112" s="1"/>
  <c r="D6" i="112"/>
  <c r="C69" i="111"/>
  <c r="F36" i="111"/>
  <c r="G6" i="112" s="1"/>
  <c r="E53" i="111"/>
  <c r="D4" i="112"/>
  <c r="F34" i="111"/>
  <c r="G4" i="112" s="1"/>
  <c r="BF48" i="50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W70" i="64"/>
  <c r="W8" i="111"/>
  <c r="G52" i="111" l="1"/>
  <c r="D73" i="111"/>
  <c r="E73" i="111" s="1"/>
  <c r="F73" i="111" s="1"/>
  <c r="BE51" i="63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D54" i="111" l="1"/>
  <c r="D55" i="111" s="1"/>
  <c r="G43" i="111"/>
  <c r="H43" i="111" s="1"/>
  <c r="D71" i="111" s="1"/>
  <c r="E71" i="111" s="1"/>
  <c r="F71" i="111" s="1"/>
  <c r="G42" i="111"/>
  <c r="H52" i="111"/>
  <c r="S50" i="63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D72" i="111" l="1"/>
  <c r="E72" i="111" s="1"/>
  <c r="F72" i="111" s="1"/>
  <c r="G57" i="111"/>
  <c r="H42" i="111"/>
  <c r="D70" i="111" s="1"/>
  <c r="D62" i="111"/>
  <c r="D63" i="111" s="1"/>
  <c r="D64" i="111" s="1"/>
  <c r="D56" i="111"/>
  <c r="BH52" i="52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D75" i="111" l="1"/>
  <c r="E70" i="111"/>
  <c r="H65" i="111"/>
  <c r="T59" i="7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F70" i="111" l="1"/>
  <c r="E75" i="111"/>
  <c r="F75" i="111" s="1"/>
  <c r="BI51" i="63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<sst xmlns="http://schemas.openxmlformats.org/spreadsheetml/2006/main" count="7631" uniqueCount="1248">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</sst>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1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  <c:pt idx="37">
                  <c:v>-9789499.4128489587</c:v>
                </c:pt>
                <c:pt idx="38">
                  <c:v>-9643064.3818489593</c:v>
                </c:pt>
                <c:pt idx="39">
                  <c:v>-9593262.7478489596</c:v>
                </c:pt>
                <c:pt idx="40">
                  <c:v>-9599367.7478489596</c:v>
                </c:pt>
                <c:pt idx="41">
                  <c:v>-9546711.11384896</c:v>
                </c:pt>
                <c:pt idx="42">
                  <c:v>-9503409.4798489586</c:v>
                </c:pt>
                <c:pt idx="43">
                  <c:v>-9594617.7478489596</c:v>
                </c:pt>
                <c:pt idx="44">
                  <c:v>-9549961.11384896</c:v>
                </c:pt>
                <c:pt idx="45">
                  <c:v>-9639814.3818489593</c:v>
                </c:pt>
                <c:pt idx="46">
                  <c:v>-9644419.3818489593</c:v>
                </c:pt>
                <c:pt idx="47">
                  <c:v>-9639814.3818489593</c:v>
                </c:pt>
                <c:pt idx="48">
                  <c:v>-9786394.4128489587</c:v>
                </c:pt>
                <c:pt idx="49">
                  <c:v>-13361538.285871848</c:v>
                </c:pt>
                <c:pt idx="50">
                  <c:v>-13194583.78462185</c:v>
                </c:pt>
                <c:pt idx="51">
                  <c:v>-13141523.53624185</c:v>
                </c:pt>
                <c:pt idx="52">
                  <c:v>-13147628.53624185</c:v>
                </c:pt>
                <c:pt idx="53">
                  <c:v>-13084503.909806849</c:v>
                </c:pt>
                <c:pt idx="54">
                  <c:v>-13037943.66142685</c:v>
                </c:pt>
                <c:pt idx="55">
                  <c:v>-13142878.53624185</c:v>
                </c:pt>
                <c:pt idx="56">
                  <c:v>-13087753.909806849</c:v>
                </c:pt>
                <c:pt idx="57">
                  <c:v>-13191333.78462185</c:v>
                </c:pt>
                <c:pt idx="58">
                  <c:v>-13195938.78462185</c:v>
                </c:pt>
                <c:pt idx="59">
                  <c:v>-13191333.78462185</c:v>
                </c:pt>
                <c:pt idx="60">
                  <c:v>-13352863.285871848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  <c:pt idx="37">
                  <c:v>-10912483.210015625</c:v>
                </c:pt>
                <c:pt idx="38">
                  <c:v>-11078784.515515625</c:v>
                </c:pt>
                <c:pt idx="39">
                  <c:v>-9747758.848015625</c:v>
                </c:pt>
                <c:pt idx="40">
                  <c:v>-9529109.4145156257</c:v>
                </c:pt>
                <c:pt idx="41">
                  <c:v>-9702482.2140156273</c:v>
                </c:pt>
                <c:pt idx="42">
                  <c:v>-9655328.5800156258</c:v>
                </c:pt>
                <c:pt idx="43">
                  <c:v>-9072327.5475156251</c:v>
                </c:pt>
                <c:pt idx="44">
                  <c:v>-9701880.2140156273</c:v>
                </c:pt>
                <c:pt idx="45">
                  <c:v>-9116240.1815156247</c:v>
                </c:pt>
                <c:pt idx="46">
                  <c:v>-9572886.0485156253</c:v>
                </c:pt>
                <c:pt idx="47">
                  <c:v>-9564215.0485156253</c:v>
                </c:pt>
                <c:pt idx="48">
                  <c:v>-9018239.6125156246</c:v>
                </c:pt>
                <c:pt idx="49">
                  <c:v>-12946338.192378515</c:v>
                </c:pt>
                <c:pt idx="50">
                  <c:v>-13172226.525113517</c:v>
                </c:pt>
                <c:pt idx="51">
                  <c:v>-13297117.252038516</c:v>
                </c:pt>
                <c:pt idx="52">
                  <c:v>-13172257.802908516</c:v>
                </c:pt>
                <c:pt idx="53">
                  <c:v>-13349392.743808515</c:v>
                </c:pt>
                <c:pt idx="54">
                  <c:v>-13018200.967248516</c:v>
                </c:pt>
                <c:pt idx="55">
                  <c:v>-12683132.396418517</c:v>
                </c:pt>
                <c:pt idx="56">
                  <c:v>-13091605.543808516</c:v>
                </c:pt>
                <c:pt idx="57">
                  <c:v>-12638693.034823516</c:v>
                </c:pt>
                <c:pt idx="58">
                  <c:v>-13124405.451288518</c:v>
                </c:pt>
                <c:pt idx="59">
                  <c:v>-12845024.451288516</c:v>
                </c:pt>
                <c:pt idx="60">
                  <c:v>-18932643.078713514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51331965</c:v>
                </c:pt>
                <c:pt idx="1">
                  <c:v>41908006</c:v>
                </c:pt>
                <c:pt idx="2">
                  <c:v>32515397</c:v>
                </c:pt>
                <c:pt idx="3">
                  <c:v>23088448</c:v>
                </c:pt>
                <c:pt idx="4">
                  <c:v>9393049</c:v>
                </c:pt>
                <c:pt idx="5">
                  <c:v>56093909</c:v>
                </c:pt>
                <c:pt idx="6">
                  <c:v>46741580</c:v>
                </c:pt>
                <c:pt idx="7">
                  <c:v>37359891</c:v>
                </c:pt>
                <c:pt idx="8">
                  <c:v>28001232</c:v>
                </c:pt>
                <c:pt idx="9">
                  <c:v>18666113</c:v>
                </c:pt>
                <c:pt idx="10">
                  <c:v>9320819</c:v>
                </c:pt>
                <c:pt idx="11">
                  <c:v>52842031.5</c:v>
                </c:pt>
                <c:pt idx="12">
                  <c:v>43435607.5</c:v>
                </c:pt>
                <c:pt idx="13">
                  <c:v>32366571.875</c:v>
                </c:pt>
                <c:pt idx="14">
                  <c:v>21432231.25</c:v>
                </c:pt>
                <c:pt idx="15">
                  <c:v>10701510.625</c:v>
                </c:pt>
                <c:pt idx="16">
                  <c:v>0</c:v>
                </c:pt>
                <c:pt idx="17">
                  <c:v>-10750405.625</c:v>
                </c:pt>
                <c:pt idx="18">
                  <c:v>-21413661.25</c:v>
                </c:pt>
                <c:pt idx="19">
                  <c:v>-30995726.875</c:v>
                </c:pt>
                <c:pt idx="20">
                  <c:v>-40661012.5</c:v>
                </c:pt>
                <c:pt idx="21">
                  <c:v>-50233563.125</c:v>
                </c:pt>
                <c:pt idx="22">
                  <c:v>-59932213.75</c:v>
                </c:pt>
                <c:pt idx="23">
                  <c:v>-69551309.375</c:v>
                </c:pt>
                <c:pt idx="24">
                  <c:v>-79106760</c:v>
                </c:pt>
                <c:pt idx="25">
                  <c:v>-87726479.465625003</c:v>
                </c:pt>
                <c:pt idx="26">
                  <c:v>-96268042.431250006</c:v>
                </c:pt>
                <c:pt idx="27">
                  <c:v>-104492504.89687501</c:v>
                </c:pt>
                <c:pt idx="28">
                  <c:v>-112620502.16250001</c:v>
                </c:pt>
                <c:pt idx="29">
                  <c:v>-120837993.57812501</c:v>
                </c:pt>
                <c:pt idx="30">
                  <c:v>-128937108.09375001</c:v>
                </c:pt>
                <c:pt idx="31">
                  <c:v>-136799318.15937501</c:v>
                </c:pt>
                <c:pt idx="32">
                  <c:v>-144888128.57500002</c:v>
                </c:pt>
                <c:pt idx="33">
                  <c:v>-152726759.74062502</c:v>
                </c:pt>
                <c:pt idx="34">
                  <c:v>-160831033.10625002</c:v>
                </c:pt>
                <c:pt idx="35">
                  <c:v>-168798770.47187501</c:v>
                </c:pt>
                <c:pt idx="36">
                  <c:v>-176776509.53750002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1250</c:v>
                </c:pt>
                <c:pt idx="2">
                  <c:v>1416.6666666666667</c:v>
                </c:pt>
                <c:pt idx="3">
                  <c:v>71416.666666666672</c:v>
                </c:pt>
                <c:pt idx="4">
                  <c:v>71416.666666666672</c:v>
                </c:pt>
                <c:pt idx="5">
                  <c:v>71416.666666666672</c:v>
                </c:pt>
                <c:pt idx="6">
                  <c:v>71416.666666666672</c:v>
                </c:pt>
                <c:pt idx="7">
                  <c:v>71416.666666666672</c:v>
                </c:pt>
                <c:pt idx="8">
                  <c:v>71416.666666666672</c:v>
                </c:pt>
                <c:pt idx="9">
                  <c:v>71416.666666666672</c:v>
                </c:pt>
                <c:pt idx="10">
                  <c:v>71416.666666666672</c:v>
                </c:pt>
                <c:pt idx="11">
                  <c:v>71416.666666666672</c:v>
                </c:pt>
                <c:pt idx="12">
                  <c:v>71416.666666666672</c:v>
                </c:pt>
                <c:pt idx="13">
                  <c:v>71416.666666666672</c:v>
                </c:pt>
                <c:pt idx="14">
                  <c:v>71416.666666666672</c:v>
                </c:pt>
                <c:pt idx="15">
                  <c:v>71416.666666666672</c:v>
                </c:pt>
                <c:pt idx="16">
                  <c:v>71416.666666666672</c:v>
                </c:pt>
                <c:pt idx="17">
                  <c:v>71416.666666666672</c:v>
                </c:pt>
                <c:pt idx="18">
                  <c:v>71533.333333333343</c:v>
                </c:pt>
                <c:pt idx="19">
                  <c:v>71533.333333333343</c:v>
                </c:pt>
                <c:pt idx="20">
                  <c:v>71533.333333333343</c:v>
                </c:pt>
                <c:pt idx="21">
                  <c:v>71533.333333333343</c:v>
                </c:pt>
                <c:pt idx="22">
                  <c:v>71533.333333333343</c:v>
                </c:pt>
                <c:pt idx="23">
                  <c:v>71533.333333333343</c:v>
                </c:pt>
                <c:pt idx="24">
                  <c:v>71441.666666666672</c:v>
                </c:pt>
                <c:pt idx="25">
                  <c:v>71533.333333333343</c:v>
                </c:pt>
                <c:pt idx="26">
                  <c:v>71533.333333333343</c:v>
                </c:pt>
                <c:pt idx="27">
                  <c:v>71533.333333333343</c:v>
                </c:pt>
                <c:pt idx="28">
                  <c:v>71533.333333333343</c:v>
                </c:pt>
                <c:pt idx="29">
                  <c:v>71533.333333333343</c:v>
                </c:pt>
                <c:pt idx="30">
                  <c:v>71533.333333333343</c:v>
                </c:pt>
                <c:pt idx="31">
                  <c:v>71533.333333333343</c:v>
                </c:pt>
                <c:pt idx="32">
                  <c:v>71533.333333333343</c:v>
                </c:pt>
                <c:pt idx="33">
                  <c:v>71533.333333333343</c:v>
                </c:pt>
                <c:pt idx="34">
                  <c:v>71533.333333333343</c:v>
                </c:pt>
                <c:pt idx="35">
                  <c:v>71533.333333333343</c:v>
                </c:pt>
                <c:pt idx="36">
                  <c:v>71533.333333333343</c:v>
                </c:pt>
                <c:pt idx="37">
                  <c:v>71533.333333333343</c:v>
                </c:pt>
                <c:pt idx="38">
                  <c:v>71533.333333333343</c:v>
                </c:pt>
                <c:pt idx="39">
                  <c:v>71533.333333333343</c:v>
                </c:pt>
                <c:pt idx="40">
                  <c:v>71533.333333333343</c:v>
                </c:pt>
                <c:pt idx="41">
                  <c:v>71533.333333333343</c:v>
                </c:pt>
                <c:pt idx="42">
                  <c:v>71533.333333333343</c:v>
                </c:pt>
                <c:pt idx="43">
                  <c:v>71533.333333333343</c:v>
                </c:pt>
                <c:pt idx="44">
                  <c:v>71533.333333333343</c:v>
                </c:pt>
                <c:pt idx="45">
                  <c:v>71533.333333333343</c:v>
                </c:pt>
                <c:pt idx="46">
                  <c:v>71533.333333333343</c:v>
                </c:pt>
                <c:pt idx="47">
                  <c:v>71533.333333333343</c:v>
                </c:pt>
                <c:pt idx="48">
                  <c:v>71533.333333333343</c:v>
                </c:pt>
                <c:pt idx="49">
                  <c:v>71533.333333333343</c:v>
                </c:pt>
                <c:pt idx="50">
                  <c:v>71533.333333333343</c:v>
                </c:pt>
                <c:pt idx="51">
                  <c:v>71533.333333333343</c:v>
                </c:pt>
                <c:pt idx="52">
                  <c:v>71533.333333333343</c:v>
                </c:pt>
                <c:pt idx="53">
                  <c:v>71533.333333333343</c:v>
                </c:pt>
                <c:pt idx="54">
                  <c:v>71533.333333333343</c:v>
                </c:pt>
                <c:pt idx="55">
                  <c:v>71533.333333333343</c:v>
                </c:pt>
                <c:pt idx="56">
                  <c:v>71533.333333333343</c:v>
                </c:pt>
                <c:pt idx="57">
                  <c:v>71533.333333333343</c:v>
                </c:pt>
                <c:pt idx="58">
                  <c:v>71533.333333333343</c:v>
                </c:pt>
                <c:pt idx="59">
                  <c:v>71533.333333333343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99.304566441441438</v>
      </c>
      <c r="E5" s="256">
        <f>E153/E168</f>
        <v>-123.9587306885371</v>
      </c>
      <c r="F5" s="256">
        <f>F153/F168</f>
        <v>-112.11543409966445</v>
      </c>
      <c r="G5" s="256">
        <f>G153/G168</f>
        <v>-12116.690505744644</v>
      </c>
      <c r="H5" s="256">
        <f>H153/H168</f>
        <v>-27.336645428287824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98.007269144144146</v>
      </c>
      <c r="E6" s="256">
        <f>(E150+E151)/E168</f>
        <v>-125.18035952698837</v>
      </c>
      <c r="F6" s="256">
        <f>(F150+F151)/F168</f>
        <v>-113.30818837387555</v>
      </c>
      <c r="G6" s="256">
        <f>(G150+G151)/G168</f>
        <v>-12194.088619896846</v>
      </c>
      <c r="H6" s="256">
        <f>(H150+H151)/H168</f>
        <v>-28.762753904314462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-152.8143384640355</v>
      </c>
      <c r="E14" s="258">
        <f t="shared" ref="E14:H14" si="0">E113/(E20+E28+E33)</f>
        <v>-28.191248750631118</v>
      </c>
      <c r="F14" s="258">
        <f t="shared" si="0"/>
        <v>-15.775438680973014</v>
      </c>
      <c r="G14" s="258">
        <f t="shared" si="0"/>
        <v>-8.0804702460452749</v>
      </c>
      <c r="H14" s="258">
        <f t="shared" si="0"/>
        <v>-9.7586543810820778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-4.7786401314845834</v>
      </c>
      <c r="E15" s="258">
        <f>E113/((D180+E180)/2)</f>
        <v>8.6262700822386726</v>
      </c>
      <c r="F15" s="258">
        <f>F113/((E180+F180)/2)</f>
        <v>0.78510952254066468</v>
      </c>
      <c r="G15" s="258">
        <f>G113/((F180+G180)/2)</f>
        <v>0.49882354190784606</v>
      </c>
      <c r="H15" s="258">
        <f>H113/((G180+H180)/2)</f>
        <v>0.42919245679169649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112109088</v>
      </c>
      <c r="E75" s="70">
        <f>'FIN-P&amp;L_CWS'!F65</f>
        <v>123389088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646075</v>
      </c>
      <c r="E109" s="70">
        <f>'FIN-P&amp;L_CWS'!F99</f>
        <v>857700.00000000023</v>
      </c>
      <c r="F109" s="70">
        <f>'FIN-P&amp;L_CWS'!G99</f>
        <v>858308.3333333336</v>
      </c>
      <c r="G109" s="70">
        <f>'FIN-P&amp;L_CWS'!H99</f>
        <v>858400.00000000035</v>
      </c>
      <c r="H109" s="70">
        <f>'FIN-P&amp;L_CWS'!I99</f>
        <v>858400.00000000035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27652</v>
      </c>
      <c r="D111" s="70">
        <f>'FIN-P&amp;L_CWS'!E101</f>
        <v>113183593.00000001</v>
      </c>
      <c r="E111" s="70">
        <f>'FIN-P&amp;L_CWS'!F101</f>
        <v>124568417.49999997</v>
      </c>
      <c r="F111" s="70">
        <f>'FIN-P&amp;L_CWS'!G101</f>
        <v>100100802.92083332</v>
      </c>
      <c r="G111" s="70">
        <f>'FIN-P&amp;L_CWS'!H101</f>
        <v>120303103.83218752</v>
      </c>
      <c r="H111" s="70">
        <f>'FIN-P&amp;L_CWS'!I101</f>
        <v>163536201.94324219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-27652</v>
      </c>
      <c r="D113" s="70">
        <f>'FIN-P&amp;L_CWS'!E103</f>
        <v>-112981753.00000001</v>
      </c>
      <c r="E113" s="70">
        <f>'FIN-P&amp;L_CWS'!F103</f>
        <v>-123116962.49999997</v>
      </c>
      <c r="F113" s="70">
        <f>'FIN-P&amp;L_CWS'!G103</f>
        <v>-98009643.07083334</v>
      </c>
      <c r="G113" s="70">
        <f>'FIN-P&amp;L_CWS'!H103</f>
        <v>-115530336.30418752</v>
      </c>
      <c r="H113" s="70">
        <f>'FIN-P&amp;L_CWS'!I103</f>
        <v>-158129823.79999721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-27652</v>
      </c>
      <c r="D114" s="70">
        <f>'FIN-P&amp;L_CWS'!E104</f>
        <v>-113009405.00000001</v>
      </c>
      <c r="E114" s="70">
        <f>'FIN-P&amp;L_CWS'!F104</f>
        <v>-236126367.5</v>
      </c>
      <c r="F114" s="70">
        <f>'FIN-P&amp;L_CWS'!G104</f>
        <v>-334136010.57083333</v>
      </c>
      <c r="G114" s="70">
        <f>'FIN-P&amp;L_CWS'!H104</f>
        <v>-449666346.87502086</v>
      </c>
      <c r="H114" s="70">
        <f>'FIN-P&amp;L_CWS'!I104</f>
        <v>-607796170.67501807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-27652</v>
      </c>
      <c r="D120" s="121">
        <f>'FIN-CASHFLOW_CWS'!D5</f>
        <v>-112981753.00000001</v>
      </c>
      <c r="E120" s="121">
        <f>'FIN-CASHFLOW_CWS'!E5</f>
        <v>-123116962.49999997</v>
      </c>
      <c r="F120" s="121">
        <f>'FIN-CASHFLOW_CWS'!F5</f>
        <v>-98009643.07083334</v>
      </c>
      <c r="G120" s="121">
        <f>'FIN-CASHFLOW_CWS'!G5</f>
        <v>-115530336.30418752</v>
      </c>
      <c r="H120" s="121">
        <f>'FIN-CASHFLOW_CWS'!H5</f>
        <v>-158129823.79999721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646075</v>
      </c>
      <c r="E123" s="121">
        <f>'FIN-CASHFLOW_CWS'!E8</f>
        <v>857700.00000000023</v>
      </c>
      <c r="F123" s="121">
        <f>'FIN-CASHFLOW_CWS'!F8</f>
        <v>858308.3333333336</v>
      </c>
      <c r="G123" s="121">
        <f>'FIN-CASHFLOW_CWS'!G8</f>
        <v>858400.00000000035</v>
      </c>
      <c r="H123" s="121">
        <f>'FIN-CASHFLOW_CWS'!H8</f>
        <v>858400.00000000035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434455</v>
      </c>
      <c r="E128" s="121">
        <f>'FIN-CASHFLOW_CWS'!E13</f>
        <v>581595.00000000023</v>
      </c>
      <c r="F128" s="121">
        <f>'FIN-CASHFLOW_CWS'!F13</f>
        <v>334393.53333333356</v>
      </c>
      <c r="G128" s="121">
        <f>'FIN-CASHFLOW_CWS'!G13</f>
        <v>-1141399.1305</v>
      </c>
      <c r="H128" s="121">
        <f>'FIN-CASHFLOW_CWS'!H13</f>
        <v>-4141213.6398399994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-27652</v>
      </c>
      <c r="D130" s="121">
        <f>'FIN-CASHFLOW_CWS'!D15</f>
        <v>-112547298.00000001</v>
      </c>
      <c r="E130" s="121">
        <f>'FIN-CASHFLOW_CWS'!E15</f>
        <v>-122535367.49999997</v>
      </c>
      <c r="F130" s="121">
        <f>'FIN-CASHFLOW_CWS'!F15</f>
        <v>-97675249.537500009</v>
      </c>
      <c r="G130" s="121">
        <f>'FIN-CASHFLOW_CWS'!G15</f>
        <v>-116671735.43468753</v>
      </c>
      <c r="H130" s="121">
        <f>'FIN-CASHFLOW_CWS'!H15</f>
        <v>-162271037.43983722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-4285000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-4285000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51359617</v>
      </c>
      <c r="D138" s="121">
        <f>'FIN-CASHFLOW_CWS'!D23</f>
        <v>108935940.5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51331965</v>
      </c>
      <c r="D140" s="121">
        <f>'FIN-CASHFLOW_CWS'!D25</f>
        <v>-7896357.5000000149</v>
      </c>
      <c r="E140" s="121">
        <f>'FIN-CASHFLOW_CWS'!E25</f>
        <v>-122542367.49999997</v>
      </c>
      <c r="F140" s="121">
        <f>'FIN-CASHFLOW_CWS'!F25</f>
        <v>-97669749.537500009</v>
      </c>
      <c r="G140" s="121">
        <f>'FIN-CASHFLOW_CWS'!G25</f>
        <v>-116671735.43468753</v>
      </c>
      <c r="H140" s="121">
        <f>'FIN-CASHFLOW_CWS'!H25</f>
        <v>-162271037.43983722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51331965</v>
      </c>
      <c r="E142" s="121">
        <f>'FIN-CASHFLOW_CWS'!E27</f>
        <v>43435607.499999985</v>
      </c>
      <c r="F142" s="121">
        <f>'FIN-CASHFLOW_CWS'!F27</f>
        <v>-79106759.999999985</v>
      </c>
      <c r="G142" s="121">
        <f>'FIN-CASHFLOW_CWS'!G27</f>
        <v>-176776509.53749999</v>
      </c>
      <c r="H142" s="121">
        <f>'FIN-CASHFLOW_CWS'!H27</f>
        <v>-293448244.97218752</v>
      </c>
      <c r="I142" s="121"/>
    </row>
    <row r="143" spans="2:9" x14ac:dyDescent="0.15">
      <c r="B143" s="136" t="s">
        <v>476</v>
      </c>
      <c r="C143" s="121">
        <f>'FIN-CASHFLOW_CWS'!C28</f>
        <v>51331965</v>
      </c>
      <c r="D143" s="121">
        <f>'FIN-CASHFLOW_CWS'!D28</f>
        <v>43435607.499999985</v>
      </c>
      <c r="E143" s="121">
        <f>'FIN-CASHFLOW_CWS'!E28</f>
        <v>-79106759.999999985</v>
      </c>
      <c r="F143" s="121">
        <f>'FIN-CASHFLOW_CWS'!F28</f>
        <v>-176776509.53749999</v>
      </c>
      <c r="G143" s="121">
        <f>'FIN-CASHFLOW_CWS'!G28</f>
        <v>-293448244.97218752</v>
      </c>
      <c r="H143" s="121">
        <f>'FIN-CASHFLOW_CWS'!H28</f>
        <v>-455719282.41202474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51331965</v>
      </c>
      <c r="D150" s="121">
        <f>'FIN-BALANCE_CWS'!E7</f>
        <v>43435607.5</v>
      </c>
      <c r="E150" s="121">
        <f>'FIN-BALANCE_CWS'!F7</f>
        <v>-79106760</v>
      </c>
      <c r="F150" s="121">
        <f>'FIN-BALANCE_CWS'!G7</f>
        <v>-176776509.53750002</v>
      </c>
      <c r="G150" s="121">
        <f>'FIN-BALANCE_CWS'!H7</f>
        <v>-293448244.97218758</v>
      </c>
      <c r="H150" s="121">
        <f>'FIN-BALANCE_CWS'!I7</f>
        <v>-455719282.41202486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51331965</v>
      </c>
      <c r="D153" s="121">
        <f>'FIN-BALANCE_CWS'!E10</f>
        <v>44091227.5</v>
      </c>
      <c r="E153" s="121">
        <f>'FIN-BALANCE_CWS'!F10</f>
        <v>-77989875</v>
      </c>
      <c r="F153" s="121">
        <f>'FIN-BALANCE_CWS'!G10</f>
        <v>-174211015.73750001</v>
      </c>
      <c r="G153" s="121">
        <f>'FIN-BALANCE_CWS'!H10</f>
        <v>-290412838.04168761</v>
      </c>
      <c r="H153" s="121">
        <f>'FIN-BALANCE_CWS'!I10</f>
        <v>-431908609.84168488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4285000</v>
      </c>
      <c r="E156" s="121">
        <f>'FIN-BALANCE_CWS'!F13</f>
        <v>4292000</v>
      </c>
      <c r="F156" s="121">
        <f>'FIN-BALANCE_CWS'!G13</f>
        <v>4286500</v>
      </c>
      <c r="G156" s="121">
        <f>'FIN-BALANCE_CWS'!H13</f>
        <v>4286500</v>
      </c>
      <c r="H156" s="121">
        <f>'FIN-BALANCE_CWS'!I13</f>
        <v>4286500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-646075</v>
      </c>
      <c r="E157" s="121">
        <f>'FIN-BALANCE_CWS'!F14</f>
        <v>-1503774.9999999993</v>
      </c>
      <c r="F157" s="121">
        <f>'FIN-BALANCE_CWS'!G14</f>
        <v>-2362083.3333333326</v>
      </c>
      <c r="G157" s="121">
        <f>'FIN-BALANCE_CWS'!H14</f>
        <v>-3220483.3333333344</v>
      </c>
      <c r="H157" s="121">
        <f>'FIN-BALANCE_CWS'!I14</f>
        <v>-4078883.3333333363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3638925</v>
      </c>
      <c r="E158" s="121">
        <f>'FIN-BALANCE_CWS'!F15</f>
        <v>2788225.0000000009</v>
      </c>
      <c r="F158" s="121">
        <f>'FIN-BALANCE_CWS'!G15</f>
        <v>1924416.6666666674</v>
      </c>
      <c r="G158" s="121">
        <f>'FIN-BALANCE_CWS'!H15</f>
        <v>1066016.6666666656</v>
      </c>
      <c r="H158" s="121">
        <f>'FIN-BALANCE_CWS'!I15</f>
        <v>207616.66666666372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51331965</v>
      </c>
      <c r="D160" s="121">
        <f>'FIN-BALANCE_CWS'!E17</f>
        <v>47730152.5</v>
      </c>
      <c r="E160" s="121">
        <f>'FIN-BALANCE_CWS'!F17</f>
        <v>-75201650</v>
      </c>
      <c r="F160" s="121">
        <f>'FIN-BALANCE_CWS'!G17</f>
        <v>-172286599.07083336</v>
      </c>
      <c r="G160" s="121">
        <f>'FIN-BALANCE_CWS'!H17</f>
        <v>-289346821.37502092</v>
      </c>
      <c r="H160" s="121">
        <f>'FIN-BALANCE_CWS'!I17</f>
        <v>-431700993.17501819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51359617</v>
      </c>
      <c r="D177" s="121">
        <f>'FIN-BALANCE_CWS'!E34</f>
        <v>160295557.5</v>
      </c>
      <c r="E177" s="121">
        <f>'FIN-BALANCE_CWS'!F34</f>
        <v>160295557.5</v>
      </c>
      <c r="F177" s="121">
        <f>'FIN-BALANCE_CWS'!G34</f>
        <v>160295557.5</v>
      </c>
      <c r="G177" s="121">
        <f>'FIN-BALANCE_CWS'!H34</f>
        <v>160295557.5</v>
      </c>
      <c r="H177" s="121">
        <f>'FIN-BALANCE_CWS'!I34</f>
        <v>160295557.5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-103585874.33333334</v>
      </c>
      <c r="E178" s="121">
        <f>'FIN-BALANCE_CWS'!F35</f>
        <v>-226315878.54166669</v>
      </c>
      <c r="F178" s="121">
        <f>'FIN-BALANCE_CWS'!G35</f>
        <v>-325896299.57187504</v>
      </c>
      <c r="G178" s="121">
        <f>'FIN-BALANCE_CWS'!H35</f>
        <v>-439879952.46217197</v>
      </c>
      <c r="H178" s="121">
        <f>'FIN-BALANCE_CWS'!I35</f>
        <v>-594443307.38914621</v>
      </c>
      <c r="I178" s="121"/>
    </row>
    <row r="179" spans="2:9" x14ac:dyDescent="0.15">
      <c r="B179" s="137" t="s">
        <v>469</v>
      </c>
      <c r="C179" s="121">
        <f>'FIN-BALANCE_CWS'!D36</f>
        <v>-27652</v>
      </c>
      <c r="D179" s="121">
        <f>'FIN-BALANCE_CWS'!E36</f>
        <v>-9423530.666666666</v>
      </c>
      <c r="E179" s="121">
        <f>'FIN-BALANCE_CWS'!F36</f>
        <v>-9810488.958333334</v>
      </c>
      <c r="F179" s="121">
        <f>'FIN-BALANCE_CWS'!G36</f>
        <v>-8239710.9989583334</v>
      </c>
      <c r="G179" s="121">
        <f>'FIN-BALANCE_CWS'!H36</f>
        <v>-9786394.4128489587</v>
      </c>
      <c r="H179" s="121">
        <f>'FIN-BALANCE_CWS'!I36</f>
        <v>-13352863.285871848</v>
      </c>
      <c r="I179" s="121"/>
    </row>
    <row r="180" spans="2:9" x14ac:dyDescent="0.15">
      <c r="B180" s="135" t="s">
        <v>1053</v>
      </c>
      <c r="C180" s="121">
        <f>'FIN-BALANCE_CWS'!D37</f>
        <v>51331965</v>
      </c>
      <c r="D180" s="121">
        <f>'FIN-BALANCE_CWS'!E37</f>
        <v>47286152.499999993</v>
      </c>
      <c r="E180" s="121">
        <f>'FIN-BALANCE_CWS'!F37</f>
        <v>-75830810.000000015</v>
      </c>
      <c r="F180" s="121">
        <f>'FIN-BALANCE_CWS'!G37</f>
        <v>-173840453.07083336</v>
      </c>
      <c r="G180" s="121">
        <f>'FIN-BALANCE_CWS'!H37</f>
        <v>-289370789.37502092</v>
      </c>
      <c r="H180" s="121">
        <f>'FIN-BALANCE_CWS'!I37</f>
        <v>-447500613.17501807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51331965</v>
      </c>
      <c r="D182" s="121">
        <f>'FIN-BALANCE_CWS'!E39</f>
        <v>47730152.499999993</v>
      </c>
      <c r="E182" s="121">
        <f>'FIN-BALANCE_CWS'!F39</f>
        <v>-75201650.000000015</v>
      </c>
      <c r="F182" s="121">
        <f>'FIN-BALANCE_CWS'!G39</f>
        <v>-172286599.07083336</v>
      </c>
      <c r="G182" s="121">
        <f>'FIN-BALANCE_CWS'!H39</f>
        <v>-289346821.37502092</v>
      </c>
      <c r="H182" s="121">
        <f>'FIN-BALANCE_CWS'!I39</f>
        <v>-431700993.17501807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235200000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420000000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84000000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117745440</v>
      </c>
      <c r="K63" s="144">
        <f>J63-BM167</f>
        <v>0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112109088</v>
      </c>
      <c r="F65" s="130">
        <f>SUM(Q169:AB169)</f>
        <v>123389088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615745440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646075</v>
      </c>
      <c r="F99" s="158">
        <f>SUM(Q203:AB203)</f>
        <v>857700.00000000023</v>
      </c>
      <c r="G99" s="158">
        <f>SUM(AC203:AN203)</f>
        <v>858308.3333333336</v>
      </c>
      <c r="H99" s="158">
        <f>SUM(AO203:AZ203)</f>
        <v>858400.00000000035</v>
      </c>
      <c r="I99" s="158">
        <f>SUM(BA203:BL203)</f>
        <v>858400.00000000035</v>
      </c>
      <c r="J99" s="159">
        <f>SUM(D99:I99)</f>
        <v>4078883.3333333349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27652</v>
      </c>
      <c r="E101" s="130">
        <f>SUM(E205:P205)</f>
        <v>113183593.00000001</v>
      </c>
      <c r="F101" s="130">
        <f>SUM(Q205:AB205)</f>
        <v>124568417.49999997</v>
      </c>
      <c r="G101" s="130">
        <f>SUM(AC205:AN205)</f>
        <v>100100802.92083332</v>
      </c>
      <c r="H101" s="130">
        <f>SUM(AO205:AZ205)</f>
        <v>120303103.83218752</v>
      </c>
      <c r="I101" s="130">
        <f>SUM(BA205:BL205)</f>
        <v>163536201.94324219</v>
      </c>
      <c r="J101" s="38">
        <f>SUM(D101:I101)</f>
        <v>621719771.19626307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-27652</v>
      </c>
      <c r="E103" s="130">
        <f>SUM(E207:P207)</f>
        <v>-112981753.00000001</v>
      </c>
      <c r="F103" s="130">
        <f>SUM(Q207:AB207)</f>
        <v>-123116962.49999997</v>
      </c>
      <c r="G103" s="130">
        <f>SUM(AC207:AN207)</f>
        <v>-98009643.07083334</v>
      </c>
      <c r="H103" s="130">
        <f>SUM(AO207:AZ207)</f>
        <v>-115530336.30418752</v>
      </c>
      <c r="I103" s="130">
        <f>SUM(BA207:BL207)</f>
        <v>-158129823.79999721</v>
      </c>
      <c r="J103" s="38">
        <f>SUM(D103:I103)</f>
        <v>-607796170.67501807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-27652</v>
      </c>
      <c r="E104" s="130">
        <f>E103+D104</f>
        <v>-113009405.00000001</v>
      </c>
      <c r="F104" s="130">
        <f>F103+E104</f>
        <v>-236126367.5</v>
      </c>
      <c r="G104" s="130">
        <f>G103+F104</f>
        <v>-334136010.57083333</v>
      </c>
      <c r="H104" s="130">
        <f>H103+G104</f>
        <v>-449666346.87502086</v>
      </c>
      <c r="I104" s="130">
        <f>I103+H104</f>
        <v>-607796170.67501807</v>
      </c>
      <c r="J104" s="38">
        <f>SUM(D104:I104)</f>
        <v>-1740761952.6208723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235200000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420000000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84000000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117745440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9342424</v>
      </c>
      <c r="O169" s="130">
        <f t="shared" si="20"/>
        <v>9342424</v>
      </c>
      <c r="P169" s="130">
        <f t="shared" si="20"/>
        <v>9342424</v>
      </c>
      <c r="Q169" s="130">
        <f t="shared" si="20"/>
        <v>10782424</v>
      </c>
      <c r="R169" s="130">
        <f t="shared" si="20"/>
        <v>10782424</v>
      </c>
      <c r="S169" s="130">
        <f t="shared" si="20"/>
        <v>10782424</v>
      </c>
      <c r="T169" s="130">
        <f t="shared" si="20"/>
        <v>10782424</v>
      </c>
      <c r="U169" s="130">
        <f t="shared" si="20"/>
        <v>10782424</v>
      </c>
      <c r="V169" s="130">
        <f t="shared" si="20"/>
        <v>10782424</v>
      </c>
      <c r="W169" s="130">
        <f t="shared" si="20"/>
        <v>9782424</v>
      </c>
      <c r="X169" s="130">
        <f t="shared" si="20"/>
        <v>9782424</v>
      </c>
      <c r="Y169" s="130">
        <f t="shared" si="20"/>
        <v>9782424</v>
      </c>
      <c r="Z169" s="130">
        <f t="shared" si="20"/>
        <v>9782424</v>
      </c>
      <c r="AA169" s="130">
        <f t="shared" si="20"/>
        <v>9782424</v>
      </c>
      <c r="AB169" s="130">
        <f t="shared" si="20"/>
        <v>9782424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615745440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658.33333333333337</v>
      </c>
      <c r="F203" s="158">
        <f>'OPEX-M_CWS'!G38</f>
        <v>1250</v>
      </c>
      <c r="G203" s="158">
        <f>'OPEX-M_CWS'!H38</f>
        <v>1416.6666666666667</v>
      </c>
      <c r="H203" s="158">
        <f>'OPEX-M_CWS'!I38</f>
        <v>71416.666666666672</v>
      </c>
      <c r="I203" s="158">
        <f>'OPEX-M_CWS'!J38</f>
        <v>71416.666666666672</v>
      </c>
      <c r="J203" s="158">
        <f>'OPEX-M_CWS'!K38</f>
        <v>71416.666666666672</v>
      </c>
      <c r="K203" s="158">
        <f>'OPEX-M_CWS'!L38</f>
        <v>71416.666666666672</v>
      </c>
      <c r="L203" s="158">
        <f>'OPEX-M_CWS'!M38</f>
        <v>71416.666666666672</v>
      </c>
      <c r="M203" s="158">
        <f>'OPEX-M_CWS'!N38</f>
        <v>71416.666666666672</v>
      </c>
      <c r="N203" s="158">
        <f>'OPEX-M_CWS'!O38</f>
        <v>71416.666666666672</v>
      </c>
      <c r="O203" s="158">
        <f>'OPEX-M_CWS'!P38</f>
        <v>71416.666666666672</v>
      </c>
      <c r="P203" s="158">
        <f>'OPEX-M_CWS'!Q38</f>
        <v>71416.666666666672</v>
      </c>
      <c r="Q203" s="158">
        <f>'OPEX-M_CWS'!R38</f>
        <v>71416.666666666672</v>
      </c>
      <c r="R203" s="158">
        <f>'OPEX-M_CWS'!S38</f>
        <v>71416.666666666672</v>
      </c>
      <c r="S203" s="158">
        <f>'OPEX-M_CWS'!T38</f>
        <v>71416.666666666672</v>
      </c>
      <c r="T203" s="158">
        <f>'OPEX-M_CWS'!U38</f>
        <v>71416.666666666672</v>
      </c>
      <c r="U203" s="158">
        <f>'OPEX-M_CWS'!V38</f>
        <v>71416.666666666672</v>
      </c>
      <c r="V203" s="158">
        <f>'OPEX-M_CWS'!W38</f>
        <v>71416.666666666672</v>
      </c>
      <c r="W203" s="158">
        <f>'OPEX-M_CWS'!X38</f>
        <v>71533.333333333343</v>
      </c>
      <c r="X203" s="158">
        <f>'OPEX-M_CWS'!Y38</f>
        <v>71533.333333333343</v>
      </c>
      <c r="Y203" s="158">
        <f>'OPEX-M_CWS'!Z38</f>
        <v>71533.333333333343</v>
      </c>
      <c r="Z203" s="158">
        <f>'OPEX-M_CWS'!AA38</f>
        <v>71533.333333333343</v>
      </c>
      <c r="AA203" s="158">
        <f>'OPEX-M_CWS'!AB38</f>
        <v>71533.333333333343</v>
      </c>
      <c r="AB203" s="158">
        <f>'OPEX-M_CWS'!AC38</f>
        <v>71533.333333333343</v>
      </c>
      <c r="AC203" s="158">
        <f>'OPEX-M_CWS'!AD38</f>
        <v>71441.666666666672</v>
      </c>
      <c r="AD203" s="158">
        <f>'OPEX-M_CWS'!AE38</f>
        <v>71533.333333333343</v>
      </c>
      <c r="AE203" s="158">
        <f>'OPEX-M_CWS'!AF38</f>
        <v>71533.333333333343</v>
      </c>
      <c r="AF203" s="158">
        <f>'OPEX-M_CWS'!AG38</f>
        <v>71533.333333333343</v>
      </c>
      <c r="AG203" s="158">
        <f>'OPEX-M_CWS'!AH38</f>
        <v>71533.333333333343</v>
      </c>
      <c r="AH203" s="158">
        <f>'OPEX-M_CWS'!AI38</f>
        <v>71533.333333333343</v>
      </c>
      <c r="AI203" s="158">
        <f>'OPEX-M_CWS'!AJ38</f>
        <v>71533.333333333343</v>
      </c>
      <c r="AJ203" s="158">
        <f>'OPEX-M_CWS'!AK38</f>
        <v>71533.333333333343</v>
      </c>
      <c r="AK203" s="158">
        <f>'OPEX-M_CWS'!AL38</f>
        <v>71533.333333333343</v>
      </c>
      <c r="AL203" s="158">
        <f>'OPEX-M_CWS'!AM38</f>
        <v>71533.333333333343</v>
      </c>
      <c r="AM203" s="158">
        <f>'OPEX-M_CWS'!AN38</f>
        <v>71533.333333333343</v>
      </c>
      <c r="AN203" s="158">
        <f>'OPEX-M_CWS'!AO38</f>
        <v>71533.333333333343</v>
      </c>
      <c r="AO203" s="158">
        <f>'OPEX-M_CWS'!AP38</f>
        <v>71533.333333333343</v>
      </c>
      <c r="AP203" s="158">
        <f>'OPEX-M_CWS'!AQ38</f>
        <v>71533.333333333343</v>
      </c>
      <c r="AQ203" s="158">
        <f>'OPEX-M_CWS'!AR38</f>
        <v>71533.333333333343</v>
      </c>
      <c r="AR203" s="158">
        <f>'OPEX-M_CWS'!AS38</f>
        <v>71533.333333333343</v>
      </c>
      <c r="AS203" s="158">
        <f>'OPEX-M_CWS'!AT38</f>
        <v>71533.333333333343</v>
      </c>
      <c r="AT203" s="158">
        <f>'OPEX-M_CWS'!AU38</f>
        <v>71533.333333333343</v>
      </c>
      <c r="AU203" s="158">
        <f>'OPEX-M_CWS'!AV38</f>
        <v>71533.333333333343</v>
      </c>
      <c r="AV203" s="158">
        <f>'OPEX-M_CWS'!AW38</f>
        <v>71533.333333333343</v>
      </c>
      <c r="AW203" s="158">
        <f>'OPEX-M_CWS'!AX38</f>
        <v>71533.333333333343</v>
      </c>
      <c r="AX203" s="158">
        <f>'OPEX-M_CWS'!AY38</f>
        <v>71533.333333333343</v>
      </c>
      <c r="AY203" s="158">
        <f>'OPEX-M_CWS'!AZ38</f>
        <v>71533.333333333343</v>
      </c>
      <c r="AZ203" s="158">
        <f>'OPEX-M_CWS'!BA38</f>
        <v>71533.333333333343</v>
      </c>
      <c r="BA203" s="158">
        <f>'OPEX-M_CWS'!BB38</f>
        <v>71533.333333333343</v>
      </c>
      <c r="BB203" s="158">
        <f>'OPEX-M_CWS'!BC38</f>
        <v>71533.333333333343</v>
      </c>
      <c r="BC203" s="158">
        <f>'OPEX-M_CWS'!BD38</f>
        <v>71533.333333333343</v>
      </c>
      <c r="BD203" s="158">
        <f>'OPEX-M_CWS'!BE38</f>
        <v>71533.333333333343</v>
      </c>
      <c r="BE203" s="158">
        <f>'OPEX-M_CWS'!BF38</f>
        <v>71533.333333333343</v>
      </c>
      <c r="BF203" s="158">
        <f>'OPEX-M_CWS'!BG38</f>
        <v>71533.333333333343</v>
      </c>
      <c r="BG203" s="158">
        <f>'OPEX-M_CWS'!BH38</f>
        <v>71533.333333333343</v>
      </c>
      <c r="BH203" s="158">
        <f>'OPEX-M_CWS'!BI38</f>
        <v>71533.333333333343</v>
      </c>
      <c r="BI203" s="158">
        <f>'OPEX-M_CWS'!BJ38</f>
        <v>71533.333333333343</v>
      </c>
      <c r="BJ203" s="158">
        <f>'OPEX-M_CWS'!BK38</f>
        <v>71533.333333333343</v>
      </c>
      <c r="BK203" s="158">
        <f>'OPEX-M_CWS'!BL38</f>
        <v>71533.333333333343</v>
      </c>
      <c r="BL203" s="158">
        <f>'OPEX-M_CWS'!BM38</f>
        <v>71533.333333333343</v>
      </c>
      <c r="BM203" s="167">
        <f>SUM(D203:BL203)</f>
        <v>4078883.3333333363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27652</v>
      </c>
      <c r="E205" s="130">
        <f t="shared" si="22"/>
        <v>9385117.333333334</v>
      </c>
      <c r="F205" s="130">
        <f t="shared" si="22"/>
        <v>9358359</v>
      </c>
      <c r="G205" s="130">
        <f t="shared" si="22"/>
        <v>9358365.666666666</v>
      </c>
      <c r="H205" s="130">
        <f t="shared" si="22"/>
        <v>9427025.666666666</v>
      </c>
      <c r="I205" s="130">
        <f t="shared" si="22"/>
        <v>9464365.666666666</v>
      </c>
      <c r="J205" s="104">
        <f t="shared" si="22"/>
        <v>9463525.666666666</v>
      </c>
      <c r="K205" s="130">
        <f t="shared" si="22"/>
        <v>9498265.666666666</v>
      </c>
      <c r="L205" s="130">
        <f t="shared" si="22"/>
        <v>9465975.666666666</v>
      </c>
      <c r="M205" s="130">
        <f t="shared" si="22"/>
        <v>9459815.666666666</v>
      </c>
      <c r="N205" s="130">
        <f t="shared" si="22"/>
        <v>9434730.666666666</v>
      </c>
      <c r="O205" s="130">
        <f t="shared" si="22"/>
        <v>9434255.666666666</v>
      </c>
      <c r="P205" s="130">
        <f t="shared" si="22"/>
        <v>9433790.666666666</v>
      </c>
      <c r="Q205" s="130">
        <f t="shared" si="22"/>
        <v>10881787.291666666</v>
      </c>
      <c r="R205" s="130">
        <f t="shared" si="22"/>
        <v>10875432.291666666</v>
      </c>
      <c r="S205" s="130">
        <f t="shared" si="22"/>
        <v>10875432.291666666</v>
      </c>
      <c r="T205" s="130">
        <f t="shared" si="22"/>
        <v>10880997.291666666</v>
      </c>
      <c r="U205" s="130">
        <f t="shared" si="22"/>
        <v>10878532.291666666</v>
      </c>
      <c r="V205" s="130">
        <f t="shared" si="22"/>
        <v>10880192.291666666</v>
      </c>
      <c r="W205" s="130">
        <f t="shared" si="22"/>
        <v>9883603.958333334</v>
      </c>
      <c r="X205" s="130">
        <f t="shared" si="22"/>
        <v>9883408.958333334</v>
      </c>
      <c r="Y205" s="130">
        <f t="shared" si="22"/>
        <v>9881088.958333334</v>
      </c>
      <c r="Z205" s="130">
        <f t="shared" si="22"/>
        <v>9883603.958333334</v>
      </c>
      <c r="AA205" s="130">
        <f t="shared" si="22"/>
        <v>9881088.958333334</v>
      </c>
      <c r="AB205" s="130">
        <f t="shared" si="22"/>
        <v>9883248.958333334</v>
      </c>
      <c r="AC205" s="130">
        <f t="shared" si="22"/>
        <v>8345192.8822916662</v>
      </c>
      <c r="AD205" s="130">
        <f t="shared" si="22"/>
        <v>8344499.5489583332</v>
      </c>
      <c r="AE205" s="130">
        <f t="shared" si="22"/>
        <v>8338929.5489583332</v>
      </c>
      <c r="AF205" s="130">
        <f t="shared" si="22"/>
        <v>8345034.5489583332</v>
      </c>
      <c r="AG205" s="130">
        <f t="shared" si="22"/>
        <v>8338929.5489583332</v>
      </c>
      <c r="AH205" s="130">
        <f t="shared" si="22"/>
        <v>8342179.5489583332</v>
      </c>
      <c r="AI205" s="130">
        <f t="shared" si="22"/>
        <v>8340284.5489583332</v>
      </c>
      <c r="AJ205" s="130">
        <f t="shared" ref="AJ205:BL205" si="23">AJ203+AJ201+AJ199+AJ197+AJ191+AJ185+AJ178+AJ172+AJ169+AJ147+AJ138</f>
        <v>8342179.5489583332</v>
      </c>
      <c r="AK205" s="130">
        <f t="shared" si="23"/>
        <v>8338929.5489583332</v>
      </c>
      <c r="AL205" s="130">
        <f t="shared" si="23"/>
        <v>8343534.5489583332</v>
      </c>
      <c r="AM205" s="130">
        <f t="shared" si="23"/>
        <v>8338929.5489583332</v>
      </c>
      <c r="AN205" s="130">
        <f t="shared" si="23"/>
        <v>8342179.5489583332</v>
      </c>
      <c r="AO205" s="130">
        <f t="shared" si="23"/>
        <v>10028995.319348959</v>
      </c>
      <c r="AP205" s="130">
        <f t="shared" si="23"/>
        <v>10025890.319348959</v>
      </c>
      <c r="AQ205" s="130">
        <f t="shared" si="23"/>
        <v>10022640.319348959</v>
      </c>
      <c r="AR205" s="130">
        <f t="shared" si="23"/>
        <v>10028745.319348959</v>
      </c>
      <c r="AS205" s="130">
        <f t="shared" si="23"/>
        <v>10022640.319348959</v>
      </c>
      <c r="AT205" s="130">
        <f t="shared" si="23"/>
        <v>10025890.319348959</v>
      </c>
      <c r="AU205" s="130">
        <f t="shared" si="23"/>
        <v>10023995.319348959</v>
      </c>
      <c r="AV205" s="130">
        <f t="shared" si="23"/>
        <v>10025890.319348959</v>
      </c>
      <c r="AW205" s="130">
        <f t="shared" si="23"/>
        <v>10022640.319348959</v>
      </c>
      <c r="AX205" s="130">
        <f t="shared" si="23"/>
        <v>10027245.319348959</v>
      </c>
      <c r="AY205" s="130">
        <f t="shared" si="23"/>
        <v>10022640.319348959</v>
      </c>
      <c r="AZ205" s="130">
        <f t="shared" si="23"/>
        <v>10025890.319348959</v>
      </c>
      <c r="BA205" s="130">
        <f t="shared" si="23"/>
        <v>13632217.661936849</v>
      </c>
      <c r="BB205" s="130">
        <f t="shared" si="23"/>
        <v>13629112.661936849</v>
      </c>
      <c r="BC205" s="130">
        <f t="shared" si="23"/>
        <v>13625862.661936849</v>
      </c>
      <c r="BD205" s="130">
        <f t="shared" si="23"/>
        <v>13631967.661936849</v>
      </c>
      <c r="BE205" s="130">
        <f t="shared" si="23"/>
        <v>13625862.661936849</v>
      </c>
      <c r="BF205" s="130">
        <f t="shared" si="23"/>
        <v>13629112.661936849</v>
      </c>
      <c r="BG205" s="130">
        <f t="shared" si="23"/>
        <v>13627217.661936849</v>
      </c>
      <c r="BH205" s="130">
        <f t="shared" si="23"/>
        <v>13629112.661936849</v>
      </c>
      <c r="BI205" s="130">
        <f t="shared" si="23"/>
        <v>13625862.661936849</v>
      </c>
      <c r="BJ205" s="130">
        <f t="shared" si="23"/>
        <v>13630467.661936849</v>
      </c>
      <c r="BK205" s="130">
        <f t="shared" si="23"/>
        <v>13625862.661936849</v>
      </c>
      <c r="BL205" s="130">
        <f t="shared" si="23"/>
        <v>13623542.661936849</v>
      </c>
      <c r="BM205" s="167">
        <f>SUM(D205:BL205)</f>
        <v>621719771.19626331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-27652</v>
      </c>
      <c r="E207" s="130">
        <f t="shared" si="24"/>
        <v>-9385117.333333334</v>
      </c>
      <c r="F207" s="130">
        <f t="shared" si="24"/>
        <v>-9358359</v>
      </c>
      <c r="G207" s="130">
        <f t="shared" si="24"/>
        <v>-9358365.666666666</v>
      </c>
      <c r="H207" s="130">
        <f t="shared" si="24"/>
        <v>-9402625.666666666</v>
      </c>
      <c r="I207" s="130">
        <f t="shared" si="24"/>
        <v>-9436085.666666666</v>
      </c>
      <c r="J207" s="104">
        <f t="shared" si="24"/>
        <v>-9431365.666666666</v>
      </c>
      <c r="K207" s="130">
        <f t="shared" si="24"/>
        <v>-9473865.666666666</v>
      </c>
      <c r="L207" s="130">
        <f t="shared" si="24"/>
        <v>-9437695.666666666</v>
      </c>
      <c r="M207" s="130">
        <f t="shared" si="24"/>
        <v>-9441795.666666666</v>
      </c>
      <c r="N207" s="130">
        <f t="shared" si="24"/>
        <v>-9416710.666666666</v>
      </c>
      <c r="O207" s="130">
        <f t="shared" si="24"/>
        <v>-9416235.666666666</v>
      </c>
      <c r="P207" s="130">
        <f t="shared" si="24"/>
        <v>-9423530.666666666</v>
      </c>
      <c r="Q207" s="130">
        <f t="shared" si="24"/>
        <v>-10809027.291666666</v>
      </c>
      <c r="R207" s="130">
        <f t="shared" si="24"/>
        <v>-10762012.291666666</v>
      </c>
      <c r="S207" s="130">
        <f t="shared" si="24"/>
        <v>-10741682.291666666</v>
      </c>
      <c r="T207" s="130">
        <f t="shared" si="24"/>
        <v>-10747247.291666666</v>
      </c>
      <c r="U207" s="130">
        <f t="shared" si="24"/>
        <v>-10733012.291666666</v>
      </c>
      <c r="V207" s="130">
        <f t="shared" si="24"/>
        <v>-10720227.291666666</v>
      </c>
      <c r="W207" s="130">
        <f t="shared" si="24"/>
        <v>-9749853.958333334</v>
      </c>
      <c r="X207" s="130">
        <f t="shared" si="24"/>
        <v>-9737888.958333334</v>
      </c>
      <c r="Y207" s="130">
        <f t="shared" si="24"/>
        <v>-9767668.958333334</v>
      </c>
      <c r="Z207" s="130">
        <f t="shared" si="24"/>
        <v>-9770183.958333334</v>
      </c>
      <c r="AA207" s="130">
        <f t="shared" si="24"/>
        <v>-9767668.958333334</v>
      </c>
      <c r="AB207" s="130">
        <f t="shared" si="24"/>
        <v>-9810488.958333334</v>
      </c>
      <c r="AC207" s="130">
        <f t="shared" si="24"/>
        <v>-8242724.3322916664</v>
      </c>
      <c r="AD207" s="130">
        <f t="shared" si="24"/>
        <v>-8176771.6989583336</v>
      </c>
      <c r="AE207" s="130">
        <f t="shared" si="24"/>
        <v>-8149448.598958333</v>
      </c>
      <c r="AF207" s="130">
        <f t="shared" si="24"/>
        <v>-8155553.598958333</v>
      </c>
      <c r="AG207" s="130">
        <f t="shared" si="24"/>
        <v>-8130557.7489583334</v>
      </c>
      <c r="AH207" s="130">
        <f t="shared" si="24"/>
        <v>-8112054.6489583328</v>
      </c>
      <c r="AI207" s="130">
        <f t="shared" si="24"/>
        <v>-8150803.598958333</v>
      </c>
      <c r="AJ207" s="130">
        <f t="shared" ref="AJ207:BL207" si="25">AJ129-AJ205</f>
        <v>-8133807.7489583334</v>
      </c>
      <c r="AK207" s="130">
        <f t="shared" si="25"/>
        <v>-8171201.6989583336</v>
      </c>
      <c r="AL207" s="130">
        <f t="shared" si="25"/>
        <v>-8175806.6989583336</v>
      </c>
      <c r="AM207" s="130">
        <f t="shared" si="25"/>
        <v>-8171201.6989583336</v>
      </c>
      <c r="AN207" s="130">
        <f t="shared" si="25"/>
        <v>-8239710.9989583334</v>
      </c>
      <c r="AO207" s="130">
        <f t="shared" si="25"/>
        <v>-9789499.4128489587</v>
      </c>
      <c r="AP207" s="130">
        <f t="shared" si="25"/>
        <v>-9643064.3818489593</v>
      </c>
      <c r="AQ207" s="130">
        <f t="shared" si="25"/>
        <v>-9593262.7478489596</v>
      </c>
      <c r="AR207" s="130">
        <f t="shared" si="25"/>
        <v>-9599367.7478489596</v>
      </c>
      <c r="AS207" s="130">
        <f t="shared" si="25"/>
        <v>-9546711.11384896</v>
      </c>
      <c r="AT207" s="130">
        <f t="shared" si="25"/>
        <v>-9503409.4798489586</v>
      </c>
      <c r="AU207" s="130">
        <f t="shared" si="25"/>
        <v>-9594617.7478489596</v>
      </c>
      <c r="AV207" s="130">
        <f t="shared" si="25"/>
        <v>-9549961.11384896</v>
      </c>
      <c r="AW207" s="130">
        <f t="shared" si="25"/>
        <v>-9639814.3818489593</v>
      </c>
      <c r="AX207" s="130">
        <f t="shared" si="25"/>
        <v>-9644419.3818489593</v>
      </c>
      <c r="AY207" s="130">
        <f t="shared" si="25"/>
        <v>-9639814.3818489593</v>
      </c>
      <c r="AZ207" s="130">
        <f t="shared" si="25"/>
        <v>-9786394.4128489587</v>
      </c>
      <c r="BA207" s="130">
        <f t="shared" si="25"/>
        <v>-13361538.285871848</v>
      </c>
      <c r="BB207" s="130">
        <f t="shared" si="25"/>
        <v>-13194583.78462185</v>
      </c>
      <c r="BC207" s="130">
        <f t="shared" si="25"/>
        <v>-13141523.53624185</v>
      </c>
      <c r="BD207" s="130">
        <f t="shared" si="25"/>
        <v>-13147628.53624185</v>
      </c>
      <c r="BE207" s="130">
        <f t="shared" si="25"/>
        <v>-13084503.909806849</v>
      </c>
      <c r="BF207" s="130">
        <f t="shared" si="25"/>
        <v>-13037943.66142685</v>
      </c>
      <c r="BG207" s="130">
        <f t="shared" si="25"/>
        <v>-13142878.53624185</v>
      </c>
      <c r="BH207" s="130">
        <f t="shared" si="25"/>
        <v>-13087753.909806849</v>
      </c>
      <c r="BI207" s="130">
        <f t="shared" si="25"/>
        <v>-13191333.78462185</v>
      </c>
      <c r="BJ207" s="130">
        <f t="shared" si="25"/>
        <v>-13195938.78462185</v>
      </c>
      <c r="BK207" s="130">
        <f t="shared" si="25"/>
        <v>-13191333.78462185</v>
      </c>
      <c r="BL207" s="130">
        <f t="shared" si="25"/>
        <v>-13352863.285871848</v>
      </c>
      <c r="BM207" s="167">
        <f>SUM(D207:BL207)</f>
        <v>-607796170.67501807</v>
      </c>
    </row>
    <row r="208" spans="1:65" x14ac:dyDescent="0.15">
      <c r="B208" s="14" t="s">
        <v>1005</v>
      </c>
      <c r="D208" s="130">
        <f>D207</f>
        <v>-27652</v>
      </c>
      <c r="E208" s="130">
        <f t="shared" ref="E208:AJ208" si="26">E207+D208</f>
        <v>-9412769.333333334</v>
      </c>
      <c r="F208" s="130">
        <f t="shared" si="26"/>
        <v>-18771128.333333336</v>
      </c>
      <c r="G208" s="130">
        <f t="shared" si="26"/>
        <v>-28129494</v>
      </c>
      <c r="H208" s="130">
        <f t="shared" si="26"/>
        <v>-37532119.666666664</v>
      </c>
      <c r="I208" s="130">
        <f t="shared" si="26"/>
        <v>-46968205.333333328</v>
      </c>
      <c r="J208" s="104">
        <f t="shared" si="26"/>
        <v>-56399570.999999993</v>
      </c>
      <c r="K208" s="130">
        <f t="shared" si="26"/>
        <v>-65873436.666666657</v>
      </c>
      <c r="L208" s="130">
        <f t="shared" si="26"/>
        <v>-75311132.333333328</v>
      </c>
      <c r="M208" s="130">
        <f t="shared" si="26"/>
        <v>-84752928</v>
      </c>
      <c r="N208" s="130">
        <f t="shared" si="26"/>
        <v>-94169638.666666672</v>
      </c>
      <c r="O208" s="130">
        <f t="shared" si="26"/>
        <v>-103585874.33333334</v>
      </c>
      <c r="P208" s="130">
        <f t="shared" si="26"/>
        <v>-113009405.00000001</v>
      </c>
      <c r="Q208" s="130">
        <f t="shared" si="26"/>
        <v>-123818432.29166669</v>
      </c>
      <c r="R208" s="130">
        <f t="shared" si="26"/>
        <v>-134580444.58333334</v>
      </c>
      <c r="S208" s="130">
        <f t="shared" si="26"/>
        <v>-145322126.875</v>
      </c>
      <c r="T208" s="130">
        <f t="shared" si="26"/>
        <v>-156069374.16666666</v>
      </c>
      <c r="U208" s="130">
        <f t="shared" si="26"/>
        <v>-166802386.45833331</v>
      </c>
      <c r="V208" s="130">
        <f t="shared" si="26"/>
        <v>-177522613.74999997</v>
      </c>
      <c r="W208" s="130">
        <f t="shared" si="26"/>
        <v>-187272467.70833331</v>
      </c>
      <c r="X208" s="130">
        <f t="shared" si="26"/>
        <v>-197010356.66666666</v>
      </c>
      <c r="Y208" s="130">
        <f t="shared" si="26"/>
        <v>-206778025.625</v>
      </c>
      <c r="Z208" s="130">
        <f t="shared" si="26"/>
        <v>-216548209.58333334</v>
      </c>
      <c r="AA208" s="130">
        <f t="shared" si="26"/>
        <v>-226315878.54166669</v>
      </c>
      <c r="AB208" s="130">
        <f t="shared" si="26"/>
        <v>-236126367.50000003</v>
      </c>
      <c r="AC208" s="130">
        <f t="shared" si="26"/>
        <v>-244369091.83229169</v>
      </c>
      <c r="AD208" s="130">
        <f t="shared" si="26"/>
        <v>-252545863.53125003</v>
      </c>
      <c r="AE208" s="130">
        <f t="shared" si="26"/>
        <v>-260695312.13020837</v>
      </c>
      <c r="AF208" s="130">
        <f t="shared" si="26"/>
        <v>-268850865.72916669</v>
      </c>
      <c r="AG208" s="130">
        <f t="shared" si="26"/>
        <v>-276981423.47812504</v>
      </c>
      <c r="AH208" s="130">
        <f t="shared" si="26"/>
        <v>-285093478.12708336</v>
      </c>
      <c r="AI208" s="130">
        <f t="shared" si="26"/>
        <v>-293244281.72604167</v>
      </c>
      <c r="AJ208" s="130">
        <f t="shared" si="26"/>
        <v>-301378089.47500002</v>
      </c>
      <c r="AK208" s="130">
        <f t="shared" ref="AK208:BL208" si="27">AK207+AJ208</f>
        <v>-309549291.17395836</v>
      </c>
      <c r="AL208" s="130">
        <f t="shared" si="27"/>
        <v>-317725097.8729167</v>
      </c>
      <c r="AM208" s="130">
        <f t="shared" si="27"/>
        <v>-325896299.57187504</v>
      </c>
      <c r="AN208" s="130">
        <f t="shared" si="27"/>
        <v>-334136010.57083338</v>
      </c>
      <c r="AO208" s="130">
        <f t="shared" si="27"/>
        <v>-343925509.98368233</v>
      </c>
      <c r="AP208" s="130">
        <f t="shared" si="27"/>
        <v>-353568574.36553127</v>
      </c>
      <c r="AQ208" s="130">
        <f t="shared" si="27"/>
        <v>-363161837.11338025</v>
      </c>
      <c r="AR208" s="130">
        <f t="shared" si="27"/>
        <v>-372761204.86122924</v>
      </c>
      <c r="AS208" s="130">
        <f t="shared" si="27"/>
        <v>-382307915.97507823</v>
      </c>
      <c r="AT208" s="130">
        <f t="shared" si="27"/>
        <v>-391811325.45492721</v>
      </c>
      <c r="AU208" s="130">
        <f t="shared" si="27"/>
        <v>-401405943.20277619</v>
      </c>
      <c r="AV208" s="130">
        <f t="shared" si="27"/>
        <v>-410955904.31662518</v>
      </c>
      <c r="AW208" s="130">
        <f t="shared" si="27"/>
        <v>-420595718.69847411</v>
      </c>
      <c r="AX208" s="130">
        <f t="shared" si="27"/>
        <v>-430240138.08032304</v>
      </c>
      <c r="AY208" s="130">
        <f t="shared" si="27"/>
        <v>-439879952.46217197</v>
      </c>
      <c r="AZ208" s="130">
        <f t="shared" si="27"/>
        <v>-449666346.87502092</v>
      </c>
      <c r="BA208" s="130">
        <f t="shared" si="27"/>
        <v>-463027885.16089278</v>
      </c>
      <c r="BB208" s="130">
        <f t="shared" si="27"/>
        <v>-476222468.94551462</v>
      </c>
      <c r="BC208" s="130">
        <f t="shared" si="27"/>
        <v>-489363992.48175645</v>
      </c>
      <c r="BD208" s="130">
        <f t="shared" si="27"/>
        <v>-502511621.01799828</v>
      </c>
      <c r="BE208" s="130">
        <f t="shared" si="27"/>
        <v>-515596124.92780513</v>
      </c>
      <c r="BF208" s="130">
        <f t="shared" si="27"/>
        <v>-528634068.58923197</v>
      </c>
      <c r="BG208" s="130">
        <f t="shared" si="27"/>
        <v>-541776947.12547386</v>
      </c>
      <c r="BH208" s="130">
        <f t="shared" si="27"/>
        <v>-554864701.0352807</v>
      </c>
      <c r="BI208" s="130">
        <f t="shared" si="27"/>
        <v>-568056034.81990254</v>
      </c>
      <c r="BJ208" s="130">
        <f t="shared" si="27"/>
        <v>-581251973.60452437</v>
      </c>
      <c r="BK208" s="130">
        <f t="shared" si="27"/>
        <v>-594443307.38914621</v>
      </c>
      <c r="BL208" s="130">
        <f t="shared" si="27"/>
        <v>-607796170.67501807</v>
      </c>
      <c r="BM208" s="167">
        <f>SUM(D208:BL208)</f>
        <v>-17562400810.79718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-27652</v>
      </c>
      <c r="D5" s="121">
        <f>SUM(D35:O35)</f>
        <v>-112981753.00000001</v>
      </c>
      <c r="E5" s="121">
        <f>SUM(P35:AA35)</f>
        <v>-123116962.49999997</v>
      </c>
      <c r="F5" s="121">
        <f>SUM(AB35:AM35)</f>
        <v>-98009643.07083334</v>
      </c>
      <c r="G5" s="121">
        <f>SUM(AN35:AY35)</f>
        <v>-115530336.30418752</v>
      </c>
      <c r="H5" s="121">
        <f>SUM(AZ35:BK35)</f>
        <v>-158129823.79999721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646075</v>
      </c>
      <c r="E8" s="121">
        <f>SUM(P38:AA38)</f>
        <v>857700.00000000023</v>
      </c>
      <c r="F8" s="121">
        <f>SUM(AB38:AM38)</f>
        <v>858308.3333333336</v>
      </c>
      <c r="G8" s="121">
        <f>SUM(AN38:AY38)</f>
        <v>858400.00000000035</v>
      </c>
      <c r="H8" s="121">
        <f>SUM(AZ38:BK38)</f>
        <v>858400.00000000035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434455</v>
      </c>
      <c r="E13" s="121">
        <f t="shared" si="0"/>
        <v>581595.00000000023</v>
      </c>
      <c r="F13" s="121">
        <f t="shared" si="0"/>
        <v>334393.53333333356</v>
      </c>
      <c r="G13" s="121">
        <f t="shared" si="0"/>
        <v>-1141399.1305</v>
      </c>
      <c r="H13" s="121">
        <f t="shared" si="0"/>
        <v>-4141213.6398399994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-27652</v>
      </c>
      <c r="D15" s="121">
        <f t="shared" si="1"/>
        <v>-112547298.00000001</v>
      </c>
      <c r="E15" s="121">
        <f t="shared" si="1"/>
        <v>-122535367.49999997</v>
      </c>
      <c r="F15" s="121">
        <f t="shared" si="1"/>
        <v>-97675249.537500009</v>
      </c>
      <c r="G15" s="121">
        <f t="shared" si="1"/>
        <v>-116671735.43468753</v>
      </c>
      <c r="H15" s="121">
        <f t="shared" si="1"/>
        <v>-162271037.43983722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-4285000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-4285000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160295557.5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51359617</v>
      </c>
      <c r="D23" s="121">
        <f>SUM(D53:O53)</f>
        <v>108935940.5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51331965</v>
      </c>
      <c r="D25" s="121">
        <f t="shared" ref="D25:H25" si="3">+D23+D20+D15</f>
        <v>-7896357.5000000149</v>
      </c>
      <c r="E25" s="121">
        <f t="shared" si="3"/>
        <v>-122542367.49999997</v>
      </c>
      <c r="F25" s="121">
        <f t="shared" si="3"/>
        <v>-97669749.537500009</v>
      </c>
      <c r="G25" s="121">
        <f t="shared" si="3"/>
        <v>-116671735.43468753</v>
      </c>
      <c r="H25" s="121">
        <f t="shared" si="3"/>
        <v>-162271037.43983722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51331965</v>
      </c>
      <c r="E27" s="121">
        <f t="shared" ref="E27:H27" si="4">+D28</f>
        <v>43435607.499999985</v>
      </c>
      <c r="F27" s="121">
        <f t="shared" si="4"/>
        <v>-79106759.999999985</v>
      </c>
      <c r="G27" s="121">
        <f t="shared" si="4"/>
        <v>-176776509.53749999</v>
      </c>
      <c r="H27" s="121">
        <f t="shared" si="4"/>
        <v>-293448244.97218752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51331965</v>
      </c>
      <c r="D28" s="121">
        <f>+D27+D25</f>
        <v>43435607.499999985</v>
      </c>
      <c r="E28" s="121">
        <f t="shared" ref="E28:H28" si="5">+E27+E25</f>
        <v>-79106759.999999985</v>
      </c>
      <c r="F28" s="121">
        <f t="shared" si="5"/>
        <v>-176776509.53749999</v>
      </c>
      <c r="G28" s="121">
        <f t="shared" si="5"/>
        <v>-293448244.97218752</v>
      </c>
      <c r="H28" s="121">
        <f t="shared" si="5"/>
        <v>-455719282.41202474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-27652</v>
      </c>
      <c r="D35" s="121">
        <f>'FIN-P&amp;L_CWS'!E207</f>
        <v>-9385117.333333334</v>
      </c>
      <c r="E35" s="121">
        <f>'FIN-P&amp;L_CWS'!F207</f>
        <v>-9358359</v>
      </c>
      <c r="F35" s="121">
        <f>'FIN-P&amp;L_CWS'!G207</f>
        <v>-9358365.666666666</v>
      </c>
      <c r="G35" s="121">
        <f>'FIN-P&amp;L_CWS'!H207</f>
        <v>-9402625.666666666</v>
      </c>
      <c r="H35" s="121">
        <f>'FIN-P&amp;L_CWS'!I207</f>
        <v>-9436085.666666666</v>
      </c>
      <c r="I35" s="121">
        <f>'FIN-P&amp;L_CWS'!J207</f>
        <v>-9431365.666666666</v>
      </c>
      <c r="J35" s="121">
        <f>'FIN-P&amp;L_CWS'!K207</f>
        <v>-9473865.666666666</v>
      </c>
      <c r="K35" s="121">
        <f>'FIN-P&amp;L_CWS'!L207</f>
        <v>-9437695.666666666</v>
      </c>
      <c r="L35" s="121">
        <f>'FIN-P&amp;L_CWS'!M207</f>
        <v>-9441795.666666666</v>
      </c>
      <c r="M35" s="121">
        <f>'FIN-P&amp;L_CWS'!N207</f>
        <v>-9416710.666666666</v>
      </c>
      <c r="N35" s="121">
        <f>'FIN-P&amp;L_CWS'!O207</f>
        <v>-9416235.666666666</v>
      </c>
      <c r="O35" s="121">
        <f>'FIN-P&amp;L_CWS'!P207</f>
        <v>-9423530.666666666</v>
      </c>
      <c r="P35" s="121">
        <f>'FIN-P&amp;L_CWS'!Q207</f>
        <v>-10809027.291666666</v>
      </c>
      <c r="Q35" s="121">
        <f>'FIN-P&amp;L_CWS'!R207</f>
        <v>-10762012.291666666</v>
      </c>
      <c r="R35" s="121">
        <f>'FIN-P&amp;L_CWS'!S207</f>
        <v>-10741682.291666666</v>
      </c>
      <c r="S35" s="121">
        <f>'FIN-P&amp;L_CWS'!T207</f>
        <v>-10747247.291666666</v>
      </c>
      <c r="T35" s="121">
        <f>'FIN-P&amp;L_CWS'!U207</f>
        <v>-10733012.291666666</v>
      </c>
      <c r="U35" s="121">
        <f>'FIN-P&amp;L_CWS'!V207</f>
        <v>-10720227.291666666</v>
      </c>
      <c r="V35" s="121">
        <f>'FIN-P&amp;L_CWS'!W207</f>
        <v>-9749853.958333334</v>
      </c>
      <c r="W35" s="121">
        <f>'FIN-P&amp;L_CWS'!X207</f>
        <v>-9737888.958333334</v>
      </c>
      <c r="X35" s="121">
        <f>'FIN-P&amp;L_CWS'!Y207</f>
        <v>-9767668.958333334</v>
      </c>
      <c r="Y35" s="121">
        <f>'FIN-P&amp;L_CWS'!Z207</f>
        <v>-9770183.958333334</v>
      </c>
      <c r="Z35" s="121">
        <f>'FIN-P&amp;L_CWS'!AA207</f>
        <v>-9767668.958333334</v>
      </c>
      <c r="AA35" s="121">
        <f>'FIN-P&amp;L_CWS'!AB207</f>
        <v>-9810488.958333334</v>
      </c>
      <c r="AB35" s="121">
        <f>'FIN-P&amp;L_CWS'!AC207</f>
        <v>-8242724.3322916664</v>
      </c>
      <c r="AC35" s="121">
        <f>'FIN-P&amp;L_CWS'!AD207</f>
        <v>-8176771.6989583336</v>
      </c>
      <c r="AD35" s="121">
        <f>'FIN-P&amp;L_CWS'!AE207</f>
        <v>-8149448.598958333</v>
      </c>
      <c r="AE35" s="121">
        <f>'FIN-P&amp;L_CWS'!AF207</f>
        <v>-8155553.598958333</v>
      </c>
      <c r="AF35" s="121">
        <f>'FIN-P&amp;L_CWS'!AG207</f>
        <v>-8130557.7489583334</v>
      </c>
      <c r="AG35" s="121">
        <f>'FIN-P&amp;L_CWS'!AH207</f>
        <v>-8112054.6489583328</v>
      </c>
      <c r="AH35" s="121">
        <f>'FIN-P&amp;L_CWS'!AI207</f>
        <v>-8150803.598958333</v>
      </c>
      <c r="AI35" s="121">
        <f>'FIN-P&amp;L_CWS'!AJ207</f>
        <v>-8133807.7489583334</v>
      </c>
      <c r="AJ35" s="121">
        <f>'FIN-P&amp;L_CWS'!AK207</f>
        <v>-8171201.6989583336</v>
      </c>
      <c r="AK35" s="121">
        <f>'FIN-P&amp;L_CWS'!AL207</f>
        <v>-8175806.6989583336</v>
      </c>
      <c r="AL35" s="121">
        <f>'FIN-P&amp;L_CWS'!AM207</f>
        <v>-8171201.6989583336</v>
      </c>
      <c r="AM35" s="121">
        <f>'FIN-P&amp;L_CWS'!AN207</f>
        <v>-8239710.9989583334</v>
      </c>
      <c r="AN35" s="121">
        <f>'FIN-P&amp;L_CWS'!AO207</f>
        <v>-9789499.4128489587</v>
      </c>
      <c r="AO35" s="121">
        <f>'FIN-P&amp;L_CWS'!AP207</f>
        <v>-9643064.3818489593</v>
      </c>
      <c r="AP35" s="121">
        <f>'FIN-P&amp;L_CWS'!AQ207</f>
        <v>-9593262.7478489596</v>
      </c>
      <c r="AQ35" s="121">
        <f>'FIN-P&amp;L_CWS'!AR207</f>
        <v>-9599367.7478489596</v>
      </c>
      <c r="AR35" s="121">
        <f>'FIN-P&amp;L_CWS'!AS207</f>
        <v>-9546711.11384896</v>
      </c>
      <c r="AS35" s="121">
        <f>'FIN-P&amp;L_CWS'!AT207</f>
        <v>-9503409.4798489586</v>
      </c>
      <c r="AT35" s="121">
        <f>'FIN-P&amp;L_CWS'!AU207</f>
        <v>-9594617.7478489596</v>
      </c>
      <c r="AU35" s="121">
        <f>'FIN-P&amp;L_CWS'!AV207</f>
        <v>-9549961.11384896</v>
      </c>
      <c r="AV35" s="121">
        <f>'FIN-P&amp;L_CWS'!AW207</f>
        <v>-9639814.3818489593</v>
      </c>
      <c r="AW35" s="121">
        <f>'FIN-P&amp;L_CWS'!AX207</f>
        <v>-9644419.3818489593</v>
      </c>
      <c r="AX35" s="121">
        <f>'FIN-P&amp;L_CWS'!AY207</f>
        <v>-9639814.3818489593</v>
      </c>
      <c r="AY35" s="121">
        <f>'FIN-P&amp;L_CWS'!AZ207</f>
        <v>-9786394.4128489587</v>
      </c>
      <c r="AZ35" s="121">
        <f>'FIN-P&amp;L_CWS'!BA207</f>
        <v>-13361538.285871848</v>
      </c>
      <c r="BA35" s="121">
        <f>'FIN-P&amp;L_CWS'!BB207</f>
        <v>-13194583.78462185</v>
      </c>
      <c r="BB35" s="121">
        <f>'FIN-P&amp;L_CWS'!BC207</f>
        <v>-13141523.53624185</v>
      </c>
      <c r="BC35" s="121">
        <f>'FIN-P&amp;L_CWS'!BD207</f>
        <v>-13147628.53624185</v>
      </c>
      <c r="BD35" s="121">
        <f>'FIN-P&amp;L_CWS'!BE207</f>
        <v>-13084503.909806849</v>
      </c>
      <c r="BE35" s="121">
        <f>'FIN-P&amp;L_CWS'!BF207</f>
        <v>-13037943.66142685</v>
      </c>
      <c r="BF35" s="121">
        <f>'FIN-P&amp;L_CWS'!BG207</f>
        <v>-13142878.53624185</v>
      </c>
      <c r="BG35" s="121">
        <f>'FIN-P&amp;L_CWS'!BH207</f>
        <v>-13087753.909806849</v>
      </c>
      <c r="BH35" s="121">
        <f>'FIN-P&amp;L_CWS'!BI207</f>
        <v>-13191333.78462185</v>
      </c>
      <c r="BI35" s="121">
        <f>'FIN-P&amp;L_CWS'!BJ207</f>
        <v>-13195938.78462185</v>
      </c>
      <c r="BJ35" s="121">
        <f>'FIN-P&amp;L_CWS'!BK207</f>
        <v>-13191333.78462185</v>
      </c>
      <c r="BK35" s="121">
        <f>'FIN-P&amp;L_CWS'!BL207</f>
        <v>-13352863.285871848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658.33333333333337</v>
      </c>
      <c r="E38" s="121">
        <f>'FIN-P&amp;L_CWS'!F203</f>
        <v>1250</v>
      </c>
      <c r="F38" s="121">
        <f>'FIN-P&amp;L_CWS'!G203</f>
        <v>1416.6666666666667</v>
      </c>
      <c r="G38" s="121">
        <f>'FIN-P&amp;L_CWS'!H203</f>
        <v>71416.666666666672</v>
      </c>
      <c r="H38" s="121">
        <f>'FIN-P&amp;L_CWS'!I203</f>
        <v>71416.666666666672</v>
      </c>
      <c r="I38" s="121">
        <f>'FIN-P&amp;L_CWS'!J203</f>
        <v>71416.666666666672</v>
      </c>
      <c r="J38" s="121">
        <f>'FIN-P&amp;L_CWS'!K203</f>
        <v>71416.666666666672</v>
      </c>
      <c r="K38" s="121">
        <f>'FIN-P&amp;L_CWS'!L203</f>
        <v>71416.666666666672</v>
      </c>
      <c r="L38" s="121">
        <f>'FIN-P&amp;L_CWS'!M203</f>
        <v>71416.666666666672</v>
      </c>
      <c r="M38" s="121">
        <f>'FIN-P&amp;L_CWS'!N203</f>
        <v>71416.666666666672</v>
      </c>
      <c r="N38" s="121">
        <f>'FIN-P&amp;L_CWS'!O203</f>
        <v>71416.666666666672</v>
      </c>
      <c r="O38" s="121">
        <f>'FIN-P&amp;L_CWS'!P203</f>
        <v>71416.666666666672</v>
      </c>
      <c r="P38" s="121">
        <f>'FIN-P&amp;L_CWS'!Q203</f>
        <v>71416.666666666672</v>
      </c>
      <c r="Q38" s="121">
        <f>'FIN-P&amp;L_CWS'!R203</f>
        <v>71416.666666666672</v>
      </c>
      <c r="R38" s="121">
        <f>'FIN-P&amp;L_CWS'!S203</f>
        <v>71416.666666666672</v>
      </c>
      <c r="S38" s="121">
        <f>'FIN-P&amp;L_CWS'!T203</f>
        <v>71416.666666666672</v>
      </c>
      <c r="T38" s="121">
        <f>'FIN-P&amp;L_CWS'!U203</f>
        <v>71416.666666666672</v>
      </c>
      <c r="U38" s="121">
        <f>'FIN-P&amp;L_CWS'!V203</f>
        <v>71416.666666666672</v>
      </c>
      <c r="V38" s="121">
        <f>'FIN-P&amp;L_CWS'!W203</f>
        <v>71533.333333333343</v>
      </c>
      <c r="W38" s="121">
        <f>'FIN-P&amp;L_CWS'!X203</f>
        <v>71533.333333333343</v>
      </c>
      <c r="X38" s="121">
        <f>'FIN-P&amp;L_CWS'!Y203</f>
        <v>71533.333333333343</v>
      </c>
      <c r="Y38" s="121">
        <f>'FIN-P&amp;L_CWS'!Z203</f>
        <v>71533.333333333343</v>
      </c>
      <c r="Z38" s="121">
        <f>'FIN-P&amp;L_CWS'!AA203</f>
        <v>71533.333333333343</v>
      </c>
      <c r="AA38" s="121">
        <f>'FIN-P&amp;L_CWS'!AB203</f>
        <v>71533.333333333343</v>
      </c>
      <c r="AB38" s="121">
        <f>'FIN-P&amp;L_CWS'!AC203</f>
        <v>71441.666666666672</v>
      </c>
      <c r="AC38" s="121">
        <f>'FIN-P&amp;L_CWS'!AD203</f>
        <v>71533.333333333343</v>
      </c>
      <c r="AD38" s="121">
        <f>'FIN-P&amp;L_CWS'!AE203</f>
        <v>71533.333333333343</v>
      </c>
      <c r="AE38" s="121">
        <f>'FIN-P&amp;L_CWS'!AF203</f>
        <v>71533.333333333343</v>
      </c>
      <c r="AF38" s="121">
        <f>'FIN-P&amp;L_CWS'!AG203</f>
        <v>71533.333333333343</v>
      </c>
      <c r="AG38" s="121">
        <f>'FIN-P&amp;L_CWS'!AH203</f>
        <v>71533.333333333343</v>
      </c>
      <c r="AH38" s="121">
        <f>'FIN-P&amp;L_CWS'!AI203</f>
        <v>71533.333333333343</v>
      </c>
      <c r="AI38" s="121">
        <f>'FIN-P&amp;L_CWS'!AJ203</f>
        <v>71533.333333333343</v>
      </c>
      <c r="AJ38" s="121">
        <f>'FIN-P&amp;L_CWS'!AK203</f>
        <v>71533.333333333343</v>
      </c>
      <c r="AK38" s="121">
        <f>'FIN-P&amp;L_CWS'!AL203</f>
        <v>71533.333333333343</v>
      </c>
      <c r="AL38" s="121">
        <f>'FIN-P&amp;L_CWS'!AM203</f>
        <v>71533.333333333343</v>
      </c>
      <c r="AM38" s="121">
        <f>'FIN-P&amp;L_CWS'!AN203</f>
        <v>71533.333333333343</v>
      </c>
      <c r="AN38" s="121">
        <f>'FIN-P&amp;L_CWS'!AO203</f>
        <v>71533.333333333343</v>
      </c>
      <c r="AO38" s="121">
        <f>'FIN-P&amp;L_CWS'!AP203</f>
        <v>71533.333333333343</v>
      </c>
      <c r="AP38" s="121">
        <f>'FIN-P&amp;L_CWS'!AQ203</f>
        <v>71533.333333333343</v>
      </c>
      <c r="AQ38" s="121">
        <f>'FIN-P&amp;L_CWS'!AR203</f>
        <v>71533.333333333343</v>
      </c>
      <c r="AR38" s="121">
        <f>'FIN-P&amp;L_CWS'!AS203</f>
        <v>71533.333333333343</v>
      </c>
      <c r="AS38" s="121">
        <f>'FIN-P&amp;L_CWS'!AT203</f>
        <v>71533.333333333343</v>
      </c>
      <c r="AT38" s="121">
        <f>'FIN-P&amp;L_CWS'!AU203</f>
        <v>71533.333333333343</v>
      </c>
      <c r="AU38" s="121">
        <f>'FIN-P&amp;L_CWS'!AV203</f>
        <v>71533.333333333343</v>
      </c>
      <c r="AV38" s="121">
        <f>'FIN-P&amp;L_CWS'!AW203</f>
        <v>71533.333333333343</v>
      </c>
      <c r="AW38" s="121">
        <f>'FIN-P&amp;L_CWS'!AX203</f>
        <v>71533.333333333343</v>
      </c>
      <c r="AX38" s="121">
        <f>'FIN-P&amp;L_CWS'!AY203</f>
        <v>71533.333333333343</v>
      </c>
      <c r="AY38" s="121">
        <f>'FIN-P&amp;L_CWS'!AZ203</f>
        <v>71533.333333333343</v>
      </c>
      <c r="AZ38" s="121">
        <f>'FIN-P&amp;L_CWS'!BA203</f>
        <v>71533.333333333343</v>
      </c>
      <c r="BA38" s="121">
        <f>'FIN-P&amp;L_CWS'!BB203</f>
        <v>71533.333333333343</v>
      </c>
      <c r="BB38" s="121">
        <f>'FIN-P&amp;L_CWS'!BC203</f>
        <v>71533.333333333343</v>
      </c>
      <c r="BC38" s="121">
        <f>'FIN-P&amp;L_CWS'!BD203</f>
        <v>71533.333333333343</v>
      </c>
      <c r="BD38" s="121">
        <f>'FIN-P&amp;L_CWS'!BE203</f>
        <v>71533.333333333343</v>
      </c>
      <c r="BE38" s="121">
        <f>'FIN-P&amp;L_CWS'!BF203</f>
        <v>71533.333333333343</v>
      </c>
      <c r="BF38" s="121">
        <f>'FIN-P&amp;L_CWS'!BG203</f>
        <v>71533.333333333343</v>
      </c>
      <c r="BG38" s="121">
        <f>'FIN-P&amp;L_CWS'!BH203</f>
        <v>71533.333333333343</v>
      </c>
      <c r="BH38" s="121">
        <f>'FIN-P&amp;L_CWS'!BI203</f>
        <v>71533.333333333343</v>
      </c>
      <c r="BI38" s="121">
        <f>'FIN-P&amp;L_CWS'!BJ203</f>
        <v>71533.333333333343</v>
      </c>
      <c r="BJ38" s="121">
        <f>'FIN-P&amp;L_CWS'!BK203</f>
        <v>71533.333333333343</v>
      </c>
      <c r="BK38" s="121">
        <f>'FIN-P&amp;L_CWS'!BL203</f>
        <v>71533.333333333343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658.33333333333576</v>
      </c>
      <c r="E43" s="121">
        <f>SUM(E38:E42)</f>
        <v>1250</v>
      </c>
      <c r="F43" s="121">
        <f t="shared" ref="F43:BK43" si="6">SUM(F38:F42)</f>
        <v>-58583.333333333328</v>
      </c>
      <c r="G43" s="121">
        <f t="shared" si="6"/>
        <v>-92773.333333333328</v>
      </c>
      <c r="H43" s="121">
        <f t="shared" si="6"/>
        <v>43036.666666666672</v>
      </c>
      <c r="I43" s="121">
        <f t="shared" si="6"/>
        <v>79036.666666666672</v>
      </c>
      <c r="J43" s="121">
        <f t="shared" si="6"/>
        <v>92176.666666666672</v>
      </c>
      <c r="K43" s="121">
        <f t="shared" si="6"/>
        <v>79036.666666666672</v>
      </c>
      <c r="L43" s="121">
        <f t="shared" si="6"/>
        <v>106676.66666666667</v>
      </c>
      <c r="M43" s="121">
        <f t="shared" si="6"/>
        <v>71416.666666666672</v>
      </c>
      <c r="N43" s="121">
        <f t="shared" si="6"/>
        <v>95416.666666666672</v>
      </c>
      <c r="O43" s="121">
        <f t="shared" si="6"/>
        <v>17106.666666666672</v>
      </c>
      <c r="P43" s="121">
        <f t="shared" si="6"/>
        <v>-260008.33333333331</v>
      </c>
      <c r="Q43" s="121">
        <f t="shared" si="6"/>
        <v>-172328.33333333331</v>
      </c>
      <c r="R43" s="121">
        <f t="shared" si="6"/>
        <v>10961.666666666672</v>
      </c>
      <c r="S43" s="121">
        <f t="shared" si="6"/>
        <v>45736.666666666672</v>
      </c>
      <c r="T43" s="121">
        <f t="shared" si="6"/>
        <v>-17393.333333333328</v>
      </c>
      <c r="U43" s="121">
        <f t="shared" si="6"/>
        <v>56971.666666666672</v>
      </c>
      <c r="V43" s="121">
        <f t="shared" si="6"/>
        <v>174788.33333333334</v>
      </c>
      <c r="W43" s="121">
        <f t="shared" si="6"/>
        <v>72603.333333333343</v>
      </c>
      <c r="X43" s="121">
        <f t="shared" si="6"/>
        <v>195118.33333333337</v>
      </c>
      <c r="Y43" s="121">
        <f t="shared" si="6"/>
        <v>71533.333333333343</v>
      </c>
      <c r="Z43" s="121">
        <f t="shared" si="6"/>
        <v>148573.33333333334</v>
      </c>
      <c r="AA43" s="121">
        <f t="shared" si="6"/>
        <v>255038.33333333337</v>
      </c>
      <c r="AB43" s="121">
        <f t="shared" si="6"/>
        <v>-382495.13333333336</v>
      </c>
      <c r="AC43" s="121">
        <f t="shared" si="6"/>
        <v>-364791.26666666672</v>
      </c>
      <c r="AD43" s="121">
        <f t="shared" si="6"/>
        <v>-75013.86666666661</v>
      </c>
      <c r="AE43" s="121">
        <f t="shared" si="6"/>
        <v>27556.333333333343</v>
      </c>
      <c r="AF43" s="121">
        <f t="shared" si="6"/>
        <v>-86933.666666666657</v>
      </c>
      <c r="AG43" s="121">
        <f t="shared" si="6"/>
        <v>12940.13333333339</v>
      </c>
      <c r="AH43" s="121">
        <f t="shared" si="6"/>
        <v>288593.53333333333</v>
      </c>
      <c r="AI43" s="121">
        <f t="shared" si="6"/>
        <v>44997.333333333343</v>
      </c>
      <c r="AJ43" s="121">
        <f t="shared" si="6"/>
        <v>332570.53333333333</v>
      </c>
      <c r="AK43" s="121">
        <f t="shared" si="6"/>
        <v>71533.333333333343</v>
      </c>
      <c r="AL43" s="121">
        <f t="shared" si="6"/>
        <v>203464.33333333337</v>
      </c>
      <c r="AM43" s="121">
        <f t="shared" si="6"/>
        <v>261971.93333333347</v>
      </c>
      <c r="AN43" s="121">
        <f t="shared" si="6"/>
        <v>-1122983.7971666669</v>
      </c>
      <c r="AO43" s="121">
        <f t="shared" si="6"/>
        <v>-1435720.1336666667</v>
      </c>
      <c r="AP43" s="121">
        <f t="shared" si="6"/>
        <v>-154496.10016666623</v>
      </c>
      <c r="AQ43" s="121">
        <f t="shared" si="6"/>
        <v>70258.333333333343</v>
      </c>
      <c r="AR43" s="121">
        <f t="shared" si="6"/>
        <v>-155771.1001666674</v>
      </c>
      <c r="AS43" s="121">
        <f t="shared" si="6"/>
        <v>-151919.10016666647</v>
      </c>
      <c r="AT43" s="121">
        <f t="shared" si="6"/>
        <v>522290.20033333392</v>
      </c>
      <c r="AU43" s="121">
        <f t="shared" si="6"/>
        <v>-151919.1001666674</v>
      </c>
      <c r="AV43" s="121">
        <f t="shared" si="6"/>
        <v>523574.20033333369</v>
      </c>
      <c r="AW43" s="121">
        <f t="shared" si="6"/>
        <v>71533.333333333343</v>
      </c>
      <c r="AX43" s="121">
        <f t="shared" si="6"/>
        <v>75599.333333333343</v>
      </c>
      <c r="AY43" s="121">
        <f t="shared" si="6"/>
        <v>768154.80033333332</v>
      </c>
      <c r="AZ43" s="121">
        <f t="shared" si="6"/>
        <v>415200.09349333378</v>
      </c>
      <c r="BA43" s="121">
        <f t="shared" si="6"/>
        <v>22357.259508332587</v>
      </c>
      <c r="BB43" s="121">
        <f t="shared" si="6"/>
        <v>-155593.71579666669</v>
      </c>
      <c r="BC43" s="121">
        <f t="shared" si="6"/>
        <v>-24629.266666666517</v>
      </c>
      <c r="BD43" s="121">
        <f t="shared" si="6"/>
        <v>-264888.83400166628</v>
      </c>
      <c r="BE43" s="121">
        <f t="shared" si="6"/>
        <v>19742.694178332778</v>
      </c>
      <c r="BF43" s="121">
        <f t="shared" si="6"/>
        <v>459746.13982333324</v>
      </c>
      <c r="BG43" s="121">
        <f t="shared" si="6"/>
        <v>-3851.6340016662434</v>
      </c>
      <c r="BH43" s="121">
        <f t="shared" si="6"/>
        <v>552640.74979833292</v>
      </c>
      <c r="BI43" s="121">
        <f t="shared" si="6"/>
        <v>71533.333333333023</v>
      </c>
      <c r="BJ43" s="121">
        <f t="shared" si="6"/>
        <v>346309.33333333395</v>
      </c>
      <c r="BK43" s="121">
        <f t="shared" si="6"/>
        <v>-5579779.7928416673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-27652</v>
      </c>
      <c r="D45" s="121">
        <f t="shared" si="7"/>
        <v>-9384459</v>
      </c>
      <c r="E45" s="121">
        <f t="shared" si="7"/>
        <v>-9357109</v>
      </c>
      <c r="F45" s="121">
        <f t="shared" si="7"/>
        <v>-9416949</v>
      </c>
      <c r="G45" s="121">
        <f t="shared" si="7"/>
        <v>-9495399</v>
      </c>
      <c r="H45" s="121">
        <f t="shared" si="7"/>
        <v>-9393049</v>
      </c>
      <c r="I45" s="121">
        <f t="shared" si="7"/>
        <v>-9352329</v>
      </c>
      <c r="J45" s="121">
        <f t="shared" si="7"/>
        <v>-9381689</v>
      </c>
      <c r="K45" s="121">
        <f t="shared" si="7"/>
        <v>-9358659</v>
      </c>
      <c r="L45" s="121">
        <f t="shared" si="7"/>
        <v>-9335119</v>
      </c>
      <c r="M45" s="121">
        <f t="shared" si="7"/>
        <v>-9345294</v>
      </c>
      <c r="N45" s="121">
        <f t="shared" si="7"/>
        <v>-9320819</v>
      </c>
      <c r="O45" s="121">
        <f t="shared" si="7"/>
        <v>-9406424</v>
      </c>
      <c r="P45" s="121">
        <f t="shared" si="7"/>
        <v>-11069035.625</v>
      </c>
      <c r="Q45" s="121">
        <f t="shared" si="7"/>
        <v>-10934340.625</v>
      </c>
      <c r="R45" s="121">
        <f t="shared" si="7"/>
        <v>-10730720.625</v>
      </c>
      <c r="S45" s="121">
        <f t="shared" si="7"/>
        <v>-10701510.625</v>
      </c>
      <c r="T45" s="121">
        <f t="shared" si="7"/>
        <v>-10750405.625</v>
      </c>
      <c r="U45" s="121">
        <f t="shared" si="7"/>
        <v>-10663255.625</v>
      </c>
      <c r="V45" s="121">
        <f t="shared" si="7"/>
        <v>-9575065.625</v>
      </c>
      <c r="W45" s="121">
        <f t="shared" si="7"/>
        <v>-9665285.625</v>
      </c>
      <c r="X45" s="121">
        <f t="shared" si="7"/>
        <v>-9572550.625</v>
      </c>
      <c r="Y45" s="121">
        <f t="shared" si="7"/>
        <v>-9698650.625</v>
      </c>
      <c r="Z45" s="121">
        <f t="shared" si="7"/>
        <v>-9619095.625</v>
      </c>
      <c r="AA45" s="121">
        <f t="shared" si="7"/>
        <v>-9555450.625</v>
      </c>
      <c r="AB45" s="121">
        <f t="shared" si="7"/>
        <v>-8625219.4656249993</v>
      </c>
      <c r="AC45" s="121">
        <f t="shared" si="7"/>
        <v>-8541562.9656250011</v>
      </c>
      <c r="AD45" s="121">
        <f t="shared" si="7"/>
        <v>-8224462.4656249993</v>
      </c>
      <c r="AE45" s="121">
        <f t="shared" si="7"/>
        <v>-8127997.265625</v>
      </c>
      <c r="AF45" s="121">
        <f t="shared" si="7"/>
        <v>-8217491.4156250004</v>
      </c>
      <c r="AG45" s="121">
        <f t="shared" si="7"/>
        <v>-8099114.5156249991</v>
      </c>
      <c r="AH45" s="121">
        <f t="shared" si="7"/>
        <v>-7862210.0656249998</v>
      </c>
      <c r="AI45" s="121">
        <f t="shared" ref="AI45:BK45" si="8">AI35+AI43</f>
        <v>-8088810.4156250004</v>
      </c>
      <c r="AJ45" s="121">
        <f t="shared" si="8"/>
        <v>-7838631.1656250004</v>
      </c>
      <c r="AK45" s="121">
        <f t="shared" si="8"/>
        <v>-8104273.3656250006</v>
      </c>
      <c r="AL45" s="121">
        <f t="shared" si="8"/>
        <v>-7967737.3656250006</v>
      </c>
      <c r="AM45" s="121">
        <f t="shared" si="8"/>
        <v>-7977739.0656249998</v>
      </c>
      <c r="AN45" s="121">
        <f t="shared" si="8"/>
        <v>-10912483.210015625</v>
      </c>
      <c r="AO45" s="121">
        <f t="shared" si="8"/>
        <v>-11078784.515515625</v>
      </c>
      <c r="AP45" s="121">
        <f t="shared" si="8"/>
        <v>-9747758.848015625</v>
      </c>
      <c r="AQ45" s="121">
        <f t="shared" si="8"/>
        <v>-9529109.4145156257</v>
      </c>
      <c r="AR45" s="121">
        <f t="shared" si="8"/>
        <v>-9702482.2140156273</v>
      </c>
      <c r="AS45" s="121">
        <f t="shared" si="8"/>
        <v>-9655328.5800156258</v>
      </c>
      <c r="AT45" s="121">
        <f t="shared" si="8"/>
        <v>-9072327.5475156251</v>
      </c>
      <c r="AU45" s="121">
        <f t="shared" si="8"/>
        <v>-9701880.2140156273</v>
      </c>
      <c r="AV45" s="121">
        <f t="shared" si="8"/>
        <v>-9116240.1815156247</v>
      </c>
      <c r="AW45" s="121">
        <f t="shared" si="8"/>
        <v>-9572886.0485156253</v>
      </c>
      <c r="AX45" s="121">
        <f t="shared" si="8"/>
        <v>-9564215.0485156253</v>
      </c>
      <c r="AY45" s="121">
        <f t="shared" si="8"/>
        <v>-9018239.6125156246</v>
      </c>
      <c r="AZ45" s="121">
        <f t="shared" si="8"/>
        <v>-12946338.192378515</v>
      </c>
      <c r="BA45" s="121">
        <f t="shared" si="8"/>
        <v>-13172226.525113517</v>
      </c>
      <c r="BB45" s="121">
        <f t="shared" si="8"/>
        <v>-13297117.252038516</v>
      </c>
      <c r="BC45" s="121">
        <f t="shared" si="8"/>
        <v>-13172257.802908516</v>
      </c>
      <c r="BD45" s="121">
        <f t="shared" si="8"/>
        <v>-13349392.743808515</v>
      </c>
      <c r="BE45" s="121">
        <f t="shared" si="8"/>
        <v>-13018200.967248516</v>
      </c>
      <c r="BF45" s="121">
        <f t="shared" si="8"/>
        <v>-12683132.396418517</v>
      </c>
      <c r="BG45" s="121">
        <f t="shared" si="8"/>
        <v>-13091605.543808516</v>
      </c>
      <c r="BH45" s="121">
        <f t="shared" si="8"/>
        <v>-12638693.034823516</v>
      </c>
      <c r="BI45" s="121">
        <f t="shared" si="8"/>
        <v>-13124405.451288518</v>
      </c>
      <c r="BJ45" s="121">
        <f t="shared" si="8"/>
        <v>-12845024.451288516</v>
      </c>
      <c r="BK45" s="121">
        <f t="shared" si="8"/>
        <v>-18932643.078713514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-39500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-4200000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-39500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-4200000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51359617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56093909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52842031.5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51331965</v>
      </c>
      <c r="D55" s="121">
        <f t="shared" ref="D55:BK55" si="10">+D45+D50+D53</f>
        <v>-9423959</v>
      </c>
      <c r="E55" s="121">
        <f t="shared" si="10"/>
        <v>-9392609</v>
      </c>
      <c r="F55" s="121">
        <f t="shared" si="10"/>
        <v>-9426949</v>
      </c>
      <c r="G55" s="121">
        <f t="shared" si="10"/>
        <v>-13695399</v>
      </c>
      <c r="H55" s="121">
        <f t="shared" si="10"/>
        <v>46700860</v>
      </c>
      <c r="I55" s="121">
        <f t="shared" si="10"/>
        <v>-9352329</v>
      </c>
      <c r="J55" s="121">
        <f t="shared" si="10"/>
        <v>-9381689</v>
      </c>
      <c r="K55" s="121">
        <f t="shared" si="10"/>
        <v>-9358659</v>
      </c>
      <c r="L55" s="121">
        <f t="shared" si="10"/>
        <v>-9335119</v>
      </c>
      <c r="M55" s="121">
        <f t="shared" si="10"/>
        <v>-9345294</v>
      </c>
      <c r="N55" s="121">
        <f t="shared" si="10"/>
        <v>43521212.5</v>
      </c>
      <c r="O55" s="121">
        <f t="shared" si="10"/>
        <v>-9406424</v>
      </c>
      <c r="P55" s="121">
        <f t="shared" si="10"/>
        <v>-11069035.625</v>
      </c>
      <c r="Q55" s="121">
        <f t="shared" si="10"/>
        <v>-10934340.625</v>
      </c>
      <c r="R55" s="121">
        <f t="shared" si="10"/>
        <v>-10730720.625</v>
      </c>
      <c r="S55" s="121">
        <f t="shared" si="10"/>
        <v>-10701510.625</v>
      </c>
      <c r="T55" s="121">
        <f t="shared" si="10"/>
        <v>-10750405.625</v>
      </c>
      <c r="U55" s="121">
        <f t="shared" si="10"/>
        <v>-10663255.625</v>
      </c>
      <c r="V55" s="121">
        <f t="shared" si="10"/>
        <v>-9582065.625</v>
      </c>
      <c r="W55" s="121">
        <f t="shared" si="10"/>
        <v>-9665285.625</v>
      </c>
      <c r="X55" s="121">
        <f t="shared" si="10"/>
        <v>-9572550.625</v>
      </c>
      <c r="Y55" s="121">
        <f t="shared" si="10"/>
        <v>-9698650.625</v>
      </c>
      <c r="Z55" s="121">
        <f t="shared" si="10"/>
        <v>-9619095.625</v>
      </c>
      <c r="AA55" s="121">
        <f t="shared" si="10"/>
        <v>-9555450.625</v>
      </c>
      <c r="AB55" s="121">
        <f t="shared" si="10"/>
        <v>-8619719.4656249993</v>
      </c>
      <c r="AC55" s="121">
        <f t="shared" si="10"/>
        <v>-8541562.9656250011</v>
      </c>
      <c r="AD55" s="121">
        <f t="shared" si="10"/>
        <v>-8224462.4656249993</v>
      </c>
      <c r="AE55" s="121">
        <f t="shared" si="10"/>
        <v>-8127997.265625</v>
      </c>
      <c r="AF55" s="121">
        <f t="shared" si="10"/>
        <v>-8217491.4156250004</v>
      </c>
      <c r="AG55" s="121">
        <f t="shared" si="10"/>
        <v>-8099114.5156249991</v>
      </c>
      <c r="AH55" s="121">
        <f t="shared" si="10"/>
        <v>-7862210.0656249998</v>
      </c>
      <c r="AI55" s="121">
        <f t="shared" si="10"/>
        <v>-8088810.4156250004</v>
      </c>
      <c r="AJ55" s="121">
        <f t="shared" si="10"/>
        <v>-7838631.1656250004</v>
      </c>
      <c r="AK55" s="121">
        <f t="shared" si="10"/>
        <v>-8104273.3656250006</v>
      </c>
      <c r="AL55" s="121">
        <f t="shared" si="10"/>
        <v>-7967737.3656250006</v>
      </c>
      <c r="AM55" s="121">
        <f t="shared" si="10"/>
        <v>-7977739.0656249998</v>
      </c>
      <c r="AN55" s="121">
        <f t="shared" si="10"/>
        <v>-10912483.210015625</v>
      </c>
      <c r="AO55" s="121">
        <f t="shared" si="10"/>
        <v>-11078784.515515625</v>
      </c>
      <c r="AP55" s="121">
        <f t="shared" si="10"/>
        <v>-9747758.848015625</v>
      </c>
      <c r="AQ55" s="121">
        <f t="shared" si="10"/>
        <v>-9529109.4145156257</v>
      </c>
      <c r="AR55" s="121">
        <f t="shared" si="10"/>
        <v>-9702482.2140156273</v>
      </c>
      <c r="AS55" s="121">
        <f t="shared" si="10"/>
        <v>-9655328.5800156258</v>
      </c>
      <c r="AT55" s="121">
        <f t="shared" si="10"/>
        <v>-9072327.5475156251</v>
      </c>
      <c r="AU55" s="121">
        <f t="shared" si="10"/>
        <v>-9701880.2140156273</v>
      </c>
      <c r="AV55" s="121">
        <f t="shared" si="10"/>
        <v>-9116240.1815156247</v>
      </c>
      <c r="AW55" s="121">
        <f t="shared" si="10"/>
        <v>-9572886.0485156253</v>
      </c>
      <c r="AX55" s="121">
        <f t="shared" si="10"/>
        <v>-9564215.0485156253</v>
      </c>
      <c r="AY55" s="121">
        <f t="shared" si="10"/>
        <v>-9018239.6125156246</v>
      </c>
      <c r="AZ55" s="121">
        <f t="shared" si="10"/>
        <v>-12946338.192378515</v>
      </c>
      <c r="BA55" s="121">
        <f t="shared" si="10"/>
        <v>-13172226.525113517</v>
      </c>
      <c r="BB55" s="121">
        <f t="shared" si="10"/>
        <v>-13297117.252038516</v>
      </c>
      <c r="BC55" s="121">
        <f t="shared" si="10"/>
        <v>-13172257.802908516</v>
      </c>
      <c r="BD55" s="121">
        <f t="shared" si="10"/>
        <v>-13349392.743808515</v>
      </c>
      <c r="BE55" s="121">
        <f t="shared" si="10"/>
        <v>-13018200.967248516</v>
      </c>
      <c r="BF55" s="121">
        <f t="shared" si="10"/>
        <v>-12683132.396418517</v>
      </c>
      <c r="BG55" s="121">
        <f t="shared" si="10"/>
        <v>-13091605.543808516</v>
      </c>
      <c r="BH55" s="121">
        <f t="shared" si="10"/>
        <v>-12638693.034823516</v>
      </c>
      <c r="BI55" s="121">
        <f t="shared" si="10"/>
        <v>-13124405.451288518</v>
      </c>
      <c r="BJ55" s="121">
        <f t="shared" si="10"/>
        <v>-12845024.451288516</v>
      </c>
      <c r="BK55" s="121">
        <f t="shared" si="10"/>
        <v>-18932643.078713514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51331965</v>
      </c>
      <c r="E57" s="121">
        <f t="shared" si="11"/>
        <v>41908006</v>
      </c>
      <c r="F57" s="121">
        <f t="shared" si="11"/>
        <v>32515397</v>
      </c>
      <c r="G57" s="121">
        <f t="shared" si="11"/>
        <v>23088448</v>
      </c>
      <c r="H57" s="121">
        <f t="shared" si="11"/>
        <v>9393049</v>
      </c>
      <c r="I57" s="121">
        <f t="shared" si="11"/>
        <v>56093909</v>
      </c>
      <c r="J57" s="121">
        <f t="shared" si="11"/>
        <v>46741580</v>
      </c>
      <c r="K57" s="121">
        <f t="shared" si="11"/>
        <v>37359891</v>
      </c>
      <c r="L57" s="121">
        <f t="shared" si="11"/>
        <v>28001232</v>
      </c>
      <c r="M57" s="121">
        <f t="shared" si="11"/>
        <v>18666113</v>
      </c>
      <c r="N57" s="121">
        <f t="shared" si="11"/>
        <v>9320819</v>
      </c>
      <c r="O57" s="121">
        <f t="shared" si="11"/>
        <v>52842031.5</v>
      </c>
      <c r="P57" s="121">
        <f t="shared" si="11"/>
        <v>43435607.5</v>
      </c>
      <c r="Q57" s="121">
        <f t="shared" si="11"/>
        <v>32366571.875</v>
      </c>
      <c r="R57" s="121">
        <f t="shared" si="11"/>
        <v>21432231.25</v>
      </c>
      <c r="S57" s="121">
        <f t="shared" si="11"/>
        <v>10701510.625</v>
      </c>
      <c r="T57" s="121">
        <f t="shared" si="11"/>
        <v>0</v>
      </c>
      <c r="U57" s="121">
        <f t="shared" si="11"/>
        <v>-10750405.625</v>
      </c>
      <c r="V57" s="121">
        <f t="shared" si="11"/>
        <v>-21413661.25</v>
      </c>
      <c r="W57" s="121">
        <f t="shared" si="11"/>
        <v>-30995726.875</v>
      </c>
      <c r="X57" s="121">
        <f t="shared" si="11"/>
        <v>-40661012.5</v>
      </c>
      <c r="Y57" s="121">
        <f t="shared" si="11"/>
        <v>-50233563.125</v>
      </c>
      <c r="Z57" s="121">
        <f t="shared" si="11"/>
        <v>-59932213.75</v>
      </c>
      <c r="AA57" s="121">
        <f t="shared" si="11"/>
        <v>-69551309.375</v>
      </c>
      <c r="AB57" s="121">
        <f t="shared" si="11"/>
        <v>-79106760</v>
      </c>
      <c r="AC57" s="121">
        <f t="shared" si="11"/>
        <v>-87726479.465625003</v>
      </c>
      <c r="AD57" s="121">
        <f t="shared" si="11"/>
        <v>-96268042.431250006</v>
      </c>
      <c r="AE57" s="121">
        <f t="shared" si="11"/>
        <v>-104492504.89687501</v>
      </c>
      <c r="AF57" s="121">
        <f t="shared" si="11"/>
        <v>-112620502.16250001</v>
      </c>
      <c r="AG57" s="121">
        <f t="shared" si="11"/>
        <v>-120837993.57812501</v>
      </c>
      <c r="AH57" s="121">
        <f t="shared" si="11"/>
        <v>-128937108.09375001</v>
      </c>
      <c r="AI57" s="121">
        <f t="shared" si="11"/>
        <v>-136799318.15937501</v>
      </c>
      <c r="AJ57" s="121">
        <f t="shared" ref="AJ57:BK57" si="12">AI58</f>
        <v>-144888128.57500002</v>
      </c>
      <c r="AK57" s="121">
        <f t="shared" si="12"/>
        <v>-152726759.74062502</v>
      </c>
      <c r="AL57" s="121">
        <f t="shared" si="12"/>
        <v>-160831033.10625002</v>
      </c>
      <c r="AM57" s="121">
        <f t="shared" si="12"/>
        <v>-168798770.47187501</v>
      </c>
      <c r="AN57" s="121">
        <f t="shared" si="12"/>
        <v>-176776509.53750002</v>
      </c>
      <c r="AO57" s="121">
        <f t="shared" si="12"/>
        <v>-187688992.74751565</v>
      </c>
      <c r="AP57" s="121">
        <f t="shared" si="12"/>
        <v>-198767777.26303127</v>
      </c>
      <c r="AQ57" s="121">
        <f t="shared" si="12"/>
        <v>-208515536.11104691</v>
      </c>
      <c r="AR57" s="121">
        <f t="shared" si="12"/>
        <v>-218044645.52556252</v>
      </c>
      <c r="AS57" s="121">
        <f t="shared" si="12"/>
        <v>-227747127.73957816</v>
      </c>
      <c r="AT57" s="121">
        <f t="shared" si="12"/>
        <v>-237402456.31959379</v>
      </c>
      <c r="AU57" s="121">
        <f t="shared" si="12"/>
        <v>-246474783.86710942</v>
      </c>
      <c r="AV57" s="121">
        <f t="shared" si="12"/>
        <v>-256176664.08112505</v>
      </c>
      <c r="AW57" s="121">
        <f t="shared" si="12"/>
        <v>-265292904.26264068</v>
      </c>
      <c r="AX57" s="121">
        <f t="shared" si="12"/>
        <v>-274865790.31115633</v>
      </c>
      <c r="AY57" s="121">
        <f t="shared" si="12"/>
        <v>-284430005.35967195</v>
      </c>
      <c r="AZ57" s="121">
        <f t="shared" si="12"/>
        <v>-293448244.97218758</v>
      </c>
      <c r="BA57" s="121">
        <f t="shared" si="12"/>
        <v>-306394583.1645661</v>
      </c>
      <c r="BB57" s="121">
        <f t="shared" si="12"/>
        <v>-319566809.68967962</v>
      </c>
      <c r="BC57" s="121">
        <f t="shared" si="12"/>
        <v>-332863926.94171816</v>
      </c>
      <c r="BD57" s="121">
        <f t="shared" si="12"/>
        <v>-346036184.7446267</v>
      </c>
      <c r="BE57" s="121">
        <f t="shared" si="12"/>
        <v>-359385577.48843521</v>
      </c>
      <c r="BF57" s="121">
        <f t="shared" si="12"/>
        <v>-372403778.45568371</v>
      </c>
      <c r="BG57" s="121">
        <f t="shared" si="12"/>
        <v>-385086910.85210222</v>
      </c>
      <c r="BH57" s="121">
        <f t="shared" si="12"/>
        <v>-398178516.39591074</v>
      </c>
      <c r="BI57" s="121">
        <f t="shared" si="12"/>
        <v>-410817209.43073428</v>
      </c>
      <c r="BJ57" s="121">
        <f t="shared" si="12"/>
        <v>-423941614.8820228</v>
      </c>
      <c r="BK57" s="121">
        <f t="shared" si="12"/>
        <v>-436786639.33331132</v>
      </c>
      <c r="BL57" s="130"/>
    </row>
    <row r="58" spans="2:64" x14ac:dyDescent="0.15">
      <c r="B58" s="136" t="s">
        <v>476</v>
      </c>
      <c r="C58" s="121">
        <f>C55</f>
        <v>51331965</v>
      </c>
      <c r="D58" s="121">
        <f t="shared" ref="D58:AI58" si="13">D57+D55</f>
        <v>41908006</v>
      </c>
      <c r="E58" s="121">
        <f t="shared" si="13"/>
        <v>32515397</v>
      </c>
      <c r="F58" s="121">
        <f t="shared" si="13"/>
        <v>23088448</v>
      </c>
      <c r="G58" s="121">
        <f t="shared" si="13"/>
        <v>9393049</v>
      </c>
      <c r="H58" s="121">
        <f t="shared" si="13"/>
        <v>56093909</v>
      </c>
      <c r="I58" s="121">
        <f t="shared" si="13"/>
        <v>46741580</v>
      </c>
      <c r="J58" s="121">
        <f t="shared" si="13"/>
        <v>37359891</v>
      </c>
      <c r="K58" s="121">
        <f t="shared" si="13"/>
        <v>28001232</v>
      </c>
      <c r="L58" s="121">
        <f t="shared" si="13"/>
        <v>18666113</v>
      </c>
      <c r="M58" s="121">
        <f t="shared" si="13"/>
        <v>9320819</v>
      </c>
      <c r="N58" s="121">
        <f t="shared" si="13"/>
        <v>52842031.5</v>
      </c>
      <c r="O58" s="121">
        <f t="shared" si="13"/>
        <v>43435607.5</v>
      </c>
      <c r="P58" s="121">
        <f t="shared" si="13"/>
        <v>32366571.875</v>
      </c>
      <c r="Q58" s="121">
        <f t="shared" si="13"/>
        <v>21432231.25</v>
      </c>
      <c r="R58" s="121">
        <f t="shared" si="13"/>
        <v>10701510.625</v>
      </c>
      <c r="S58" s="121">
        <f t="shared" si="13"/>
        <v>0</v>
      </c>
      <c r="T58" s="121">
        <f t="shared" si="13"/>
        <v>-10750405.625</v>
      </c>
      <c r="U58" s="121">
        <f t="shared" si="13"/>
        <v>-21413661.25</v>
      </c>
      <c r="V58" s="121">
        <f t="shared" si="13"/>
        <v>-30995726.875</v>
      </c>
      <c r="W58" s="121">
        <f t="shared" si="13"/>
        <v>-40661012.5</v>
      </c>
      <c r="X58" s="121">
        <f t="shared" si="13"/>
        <v>-50233563.125</v>
      </c>
      <c r="Y58" s="121">
        <f t="shared" si="13"/>
        <v>-59932213.75</v>
      </c>
      <c r="Z58" s="121">
        <f t="shared" si="13"/>
        <v>-69551309.375</v>
      </c>
      <c r="AA58" s="121">
        <f t="shared" si="13"/>
        <v>-79106760</v>
      </c>
      <c r="AB58" s="121">
        <f t="shared" si="13"/>
        <v>-87726479.465625003</v>
      </c>
      <c r="AC58" s="121">
        <f t="shared" si="13"/>
        <v>-96268042.431250006</v>
      </c>
      <c r="AD58" s="121">
        <f t="shared" si="13"/>
        <v>-104492504.89687501</v>
      </c>
      <c r="AE58" s="121">
        <f t="shared" si="13"/>
        <v>-112620502.16250001</v>
      </c>
      <c r="AF58" s="121">
        <f t="shared" si="13"/>
        <v>-120837993.57812501</v>
      </c>
      <c r="AG58" s="121">
        <f t="shared" si="13"/>
        <v>-128937108.09375001</v>
      </c>
      <c r="AH58" s="121">
        <f t="shared" si="13"/>
        <v>-136799318.15937501</v>
      </c>
      <c r="AI58" s="121">
        <f t="shared" si="13"/>
        <v>-144888128.57500002</v>
      </c>
      <c r="AJ58" s="121">
        <f t="shared" ref="AJ58:BK58" si="14">AJ57+AJ55</f>
        <v>-152726759.74062502</v>
      </c>
      <c r="AK58" s="121">
        <f t="shared" si="14"/>
        <v>-160831033.10625002</v>
      </c>
      <c r="AL58" s="121">
        <f t="shared" si="14"/>
        <v>-168798770.47187501</v>
      </c>
      <c r="AM58" s="121">
        <f t="shared" si="14"/>
        <v>-176776509.53750002</v>
      </c>
      <c r="AN58" s="121">
        <f t="shared" si="14"/>
        <v>-187688992.74751565</v>
      </c>
      <c r="AO58" s="121">
        <f t="shared" si="14"/>
        <v>-198767777.26303127</v>
      </c>
      <c r="AP58" s="121">
        <f t="shared" si="14"/>
        <v>-208515536.11104691</v>
      </c>
      <c r="AQ58" s="121">
        <f t="shared" si="14"/>
        <v>-218044645.52556252</v>
      </c>
      <c r="AR58" s="121">
        <f t="shared" si="14"/>
        <v>-227747127.73957816</v>
      </c>
      <c r="AS58" s="121">
        <f t="shared" si="14"/>
        <v>-237402456.31959379</v>
      </c>
      <c r="AT58" s="121">
        <f t="shared" si="14"/>
        <v>-246474783.86710942</v>
      </c>
      <c r="AU58" s="121">
        <f t="shared" si="14"/>
        <v>-256176664.08112505</v>
      </c>
      <c r="AV58" s="121">
        <f t="shared" si="14"/>
        <v>-265292904.26264068</v>
      </c>
      <c r="AW58" s="121">
        <f t="shared" si="14"/>
        <v>-274865790.31115633</v>
      </c>
      <c r="AX58" s="121">
        <f t="shared" si="14"/>
        <v>-284430005.35967195</v>
      </c>
      <c r="AY58" s="121">
        <f t="shared" si="14"/>
        <v>-293448244.97218758</v>
      </c>
      <c r="AZ58" s="121">
        <f t="shared" si="14"/>
        <v>-306394583.1645661</v>
      </c>
      <c r="BA58" s="121">
        <f t="shared" si="14"/>
        <v>-319566809.68967962</v>
      </c>
      <c r="BB58" s="121">
        <f t="shared" si="14"/>
        <v>-332863926.94171816</v>
      </c>
      <c r="BC58" s="121">
        <f t="shared" si="14"/>
        <v>-346036184.7446267</v>
      </c>
      <c r="BD58" s="121">
        <f t="shared" si="14"/>
        <v>-359385577.48843521</v>
      </c>
      <c r="BE58" s="121">
        <f t="shared" si="14"/>
        <v>-372403778.45568371</v>
      </c>
      <c r="BF58" s="121">
        <f t="shared" si="14"/>
        <v>-385086910.85210222</v>
      </c>
      <c r="BG58" s="121">
        <f t="shared" si="14"/>
        <v>-398178516.39591074</v>
      </c>
      <c r="BH58" s="121">
        <f t="shared" si="14"/>
        <v>-410817209.43073428</v>
      </c>
      <c r="BI58" s="121">
        <f t="shared" si="14"/>
        <v>-423941614.8820228</v>
      </c>
      <c r="BJ58" s="121">
        <f t="shared" si="14"/>
        <v>-436786639.33331132</v>
      </c>
      <c r="BK58" s="121">
        <f t="shared" si="14"/>
        <v>-455719282.41202486</v>
      </c>
      <c r="BL58" s="130"/>
    </row>
    <row r="60" spans="2:64" x14ac:dyDescent="0.15">
      <c r="B60" s="138" t="s">
        <v>1066</v>
      </c>
      <c r="C60" s="130">
        <f>C53</f>
        <v>51359617</v>
      </c>
      <c r="D60" s="130">
        <f t="shared" ref="D60:AI60" si="15">D53+C60</f>
        <v>51359617</v>
      </c>
      <c r="E60" s="130">
        <f t="shared" si="15"/>
        <v>51359617</v>
      </c>
      <c r="F60" s="130">
        <f t="shared" si="15"/>
        <v>51359617</v>
      </c>
      <c r="G60" s="130">
        <f t="shared" si="15"/>
        <v>51359617</v>
      </c>
      <c r="H60" s="130">
        <f t="shared" si="15"/>
        <v>107453526</v>
      </c>
      <c r="I60" s="130">
        <f t="shared" si="15"/>
        <v>107453526</v>
      </c>
      <c r="J60" s="130">
        <f t="shared" si="15"/>
        <v>107453526</v>
      </c>
      <c r="K60" s="130">
        <f t="shared" si="15"/>
        <v>107453526</v>
      </c>
      <c r="L60" s="130">
        <f t="shared" si="15"/>
        <v>107453526</v>
      </c>
      <c r="M60" s="130">
        <f t="shared" si="15"/>
        <v>107453526</v>
      </c>
      <c r="N60" s="130">
        <f t="shared" si="15"/>
        <v>160295557.5</v>
      </c>
      <c r="O60" s="130">
        <f t="shared" si="15"/>
        <v>160295557.5</v>
      </c>
      <c r="P60" s="130">
        <f t="shared" si="15"/>
        <v>160295557.5</v>
      </c>
      <c r="Q60" s="130">
        <f t="shared" si="15"/>
        <v>160295557.5</v>
      </c>
      <c r="R60" s="130">
        <f t="shared" si="15"/>
        <v>160295557.5</v>
      </c>
      <c r="S60" s="130">
        <f t="shared" si="15"/>
        <v>160295557.5</v>
      </c>
      <c r="T60" s="130">
        <f t="shared" si="15"/>
        <v>160295557.5</v>
      </c>
      <c r="U60" s="130">
        <f t="shared" si="15"/>
        <v>160295557.5</v>
      </c>
      <c r="V60" s="130">
        <f t="shared" si="15"/>
        <v>160295557.5</v>
      </c>
      <c r="W60" s="130">
        <f t="shared" si="15"/>
        <v>160295557.5</v>
      </c>
      <c r="X60" s="130">
        <f t="shared" si="15"/>
        <v>160295557.5</v>
      </c>
      <c r="Y60" s="130">
        <f t="shared" si="15"/>
        <v>160295557.5</v>
      </c>
      <c r="Z60" s="130">
        <f t="shared" si="15"/>
        <v>160295557.5</v>
      </c>
      <c r="AA60" s="130">
        <f t="shared" si="15"/>
        <v>160295557.5</v>
      </c>
      <c r="AB60" s="130">
        <f t="shared" si="15"/>
        <v>160295557.5</v>
      </c>
      <c r="AC60" s="130">
        <f t="shared" si="15"/>
        <v>160295557.5</v>
      </c>
      <c r="AD60" s="130">
        <f t="shared" si="15"/>
        <v>160295557.5</v>
      </c>
      <c r="AE60" s="130">
        <f t="shared" si="15"/>
        <v>160295557.5</v>
      </c>
      <c r="AF60" s="130">
        <f t="shared" si="15"/>
        <v>160295557.5</v>
      </c>
      <c r="AG60" s="130">
        <f t="shared" si="15"/>
        <v>160295557.5</v>
      </c>
      <c r="AH60" s="130">
        <f t="shared" si="15"/>
        <v>160295557.5</v>
      </c>
      <c r="AI60" s="130">
        <f t="shared" si="15"/>
        <v>160295557.5</v>
      </c>
      <c r="AJ60" s="130">
        <f t="shared" ref="AJ60:BK60" si="16">AJ53+AI60</f>
        <v>160295557.5</v>
      </c>
      <c r="AK60" s="130">
        <f t="shared" si="16"/>
        <v>160295557.5</v>
      </c>
      <c r="AL60" s="130">
        <f t="shared" si="16"/>
        <v>160295557.5</v>
      </c>
      <c r="AM60" s="130">
        <f t="shared" si="16"/>
        <v>160295557.5</v>
      </c>
      <c r="AN60" s="130">
        <f t="shared" si="16"/>
        <v>160295557.5</v>
      </c>
      <c r="AO60" s="130">
        <f t="shared" si="16"/>
        <v>160295557.5</v>
      </c>
      <c r="AP60" s="130">
        <f t="shared" si="16"/>
        <v>160295557.5</v>
      </c>
      <c r="AQ60" s="130">
        <f t="shared" si="16"/>
        <v>160295557.5</v>
      </c>
      <c r="AR60" s="130">
        <f t="shared" si="16"/>
        <v>160295557.5</v>
      </c>
      <c r="AS60" s="130">
        <f t="shared" si="16"/>
        <v>160295557.5</v>
      </c>
      <c r="AT60" s="130">
        <f t="shared" si="16"/>
        <v>160295557.5</v>
      </c>
      <c r="AU60" s="130">
        <f t="shared" si="16"/>
        <v>160295557.5</v>
      </c>
      <c r="AV60" s="130">
        <f t="shared" si="16"/>
        <v>160295557.5</v>
      </c>
      <c r="AW60" s="130">
        <f t="shared" si="16"/>
        <v>160295557.5</v>
      </c>
      <c r="AX60" s="130">
        <f t="shared" si="16"/>
        <v>160295557.5</v>
      </c>
      <c r="AY60" s="130">
        <f t="shared" si="16"/>
        <v>160295557.5</v>
      </c>
      <c r="AZ60" s="130">
        <f t="shared" si="16"/>
        <v>160295557.5</v>
      </c>
      <c r="BA60" s="130">
        <f t="shared" si="16"/>
        <v>160295557.5</v>
      </c>
      <c r="BB60" s="130">
        <f t="shared" si="16"/>
        <v>160295557.5</v>
      </c>
      <c r="BC60" s="130">
        <f t="shared" si="16"/>
        <v>160295557.5</v>
      </c>
      <c r="BD60" s="130">
        <f t="shared" si="16"/>
        <v>160295557.5</v>
      </c>
      <c r="BE60" s="130">
        <f t="shared" si="16"/>
        <v>160295557.5</v>
      </c>
      <c r="BF60" s="130">
        <f t="shared" si="16"/>
        <v>160295557.5</v>
      </c>
      <c r="BG60" s="130">
        <f t="shared" si="16"/>
        <v>160295557.5</v>
      </c>
      <c r="BH60" s="130">
        <f t="shared" si="16"/>
        <v>160295557.5</v>
      </c>
      <c r="BI60" s="130">
        <f t="shared" si="16"/>
        <v>160295557.5</v>
      </c>
      <c r="BJ60" s="130">
        <f t="shared" si="16"/>
        <v>160295557.5</v>
      </c>
      <c r="BK60" s="130">
        <f t="shared" si="16"/>
        <v>160295557.5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-27652</v>
      </c>
      <c r="D67" s="121">
        <f t="shared" ref="D67:BK67" si="17">D45+D50+D65</f>
        <v>-9423959</v>
      </c>
      <c r="E67" s="121">
        <f t="shared" si="17"/>
        <v>-9392609</v>
      </c>
      <c r="F67" s="121">
        <f t="shared" si="17"/>
        <v>-9426949</v>
      </c>
      <c r="G67" s="121">
        <f t="shared" si="17"/>
        <v>-13695399</v>
      </c>
      <c r="H67" s="121">
        <f t="shared" si="17"/>
        <v>-9393049</v>
      </c>
      <c r="I67" s="121">
        <f t="shared" si="17"/>
        <v>-9352329</v>
      </c>
      <c r="J67" s="121">
        <f t="shared" si="17"/>
        <v>-9381689</v>
      </c>
      <c r="K67" s="121">
        <f t="shared" si="17"/>
        <v>-9358659</v>
      </c>
      <c r="L67" s="121">
        <f t="shared" si="17"/>
        <v>-9335119</v>
      </c>
      <c r="M67" s="121">
        <f t="shared" si="17"/>
        <v>-9345294</v>
      </c>
      <c r="N67" s="121">
        <f t="shared" si="17"/>
        <v>-9320819</v>
      </c>
      <c r="O67" s="121">
        <f t="shared" si="17"/>
        <v>-9406424</v>
      </c>
      <c r="P67" s="121">
        <f t="shared" si="17"/>
        <v>-11069035.625</v>
      </c>
      <c r="Q67" s="121">
        <f t="shared" si="17"/>
        <v>-10934340.625</v>
      </c>
      <c r="R67" s="121">
        <f t="shared" si="17"/>
        <v>-10730720.625</v>
      </c>
      <c r="S67" s="121">
        <f t="shared" si="17"/>
        <v>-10701510.625</v>
      </c>
      <c r="T67" s="121">
        <f t="shared" si="17"/>
        <v>-10750405.625</v>
      </c>
      <c r="U67" s="121">
        <f t="shared" si="17"/>
        <v>-10663255.625</v>
      </c>
      <c r="V67" s="121">
        <f t="shared" si="17"/>
        <v>-9582065.625</v>
      </c>
      <c r="W67" s="121">
        <f t="shared" si="17"/>
        <v>-9665285.625</v>
      </c>
      <c r="X67" s="121">
        <f t="shared" si="17"/>
        <v>-9572550.625</v>
      </c>
      <c r="Y67" s="121">
        <f t="shared" si="17"/>
        <v>-9698650.625</v>
      </c>
      <c r="Z67" s="121">
        <f t="shared" si="17"/>
        <v>-9619095.625</v>
      </c>
      <c r="AA67" s="121">
        <f t="shared" si="17"/>
        <v>-9555450.625</v>
      </c>
      <c r="AB67" s="121">
        <f t="shared" si="17"/>
        <v>-8619719.4656249993</v>
      </c>
      <c r="AC67" s="121">
        <f t="shared" si="17"/>
        <v>-8541562.9656250011</v>
      </c>
      <c r="AD67" s="121">
        <f t="shared" si="17"/>
        <v>-8224462.4656249993</v>
      </c>
      <c r="AE67" s="121">
        <f t="shared" si="17"/>
        <v>-8127997.265625</v>
      </c>
      <c r="AF67" s="121">
        <f t="shared" si="17"/>
        <v>-8217491.4156250004</v>
      </c>
      <c r="AG67" s="121">
        <f t="shared" si="17"/>
        <v>-8099114.5156249991</v>
      </c>
      <c r="AH67" s="121">
        <f t="shared" si="17"/>
        <v>-7862210.0656249998</v>
      </c>
      <c r="AI67" s="121">
        <f t="shared" si="17"/>
        <v>-8088810.4156250004</v>
      </c>
      <c r="AJ67" s="121">
        <f t="shared" si="17"/>
        <v>-7838631.1656250004</v>
      </c>
      <c r="AK67" s="121">
        <f t="shared" si="17"/>
        <v>-8104273.3656250006</v>
      </c>
      <c r="AL67" s="121">
        <f t="shared" si="17"/>
        <v>-7967737.3656250006</v>
      </c>
      <c r="AM67" s="121">
        <f t="shared" si="17"/>
        <v>-7977739.0656249998</v>
      </c>
      <c r="AN67" s="121">
        <f t="shared" si="17"/>
        <v>-10912483.210015625</v>
      </c>
      <c r="AO67" s="121">
        <f t="shared" si="17"/>
        <v>-11078784.515515625</v>
      </c>
      <c r="AP67" s="121">
        <f t="shared" si="17"/>
        <v>-9747758.848015625</v>
      </c>
      <c r="AQ67" s="121">
        <f t="shared" si="17"/>
        <v>-9529109.4145156257</v>
      </c>
      <c r="AR67" s="121">
        <f t="shared" si="17"/>
        <v>-9702482.2140156273</v>
      </c>
      <c r="AS67" s="121">
        <f t="shared" si="17"/>
        <v>-9655328.5800156258</v>
      </c>
      <c r="AT67" s="121">
        <f t="shared" si="17"/>
        <v>-9072327.5475156251</v>
      </c>
      <c r="AU67" s="121">
        <f t="shared" si="17"/>
        <v>-9701880.2140156273</v>
      </c>
      <c r="AV67" s="121">
        <f t="shared" si="17"/>
        <v>-9116240.1815156247</v>
      </c>
      <c r="AW67" s="121">
        <f t="shared" si="17"/>
        <v>-9572886.0485156253</v>
      </c>
      <c r="AX67" s="121">
        <f t="shared" si="17"/>
        <v>-9564215.0485156253</v>
      </c>
      <c r="AY67" s="121">
        <f t="shared" si="17"/>
        <v>-9018239.6125156246</v>
      </c>
      <c r="AZ67" s="121">
        <f t="shared" si="17"/>
        <v>-12946338.192378515</v>
      </c>
      <c r="BA67" s="121">
        <f t="shared" si="17"/>
        <v>-13172226.525113517</v>
      </c>
      <c r="BB67" s="121">
        <f t="shared" si="17"/>
        <v>-13297117.252038516</v>
      </c>
      <c r="BC67" s="121">
        <f t="shared" si="17"/>
        <v>-13172257.802908516</v>
      </c>
      <c r="BD67" s="121">
        <f t="shared" si="17"/>
        <v>-13349392.743808515</v>
      </c>
      <c r="BE67" s="121">
        <f t="shared" si="17"/>
        <v>-13018200.967248516</v>
      </c>
      <c r="BF67" s="121">
        <f t="shared" si="17"/>
        <v>-12683132.396418517</v>
      </c>
      <c r="BG67" s="121">
        <f t="shared" si="17"/>
        <v>-13091605.543808516</v>
      </c>
      <c r="BH67" s="121">
        <f t="shared" si="17"/>
        <v>-12638693.034823516</v>
      </c>
      <c r="BI67" s="121">
        <f t="shared" si="17"/>
        <v>-13124405.451288518</v>
      </c>
      <c r="BJ67" s="121">
        <f t="shared" si="17"/>
        <v>-12845024.451288516</v>
      </c>
      <c r="BK67" s="121">
        <f t="shared" si="17"/>
        <v>-18932643.078713514</v>
      </c>
      <c r="BL67" s="48">
        <f>SUM(C67:BK67)</f>
        <v>-616014839.9120245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-27652</v>
      </c>
      <c r="E69" s="121">
        <f t="shared" si="18"/>
        <v>-9451611</v>
      </c>
      <c r="F69" s="121">
        <f t="shared" si="18"/>
        <v>-18844220</v>
      </c>
      <c r="G69" s="121">
        <f t="shared" si="18"/>
        <v>-28271169</v>
      </c>
      <c r="H69" s="121">
        <f t="shared" si="18"/>
        <v>-41966568</v>
      </c>
      <c r="I69" s="121">
        <f t="shared" si="18"/>
        <v>-51359617</v>
      </c>
      <c r="J69" s="121">
        <f t="shared" si="18"/>
        <v>-60711946</v>
      </c>
      <c r="K69" s="121">
        <f t="shared" si="18"/>
        <v>-70093635</v>
      </c>
      <c r="L69" s="121">
        <f t="shared" si="18"/>
        <v>-79452294</v>
      </c>
      <c r="M69" s="121">
        <f t="shared" si="18"/>
        <v>-88787413</v>
      </c>
      <c r="N69" s="121">
        <f t="shared" si="18"/>
        <v>-98132707</v>
      </c>
      <c r="O69" s="121">
        <f t="shared" si="18"/>
        <v>-107453526</v>
      </c>
      <c r="P69" s="121">
        <f t="shared" si="18"/>
        <v>-116859950</v>
      </c>
      <c r="Q69" s="121">
        <f t="shared" si="18"/>
        <v>-127928985.625</v>
      </c>
      <c r="R69" s="121">
        <f t="shared" si="18"/>
        <v>-138863326.25</v>
      </c>
      <c r="S69" s="121">
        <f t="shared" si="18"/>
        <v>-149594046.875</v>
      </c>
      <c r="T69" s="121">
        <f t="shared" si="18"/>
        <v>-160295557.5</v>
      </c>
      <c r="U69" s="121">
        <f t="shared" si="18"/>
        <v>-171045963.125</v>
      </c>
      <c r="V69" s="121">
        <f t="shared" si="18"/>
        <v>-181709218.75</v>
      </c>
      <c r="W69" s="121">
        <f t="shared" si="18"/>
        <v>-191291284.375</v>
      </c>
      <c r="X69" s="121">
        <f t="shared" si="18"/>
        <v>-200956570</v>
      </c>
      <c r="Y69" s="121">
        <f t="shared" si="18"/>
        <v>-210529120.625</v>
      </c>
      <c r="Z69" s="121">
        <f t="shared" si="18"/>
        <v>-220227771.25</v>
      </c>
      <c r="AA69" s="121">
        <f t="shared" si="18"/>
        <v>-229846866.875</v>
      </c>
      <c r="AB69" s="121">
        <f t="shared" si="18"/>
        <v>-239402317.5</v>
      </c>
      <c r="AC69" s="121">
        <f t="shared" si="18"/>
        <v>-248022036.96562499</v>
      </c>
      <c r="AD69" s="121">
        <f t="shared" si="18"/>
        <v>-256563599.93124998</v>
      </c>
      <c r="AE69" s="121">
        <f t="shared" si="18"/>
        <v>-264788062.39687496</v>
      </c>
      <c r="AF69" s="121">
        <f t="shared" si="18"/>
        <v>-272916059.66249996</v>
      </c>
      <c r="AG69" s="121">
        <f t="shared" si="18"/>
        <v>-281133551.07812494</v>
      </c>
      <c r="AH69" s="121">
        <f t="shared" si="18"/>
        <v>-289232665.59374994</v>
      </c>
      <c r="AI69" s="121">
        <f t="shared" si="18"/>
        <v>-297094875.65937495</v>
      </c>
      <c r="AJ69" s="121">
        <f t="shared" ref="AJ69:BK69" si="19">AI70</f>
        <v>-305183686.07499993</v>
      </c>
      <c r="AK69" s="121">
        <f t="shared" si="19"/>
        <v>-313022317.2406249</v>
      </c>
      <c r="AL69" s="121">
        <f t="shared" si="19"/>
        <v>-321126590.60624993</v>
      </c>
      <c r="AM69" s="121">
        <f t="shared" si="19"/>
        <v>-329094327.97187495</v>
      </c>
      <c r="AN69" s="121">
        <f t="shared" si="19"/>
        <v>-337072067.03749996</v>
      </c>
      <c r="AO69" s="121">
        <f t="shared" si="19"/>
        <v>-347984550.24751556</v>
      </c>
      <c r="AP69" s="121">
        <f t="shared" si="19"/>
        <v>-359063334.76303118</v>
      </c>
      <c r="AQ69" s="121">
        <f t="shared" si="19"/>
        <v>-368811093.61104679</v>
      </c>
      <c r="AR69" s="121">
        <f t="shared" si="19"/>
        <v>-378340203.02556241</v>
      </c>
      <c r="AS69" s="121">
        <f t="shared" si="19"/>
        <v>-388042685.23957801</v>
      </c>
      <c r="AT69" s="121">
        <f t="shared" si="19"/>
        <v>-397698013.81959361</v>
      </c>
      <c r="AU69" s="121">
        <f t="shared" si="19"/>
        <v>-406770341.36710924</v>
      </c>
      <c r="AV69" s="121">
        <f t="shared" si="19"/>
        <v>-416472221.58112484</v>
      </c>
      <c r="AW69" s="121">
        <f t="shared" si="19"/>
        <v>-425588461.76264048</v>
      </c>
      <c r="AX69" s="121">
        <f t="shared" si="19"/>
        <v>-435161347.81115609</v>
      </c>
      <c r="AY69" s="121">
        <f t="shared" si="19"/>
        <v>-444725562.85967171</v>
      </c>
      <c r="AZ69" s="121">
        <f t="shared" si="19"/>
        <v>-453743802.47218734</v>
      </c>
      <c r="BA69" s="121">
        <f t="shared" si="19"/>
        <v>-466690140.66456586</v>
      </c>
      <c r="BB69" s="121">
        <f t="shared" si="19"/>
        <v>-479862367.18967938</v>
      </c>
      <c r="BC69" s="121">
        <f t="shared" si="19"/>
        <v>-493159484.44171792</v>
      </c>
      <c r="BD69" s="121">
        <f t="shared" si="19"/>
        <v>-506331742.24462646</v>
      </c>
      <c r="BE69" s="121">
        <f t="shared" si="19"/>
        <v>-519681134.98843497</v>
      </c>
      <c r="BF69" s="121">
        <f t="shared" si="19"/>
        <v>-532699335.95568347</v>
      </c>
      <c r="BG69" s="121">
        <f t="shared" si="19"/>
        <v>-545382468.35210204</v>
      </c>
      <c r="BH69" s="121">
        <f t="shared" si="19"/>
        <v>-558474073.8959105</v>
      </c>
      <c r="BI69" s="121">
        <f t="shared" si="19"/>
        <v>-571112766.93073404</v>
      </c>
      <c r="BJ69" s="121">
        <f t="shared" si="19"/>
        <v>-584237172.3820225</v>
      </c>
      <c r="BK69" s="121">
        <f t="shared" si="19"/>
        <v>-597082196.83331096</v>
      </c>
    </row>
    <row r="70" spans="2:64" x14ac:dyDescent="0.15">
      <c r="B70" s="136" t="s">
        <v>476</v>
      </c>
      <c r="C70" s="121">
        <f>C67</f>
        <v>-27652</v>
      </c>
      <c r="D70" s="121">
        <f t="shared" ref="D70:AI70" si="20">D69+D67</f>
        <v>-9451611</v>
      </c>
      <c r="E70" s="121">
        <f t="shared" si="20"/>
        <v>-18844220</v>
      </c>
      <c r="F70" s="121">
        <f t="shared" si="20"/>
        <v>-28271169</v>
      </c>
      <c r="G70" s="121">
        <f t="shared" si="20"/>
        <v>-41966568</v>
      </c>
      <c r="H70" s="121">
        <f t="shared" si="20"/>
        <v>-51359617</v>
      </c>
      <c r="I70" s="121">
        <f t="shared" si="20"/>
        <v>-60711946</v>
      </c>
      <c r="J70" s="121">
        <f t="shared" si="20"/>
        <v>-70093635</v>
      </c>
      <c r="K70" s="121">
        <f t="shared" si="20"/>
        <v>-79452294</v>
      </c>
      <c r="L70" s="121">
        <f t="shared" si="20"/>
        <v>-88787413</v>
      </c>
      <c r="M70" s="121">
        <f t="shared" si="20"/>
        <v>-98132707</v>
      </c>
      <c r="N70" s="121">
        <f t="shared" si="20"/>
        <v>-107453526</v>
      </c>
      <c r="O70" s="121">
        <f t="shared" si="20"/>
        <v>-116859950</v>
      </c>
      <c r="P70" s="121">
        <f t="shared" si="20"/>
        <v>-127928985.625</v>
      </c>
      <c r="Q70" s="121">
        <f t="shared" si="20"/>
        <v>-138863326.25</v>
      </c>
      <c r="R70" s="121">
        <f t="shared" si="20"/>
        <v>-149594046.875</v>
      </c>
      <c r="S70" s="121">
        <f t="shared" si="20"/>
        <v>-160295557.5</v>
      </c>
      <c r="T70" s="121">
        <f t="shared" si="20"/>
        <v>-171045963.125</v>
      </c>
      <c r="U70" s="121">
        <f t="shared" si="20"/>
        <v>-181709218.75</v>
      </c>
      <c r="V70" s="121">
        <f t="shared" si="20"/>
        <v>-191291284.375</v>
      </c>
      <c r="W70" s="121">
        <f t="shared" si="20"/>
        <v>-200956570</v>
      </c>
      <c r="X70" s="121">
        <f t="shared" si="20"/>
        <v>-210529120.625</v>
      </c>
      <c r="Y70" s="121">
        <f t="shared" si="20"/>
        <v>-220227771.25</v>
      </c>
      <c r="Z70" s="121">
        <f t="shared" si="20"/>
        <v>-229846866.875</v>
      </c>
      <c r="AA70" s="121">
        <f t="shared" si="20"/>
        <v>-239402317.5</v>
      </c>
      <c r="AB70" s="121">
        <f t="shared" si="20"/>
        <v>-248022036.96562499</v>
      </c>
      <c r="AC70" s="121">
        <f t="shared" si="20"/>
        <v>-256563599.93124998</v>
      </c>
      <c r="AD70" s="121">
        <f t="shared" si="20"/>
        <v>-264788062.39687496</v>
      </c>
      <c r="AE70" s="121">
        <f t="shared" si="20"/>
        <v>-272916059.66249996</v>
      </c>
      <c r="AF70" s="121">
        <f t="shared" si="20"/>
        <v>-281133551.07812494</v>
      </c>
      <c r="AG70" s="121">
        <f t="shared" si="20"/>
        <v>-289232665.59374994</v>
      </c>
      <c r="AH70" s="121">
        <f t="shared" si="20"/>
        <v>-297094875.65937495</v>
      </c>
      <c r="AI70" s="121">
        <f t="shared" si="20"/>
        <v>-305183686.07499993</v>
      </c>
      <c r="AJ70" s="121">
        <f t="shared" ref="AJ70:BK70" si="21">AJ69+AJ67</f>
        <v>-313022317.2406249</v>
      </c>
      <c r="AK70" s="121">
        <f t="shared" si="21"/>
        <v>-321126590.60624993</v>
      </c>
      <c r="AL70" s="121">
        <f t="shared" si="21"/>
        <v>-329094327.97187495</v>
      </c>
      <c r="AM70" s="121">
        <f t="shared" si="21"/>
        <v>-337072067.03749996</v>
      </c>
      <c r="AN70" s="121">
        <f t="shared" si="21"/>
        <v>-347984550.24751556</v>
      </c>
      <c r="AO70" s="121">
        <f t="shared" si="21"/>
        <v>-359063334.76303118</v>
      </c>
      <c r="AP70" s="121">
        <f t="shared" si="21"/>
        <v>-368811093.61104679</v>
      </c>
      <c r="AQ70" s="121">
        <f t="shared" si="21"/>
        <v>-378340203.02556241</v>
      </c>
      <c r="AR70" s="121">
        <f t="shared" si="21"/>
        <v>-388042685.23957801</v>
      </c>
      <c r="AS70" s="121">
        <f t="shared" si="21"/>
        <v>-397698013.81959361</v>
      </c>
      <c r="AT70" s="121">
        <f t="shared" si="21"/>
        <v>-406770341.36710924</v>
      </c>
      <c r="AU70" s="121">
        <f t="shared" si="21"/>
        <v>-416472221.58112484</v>
      </c>
      <c r="AV70" s="121">
        <f t="shared" si="21"/>
        <v>-425588461.76264048</v>
      </c>
      <c r="AW70" s="121">
        <f t="shared" si="21"/>
        <v>-435161347.81115609</v>
      </c>
      <c r="AX70" s="121">
        <f t="shared" si="21"/>
        <v>-444725562.85967171</v>
      </c>
      <c r="AY70" s="121">
        <f t="shared" si="21"/>
        <v>-453743802.47218734</v>
      </c>
      <c r="AZ70" s="121">
        <f t="shared" si="21"/>
        <v>-466690140.66456586</v>
      </c>
      <c r="BA70" s="121">
        <f t="shared" si="21"/>
        <v>-479862367.18967938</v>
      </c>
      <c r="BB70" s="121">
        <f t="shared" si="21"/>
        <v>-493159484.44171792</v>
      </c>
      <c r="BC70" s="121">
        <f t="shared" si="21"/>
        <v>-506331742.24462646</v>
      </c>
      <c r="BD70" s="121">
        <f t="shared" si="21"/>
        <v>-519681134.98843497</v>
      </c>
      <c r="BE70" s="121">
        <f t="shared" si="21"/>
        <v>-532699335.95568347</v>
      </c>
      <c r="BF70" s="121">
        <f t="shared" si="21"/>
        <v>-545382468.35210204</v>
      </c>
      <c r="BG70" s="121">
        <f t="shared" si="21"/>
        <v>-558474073.8959105</v>
      </c>
      <c r="BH70" s="121">
        <f t="shared" si="21"/>
        <v>-571112766.93073404</v>
      </c>
      <c r="BI70" s="121">
        <f t="shared" si="21"/>
        <v>-584237172.3820225</v>
      </c>
      <c r="BJ70" s="121">
        <f t="shared" si="21"/>
        <v>-597082196.83331096</v>
      </c>
      <c r="BK70" s="121">
        <f t="shared" si="21"/>
        <v>-616014839.9120245</v>
      </c>
      <c r="BL70" s="130">
        <f>+BK58-BK70</f>
        <v>160295557.49999964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51331965</v>
      </c>
      <c r="E7" s="121">
        <f>P50</f>
        <v>43435607.5</v>
      </c>
      <c r="F7" s="121">
        <f>AB50</f>
        <v>-79106760</v>
      </c>
      <c r="G7" s="121">
        <f>AN50</f>
        <v>-176776509.53750002</v>
      </c>
      <c r="H7" s="121">
        <f>AZ50</f>
        <v>-293448244.97218758</v>
      </c>
      <c r="I7" s="121">
        <f>BL50</f>
        <v>-455719282.41202486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51331965</v>
      </c>
      <c r="E10" s="121">
        <f>P53</f>
        <v>44091227.5</v>
      </c>
      <c r="F10" s="121">
        <f>AB53</f>
        <v>-77989875</v>
      </c>
      <c r="G10" s="121">
        <f>SUM(G7:G9)</f>
        <v>-174211015.73750001</v>
      </c>
      <c r="H10" s="121">
        <f>SUM(H7:H9)</f>
        <v>-290412838.04168761</v>
      </c>
      <c r="I10" s="121">
        <f>SUM(I7:I9)</f>
        <v>-431908609.84168488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4285000</v>
      </c>
      <c r="F13" s="121">
        <f>AB56</f>
        <v>4292000</v>
      </c>
      <c r="G13" s="121">
        <f>AN56</f>
        <v>4286500</v>
      </c>
      <c r="H13" s="121">
        <f>AZ56</f>
        <v>4286500</v>
      </c>
      <c r="I13" s="121">
        <f>BL56</f>
        <v>4286500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-646075</v>
      </c>
      <c r="F14" s="121">
        <f>AB57</f>
        <v>-1503774.9999999993</v>
      </c>
      <c r="G14" s="121">
        <f>AN57</f>
        <v>-2362083.3333333326</v>
      </c>
      <c r="H14" s="121">
        <f>AZ57</f>
        <v>-3220483.3333333344</v>
      </c>
      <c r="I14" s="121">
        <f>BL57</f>
        <v>-4078883.3333333363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3638925</v>
      </c>
      <c r="F15" s="121">
        <f>AB58</f>
        <v>2788225.0000000009</v>
      </c>
      <c r="G15" s="121">
        <f>AN58</f>
        <v>1924416.6666666674</v>
      </c>
      <c r="H15" s="121">
        <f>AZ58</f>
        <v>1066016.6666666656</v>
      </c>
      <c r="I15" s="121">
        <f>BL58</f>
        <v>207616.66666666372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51331965</v>
      </c>
      <c r="E17" s="121">
        <f>E15+E10</f>
        <v>47730152.5</v>
      </c>
      <c r="F17" s="121">
        <f>F15+F10</f>
        <v>-75201650</v>
      </c>
      <c r="G17" s="121">
        <f>G15+G10</f>
        <v>-172286599.07083336</v>
      </c>
      <c r="H17" s="121">
        <f>H15+H10</f>
        <v>-289346821.37502092</v>
      </c>
      <c r="I17" s="121">
        <f>I15+I10</f>
        <v>-431700993.17501819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51359617</v>
      </c>
      <c r="E34" s="121">
        <f>P77</f>
        <v>160295557.5</v>
      </c>
      <c r="F34" s="121">
        <f>AB77</f>
        <v>160295557.5</v>
      </c>
      <c r="G34" s="121">
        <f>AN77</f>
        <v>160295557.5</v>
      </c>
      <c r="H34" s="121">
        <f>AZ77</f>
        <v>160295557.5</v>
      </c>
      <c r="I34" s="121">
        <f>BL77</f>
        <v>160295557.5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-103585874.33333334</v>
      </c>
      <c r="F35" s="121">
        <f>AB78</f>
        <v>-226315878.54166669</v>
      </c>
      <c r="G35" s="121">
        <f>AN78</f>
        <v>-325896299.57187504</v>
      </c>
      <c r="H35" s="121">
        <f>AZ78</f>
        <v>-439879952.46217197</v>
      </c>
      <c r="I35" s="121">
        <f>BL78</f>
        <v>-594443307.38914621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-9423530.666666666</v>
      </c>
      <c r="F36" s="121">
        <f>AB79</f>
        <v>-9810488.958333334</v>
      </c>
      <c r="G36" s="121">
        <f>AN79</f>
        <v>-8239710.9989583334</v>
      </c>
      <c r="H36" s="121">
        <f>AZ79</f>
        <v>-9786394.4128489587</v>
      </c>
      <c r="I36" s="121">
        <f>BL79</f>
        <v>-13352863.285871848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51331965</v>
      </c>
      <c r="E37" s="121">
        <f>P80</f>
        <v>47286152.499999993</v>
      </c>
      <c r="F37" s="121">
        <f>AB80</f>
        <v>-75830810.000000015</v>
      </c>
      <c r="G37" s="121">
        <f>AN80</f>
        <v>-173840453.07083336</v>
      </c>
      <c r="H37" s="121">
        <f>AZ80</f>
        <v>-289370789.37502092</v>
      </c>
      <c r="I37" s="121">
        <f>BL80</f>
        <v>-447500613.17501807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51331965</v>
      </c>
      <c r="E39" s="121">
        <f>E37+E31</f>
        <v>47730152.499999993</v>
      </c>
      <c r="F39" s="121">
        <f>F37+F31</f>
        <v>-75201650.000000015</v>
      </c>
      <c r="G39" s="121">
        <f>G37+G31</f>
        <v>-172286599.07083336</v>
      </c>
      <c r="H39" s="121">
        <f>H37+H31</f>
        <v>-289346821.37502092</v>
      </c>
      <c r="I39" s="121">
        <f>I37+I31</f>
        <v>-431700993.17501807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51331965</v>
      </c>
      <c r="E50" s="121">
        <f>IF($D42="Y",'FIN-CASHFLOW_CWS'!D58,'FIN-CASHFLOW_CWS'!D70)</f>
        <v>41908006</v>
      </c>
      <c r="F50" s="121">
        <f>IF($D42="Y",'FIN-CASHFLOW_CWS'!E58,'FIN-CASHFLOW_CWS'!E70)</f>
        <v>32515397</v>
      </c>
      <c r="G50" s="121">
        <f>IF($D42="Y",'FIN-CASHFLOW_CWS'!F58,'FIN-CASHFLOW_CWS'!F70)</f>
        <v>23088448</v>
      </c>
      <c r="H50" s="121">
        <f>IF($D42="Y",'FIN-CASHFLOW_CWS'!G58,'FIN-CASHFLOW_CWS'!G70)</f>
        <v>9393049</v>
      </c>
      <c r="I50" s="121">
        <f>IF($D42="Y",'FIN-CASHFLOW_CWS'!H58,'FIN-CASHFLOW_CWS'!H70)</f>
        <v>56093909</v>
      </c>
      <c r="J50" s="121">
        <f>IF($D42="Y",'FIN-CASHFLOW_CWS'!I58,'FIN-CASHFLOW_CWS'!I70)</f>
        <v>46741580</v>
      </c>
      <c r="K50" s="121">
        <f>IF($D42="Y",'FIN-CASHFLOW_CWS'!J58,'FIN-CASHFLOW_CWS'!J70)</f>
        <v>37359891</v>
      </c>
      <c r="L50" s="121">
        <f>IF($D42="Y",'FIN-CASHFLOW_CWS'!K58,'FIN-CASHFLOW_CWS'!K70)</f>
        <v>28001232</v>
      </c>
      <c r="M50" s="121">
        <f>IF($D42="Y",'FIN-CASHFLOW_CWS'!L58,'FIN-CASHFLOW_CWS'!L70)</f>
        <v>18666113</v>
      </c>
      <c r="N50" s="121">
        <f>IF($D42="Y",'FIN-CASHFLOW_CWS'!M58,'FIN-CASHFLOW_CWS'!M70)</f>
        <v>9320819</v>
      </c>
      <c r="O50" s="121">
        <f>IF($D42="Y",'FIN-CASHFLOW_CWS'!N58,'FIN-CASHFLOW_CWS'!N70)</f>
        <v>52842031.5</v>
      </c>
      <c r="P50" s="121">
        <f>IF($D42="Y",'FIN-CASHFLOW_CWS'!O58,'FIN-CASHFLOW_CWS'!O70)</f>
        <v>43435607.5</v>
      </c>
      <c r="Q50" s="121">
        <f>IF($D42="Y",'FIN-CASHFLOW_CWS'!P58,'FIN-CASHFLOW_CWS'!P70)</f>
        <v>32366571.875</v>
      </c>
      <c r="R50" s="121">
        <f>IF($D42="Y",'FIN-CASHFLOW_CWS'!Q58,'FIN-CASHFLOW_CWS'!Q70)</f>
        <v>21432231.25</v>
      </c>
      <c r="S50" s="121">
        <f>IF($D42="Y",'FIN-CASHFLOW_CWS'!R58,'FIN-CASHFLOW_CWS'!R70)</f>
        <v>10701510.625</v>
      </c>
      <c r="T50" s="121">
        <f>IF($D42="Y",'FIN-CASHFLOW_CWS'!S58,'FIN-CASHFLOW_CWS'!S70)</f>
        <v>0</v>
      </c>
      <c r="U50" s="121">
        <f>IF($D42="Y",'FIN-CASHFLOW_CWS'!T58,'FIN-CASHFLOW_CWS'!T70)</f>
        <v>-10750405.625</v>
      </c>
      <c r="V50" s="121">
        <f>IF($D42="Y",'FIN-CASHFLOW_CWS'!U58,'FIN-CASHFLOW_CWS'!U70)</f>
        <v>-21413661.25</v>
      </c>
      <c r="W50" s="121">
        <f>IF($D42="Y",'FIN-CASHFLOW_CWS'!V58,'FIN-CASHFLOW_CWS'!V70)</f>
        <v>-30995726.875</v>
      </c>
      <c r="X50" s="121">
        <f>IF($D42="Y",'FIN-CASHFLOW_CWS'!W58,'FIN-CASHFLOW_CWS'!W70)</f>
        <v>-40661012.5</v>
      </c>
      <c r="Y50" s="121">
        <f>IF($D42="Y",'FIN-CASHFLOW_CWS'!X58,'FIN-CASHFLOW_CWS'!X70)</f>
        <v>-50233563.125</v>
      </c>
      <c r="Z50" s="121">
        <f>IF($D42="Y",'FIN-CASHFLOW_CWS'!Y58,'FIN-CASHFLOW_CWS'!Y70)</f>
        <v>-59932213.75</v>
      </c>
      <c r="AA50" s="121">
        <f>IF($D42="Y",'FIN-CASHFLOW_CWS'!Z58,'FIN-CASHFLOW_CWS'!Z70)</f>
        <v>-69551309.375</v>
      </c>
      <c r="AB50" s="121">
        <f>IF($D42="Y",'FIN-CASHFLOW_CWS'!AA58,'FIN-CASHFLOW_CWS'!AA70)</f>
        <v>-79106760</v>
      </c>
      <c r="AC50" s="121">
        <f>IF($D42="Y",'FIN-CASHFLOW_CWS'!AB58,'FIN-CASHFLOW_CWS'!AB70)</f>
        <v>-87726479.465625003</v>
      </c>
      <c r="AD50" s="121">
        <f>IF($D42="Y",'FIN-CASHFLOW_CWS'!AC58,'FIN-CASHFLOW_CWS'!AC70)</f>
        <v>-96268042.431250006</v>
      </c>
      <c r="AE50" s="121">
        <f>IF($D42="Y",'FIN-CASHFLOW_CWS'!AD58,'FIN-CASHFLOW_CWS'!AD70)</f>
        <v>-104492504.89687501</v>
      </c>
      <c r="AF50" s="121">
        <f>IF($D42="Y",'FIN-CASHFLOW_CWS'!AE58,'FIN-CASHFLOW_CWS'!AE70)</f>
        <v>-112620502.16250001</v>
      </c>
      <c r="AG50" s="121">
        <f>IF($D42="Y",'FIN-CASHFLOW_CWS'!AF58,'FIN-CASHFLOW_CWS'!AF70)</f>
        <v>-120837993.57812501</v>
      </c>
      <c r="AH50" s="121">
        <f>IF($D42="Y",'FIN-CASHFLOW_CWS'!AG58,'FIN-CASHFLOW_CWS'!AG70)</f>
        <v>-128937108.09375001</v>
      </c>
      <c r="AI50" s="121">
        <f>IF($D42="Y",'FIN-CASHFLOW_CWS'!AH58,'FIN-CASHFLOW_CWS'!AH70)</f>
        <v>-136799318.15937501</v>
      </c>
      <c r="AJ50" s="121">
        <f>IF($D42="Y",'FIN-CASHFLOW_CWS'!AI58,'FIN-CASHFLOW_CWS'!AI70)</f>
        <v>-144888128.57500002</v>
      </c>
      <c r="AK50" s="121">
        <f>IF($D42="Y",'FIN-CASHFLOW_CWS'!AJ58,'FIN-CASHFLOW_CWS'!AJ70)</f>
        <v>-152726759.74062502</v>
      </c>
      <c r="AL50" s="121">
        <f>IF($D42="Y",'FIN-CASHFLOW_CWS'!AK58,'FIN-CASHFLOW_CWS'!AK70)</f>
        <v>-160831033.10625002</v>
      </c>
      <c r="AM50" s="121">
        <f>IF($D42="Y",'FIN-CASHFLOW_CWS'!AL58,'FIN-CASHFLOW_CWS'!AL70)</f>
        <v>-168798770.47187501</v>
      </c>
      <c r="AN50" s="121">
        <f>IF($D42="Y",'FIN-CASHFLOW_CWS'!AM58,'FIN-CASHFLOW_CWS'!AM70)</f>
        <v>-176776509.53750002</v>
      </c>
      <c r="AO50" s="121">
        <f>IF($D42="Y",'FIN-CASHFLOW_CWS'!AN58,'FIN-CASHFLOW_CWS'!AN70)</f>
        <v>-187688992.74751565</v>
      </c>
      <c r="AP50" s="121">
        <f>IF($D42="Y",'FIN-CASHFLOW_CWS'!AO58,'FIN-CASHFLOW_CWS'!AO70)</f>
        <v>-198767777.26303127</v>
      </c>
      <c r="AQ50" s="121">
        <f>IF($D42="Y",'FIN-CASHFLOW_CWS'!AP58,'FIN-CASHFLOW_CWS'!AP70)</f>
        <v>-208515536.11104691</v>
      </c>
      <c r="AR50" s="121">
        <f>IF($D42="Y",'FIN-CASHFLOW_CWS'!AQ58,'FIN-CASHFLOW_CWS'!AQ70)</f>
        <v>-218044645.52556252</v>
      </c>
      <c r="AS50" s="121">
        <f>IF($D42="Y",'FIN-CASHFLOW_CWS'!AR58,'FIN-CASHFLOW_CWS'!AR70)</f>
        <v>-227747127.73957816</v>
      </c>
      <c r="AT50" s="121">
        <f>IF($D42="Y",'FIN-CASHFLOW_CWS'!AS58,'FIN-CASHFLOW_CWS'!AS70)</f>
        <v>-237402456.31959379</v>
      </c>
      <c r="AU50" s="121">
        <f>IF($D42="Y",'FIN-CASHFLOW_CWS'!AT58,'FIN-CASHFLOW_CWS'!AT70)</f>
        <v>-246474783.86710942</v>
      </c>
      <c r="AV50" s="121">
        <f>IF($D42="Y",'FIN-CASHFLOW_CWS'!AU58,'FIN-CASHFLOW_CWS'!AU70)</f>
        <v>-256176664.08112505</v>
      </c>
      <c r="AW50" s="121">
        <f>IF($D42="Y",'FIN-CASHFLOW_CWS'!AV58,'FIN-CASHFLOW_CWS'!AV70)</f>
        <v>-265292904.26264068</v>
      </c>
      <c r="AX50" s="121">
        <f>IF($D42="Y",'FIN-CASHFLOW_CWS'!AW58,'FIN-CASHFLOW_CWS'!AW70)</f>
        <v>-274865790.31115633</v>
      </c>
      <c r="AY50" s="121">
        <f>IF($D42="Y",'FIN-CASHFLOW_CWS'!AX58,'FIN-CASHFLOW_CWS'!AX70)</f>
        <v>-284430005.35967195</v>
      </c>
      <c r="AZ50" s="121">
        <f>IF($D42="Y",'FIN-CASHFLOW_CWS'!AY58,'FIN-CASHFLOW_CWS'!AY70)</f>
        <v>-293448244.97218758</v>
      </c>
      <c r="BA50" s="121">
        <f>IF($D42="Y",'FIN-CASHFLOW_CWS'!AZ58,'FIN-CASHFLOW_CWS'!AZ70)</f>
        <v>-306394583.1645661</v>
      </c>
      <c r="BB50" s="121">
        <f>IF($D42="Y",'FIN-CASHFLOW_CWS'!BA58,'FIN-CASHFLOW_CWS'!BA70)</f>
        <v>-319566809.68967962</v>
      </c>
      <c r="BC50" s="121">
        <f>IF($D42="Y",'FIN-CASHFLOW_CWS'!BB58,'FIN-CASHFLOW_CWS'!BB70)</f>
        <v>-332863926.94171816</v>
      </c>
      <c r="BD50" s="121">
        <f>IF($D42="Y",'FIN-CASHFLOW_CWS'!BC58,'FIN-CASHFLOW_CWS'!BC70)</f>
        <v>-346036184.7446267</v>
      </c>
      <c r="BE50" s="121">
        <f>IF($D42="Y",'FIN-CASHFLOW_CWS'!BD58,'FIN-CASHFLOW_CWS'!BD70)</f>
        <v>-359385577.48843521</v>
      </c>
      <c r="BF50" s="121">
        <f>IF($D42="Y",'FIN-CASHFLOW_CWS'!BE58,'FIN-CASHFLOW_CWS'!BE70)</f>
        <v>-372403778.45568371</v>
      </c>
      <c r="BG50" s="121">
        <f>IF($D42="Y",'FIN-CASHFLOW_CWS'!BF58,'FIN-CASHFLOW_CWS'!BF70)</f>
        <v>-385086910.85210222</v>
      </c>
      <c r="BH50" s="121">
        <f>IF($D42="Y",'FIN-CASHFLOW_CWS'!BG58,'FIN-CASHFLOW_CWS'!BG70)</f>
        <v>-398178516.39591074</v>
      </c>
      <c r="BI50" s="121">
        <f>IF($D42="Y",'FIN-CASHFLOW_CWS'!BH58,'FIN-CASHFLOW_CWS'!BH70)</f>
        <v>-410817209.43073428</v>
      </c>
      <c r="BJ50" s="121">
        <f>IF($D42="Y",'FIN-CASHFLOW_CWS'!BI58,'FIN-CASHFLOW_CWS'!BI70)</f>
        <v>-423941614.8820228</v>
      </c>
      <c r="BK50" s="121">
        <f>IF($D42="Y",'FIN-CASHFLOW_CWS'!BJ58,'FIN-CASHFLOW_CWS'!BJ70)</f>
        <v>-436786639.33331132</v>
      </c>
      <c r="BL50" s="121">
        <f>IF($D42="Y",'FIN-CASHFLOW_CWS'!BK58,'FIN-CASHFLOW_CWS'!BK70)</f>
        <v>-455719282.41202486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51331965</v>
      </c>
      <c r="E53" s="121">
        <f>SUM(E50:E52)</f>
        <v>41968006</v>
      </c>
      <c r="F53" s="121">
        <f t="shared" ref="F53:BL53" si="3">SUM(F50:F52)</f>
        <v>32647397</v>
      </c>
      <c r="G53" s="121">
        <f t="shared" si="3"/>
        <v>23304448</v>
      </c>
      <c r="H53" s="121">
        <f t="shared" si="3"/>
        <v>9761239</v>
      </c>
      <c r="I53" s="121">
        <f t="shared" si="3"/>
        <v>56478479</v>
      </c>
      <c r="J53" s="121">
        <f t="shared" si="3"/>
        <v>47106530</v>
      </c>
      <c r="K53" s="121">
        <f t="shared" si="3"/>
        <v>37680081</v>
      </c>
      <c r="L53" s="121">
        <f t="shared" si="3"/>
        <v>28313802</v>
      </c>
      <c r="M53" s="121">
        <f t="shared" si="3"/>
        <v>18919423</v>
      </c>
      <c r="N53" s="121">
        <f t="shared" si="3"/>
        <v>9658129</v>
      </c>
      <c r="O53" s="121">
        <f t="shared" si="3"/>
        <v>53335341.5</v>
      </c>
      <c r="P53" s="121">
        <f t="shared" si="3"/>
        <v>44091227.5</v>
      </c>
      <c r="Q53" s="121">
        <f t="shared" si="3"/>
        <v>33406416.875</v>
      </c>
      <c r="R53" s="121">
        <f t="shared" si="3"/>
        <v>22758301.25</v>
      </c>
      <c r="S53" s="121">
        <f t="shared" si="3"/>
        <v>12139395.625</v>
      </c>
      <c r="T53" s="121">
        <f t="shared" si="3"/>
        <v>1437885</v>
      </c>
      <c r="U53" s="121">
        <f t="shared" si="3"/>
        <v>-9249390.625</v>
      </c>
      <c r="V53" s="121">
        <f t="shared" si="3"/>
        <v>-19936721.25</v>
      </c>
      <c r="W53" s="121">
        <f t="shared" si="3"/>
        <v>-29686241.875</v>
      </c>
      <c r="X53" s="121">
        <f t="shared" si="3"/>
        <v>-39352597.5</v>
      </c>
      <c r="Y53" s="121">
        <f t="shared" si="3"/>
        <v>-49125773.125</v>
      </c>
      <c r="Z53" s="121">
        <f t="shared" si="3"/>
        <v>-58862943.75</v>
      </c>
      <c r="AA53" s="121">
        <f t="shared" si="3"/>
        <v>-68404999.375</v>
      </c>
      <c r="AB53" s="121">
        <f t="shared" si="3"/>
        <v>-77989875</v>
      </c>
      <c r="AC53" s="121">
        <f t="shared" si="3"/>
        <v>-86069843.665625006</v>
      </c>
      <c r="AD53" s="121">
        <f t="shared" si="3"/>
        <v>-94083811.03125</v>
      </c>
      <c r="AE53" s="121">
        <f t="shared" si="3"/>
        <v>-102073772.29687501</v>
      </c>
      <c r="AF53" s="121">
        <f t="shared" si="3"/>
        <v>-110201769.56250001</v>
      </c>
      <c r="AG53" s="121">
        <f t="shared" si="3"/>
        <v>-118304770.97812502</v>
      </c>
      <c r="AH53" s="121">
        <f t="shared" si="3"/>
        <v>-126389269.29375002</v>
      </c>
      <c r="AI53" s="121">
        <f t="shared" si="3"/>
        <v>-134556493.55937502</v>
      </c>
      <c r="AJ53" s="121">
        <f t="shared" si="3"/>
        <v>-142618767.97500002</v>
      </c>
      <c r="AK53" s="121">
        <f t="shared" si="3"/>
        <v>-150850367.34062502</v>
      </c>
      <c r="AL53" s="121">
        <f t="shared" si="3"/>
        <v>-158837368.70625001</v>
      </c>
      <c r="AM53" s="121">
        <f t="shared" si="3"/>
        <v>-166409313.07187501</v>
      </c>
      <c r="AN53" s="121">
        <f t="shared" si="3"/>
        <v>-174211015.73750001</v>
      </c>
      <c r="AO53" s="121">
        <f t="shared" si="3"/>
        <v>-184649947.81701565</v>
      </c>
      <c r="AP53" s="121">
        <f t="shared" si="3"/>
        <v>-195029114.86553127</v>
      </c>
      <c r="AQ53" s="121">
        <f t="shared" si="3"/>
        <v>-204548276.28004691</v>
      </c>
      <c r="AR53" s="121">
        <f t="shared" si="3"/>
        <v>-214077394.69456252</v>
      </c>
      <c r="AS53" s="121">
        <f t="shared" si="3"/>
        <v>-223553856.47507817</v>
      </c>
      <c r="AT53" s="121">
        <f t="shared" si="3"/>
        <v>-232987016.62159377</v>
      </c>
      <c r="AU53" s="121">
        <f t="shared" si="3"/>
        <v>-242512669.03610942</v>
      </c>
      <c r="AV53" s="121">
        <f t="shared" si="3"/>
        <v>-251991096.81662506</v>
      </c>
      <c r="AW53" s="121">
        <f t="shared" si="3"/>
        <v>-261563443.86514068</v>
      </c>
      <c r="AX53" s="121">
        <f t="shared" si="3"/>
        <v>-271139967.91365635</v>
      </c>
      <c r="AY53" s="121">
        <f t="shared" si="3"/>
        <v>-280703540.96217197</v>
      </c>
      <c r="AZ53" s="121">
        <f t="shared" si="3"/>
        <v>-290412838.04168761</v>
      </c>
      <c r="BA53" s="121">
        <f t="shared" si="3"/>
        <v>-302903595.79422611</v>
      </c>
      <c r="BB53" s="121">
        <f t="shared" si="3"/>
        <v>-315132511.44551462</v>
      </c>
      <c r="BC53" s="121">
        <f t="shared" si="3"/>
        <v>-328023897.24842316</v>
      </c>
      <c r="BD53" s="121">
        <f t="shared" si="3"/>
        <v>-341196164.0513317</v>
      </c>
      <c r="BE53" s="121">
        <f t="shared" si="3"/>
        <v>-354291567.42780519</v>
      </c>
      <c r="BF53" s="121">
        <f t="shared" si="3"/>
        <v>-367340410.55589873</v>
      </c>
      <c r="BG53" s="121">
        <f t="shared" si="3"/>
        <v>-380590360.15880722</v>
      </c>
      <c r="BH53" s="121">
        <f t="shared" si="3"/>
        <v>-393606580.73528075</v>
      </c>
      <c r="BI53" s="121">
        <f t="shared" si="3"/>
        <v>-407001157.18656927</v>
      </c>
      <c r="BJ53" s="121">
        <f t="shared" si="3"/>
        <v>-413984319.03785777</v>
      </c>
      <c r="BK53" s="121">
        <f t="shared" si="3"/>
        <v>-420688099.88914633</v>
      </c>
      <c r="BL53" s="121">
        <f t="shared" si="3"/>
        <v>-431908609.84168488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39500</v>
      </c>
      <c r="F56" s="121">
        <f>'CAPEX-FA_CWS '!E19</f>
        <v>75000</v>
      </c>
      <c r="G56" s="121">
        <f>'CAPEX-FA_CWS '!F19</f>
        <v>85000</v>
      </c>
      <c r="H56" s="121">
        <f>'CAPEX-FA_CWS '!G19</f>
        <v>4285000</v>
      </c>
      <c r="I56" s="121">
        <f>'CAPEX-FA_CWS '!H19</f>
        <v>4285000</v>
      </c>
      <c r="J56" s="121">
        <f>'CAPEX-FA_CWS '!I19</f>
        <v>4285000</v>
      </c>
      <c r="K56" s="121">
        <f>'CAPEX-FA_CWS '!J19</f>
        <v>4285000</v>
      </c>
      <c r="L56" s="121">
        <f>'CAPEX-FA_CWS '!K19</f>
        <v>4285000</v>
      </c>
      <c r="M56" s="121">
        <f>'CAPEX-FA_CWS '!L19</f>
        <v>4285000</v>
      </c>
      <c r="N56" s="121">
        <f>'CAPEX-FA_CWS '!M19</f>
        <v>4285000</v>
      </c>
      <c r="O56" s="121">
        <f>'CAPEX-FA_CWS '!N19</f>
        <v>4285000</v>
      </c>
      <c r="P56" s="121">
        <f>'CAPEX-FA_CWS '!O19</f>
        <v>4285000</v>
      </c>
      <c r="Q56" s="121">
        <f>'CAPEX-FA_CWS '!P19</f>
        <v>4285000</v>
      </c>
      <c r="R56" s="121">
        <f>'CAPEX-FA_CWS '!Q19</f>
        <v>4285000</v>
      </c>
      <c r="S56" s="121">
        <f>'CAPEX-FA_CWS '!R19</f>
        <v>4285000</v>
      </c>
      <c r="T56" s="121">
        <f>'CAPEX-FA_CWS '!S19</f>
        <v>4285000</v>
      </c>
      <c r="U56" s="121">
        <f>'CAPEX-FA_CWS '!T19</f>
        <v>4285000</v>
      </c>
      <c r="V56" s="121">
        <f>'CAPEX-FA_CWS '!U19</f>
        <v>4285000</v>
      </c>
      <c r="W56" s="121">
        <f>'CAPEX-FA_CWS '!V19</f>
        <v>4292000</v>
      </c>
      <c r="X56" s="121">
        <f>'CAPEX-FA_CWS '!W19</f>
        <v>4292000</v>
      </c>
      <c r="Y56" s="121">
        <f>'CAPEX-FA_CWS '!X19</f>
        <v>4292000</v>
      </c>
      <c r="Z56" s="121">
        <f>'CAPEX-FA_CWS '!Y19</f>
        <v>4292000</v>
      </c>
      <c r="AA56" s="121">
        <f>'CAPEX-FA_CWS '!Z19</f>
        <v>4292000</v>
      </c>
      <c r="AB56" s="121">
        <f>'CAPEX-FA_CWS '!AA19</f>
        <v>4292000</v>
      </c>
      <c r="AC56" s="121">
        <f>'CAPEX-FA_CWS '!AB19</f>
        <v>4286500</v>
      </c>
      <c r="AD56" s="121">
        <f>'CAPEX-FA_CWS '!AC19</f>
        <v>4286500</v>
      </c>
      <c r="AE56" s="121">
        <f>'CAPEX-FA_CWS '!AD19</f>
        <v>4286500</v>
      </c>
      <c r="AF56" s="121">
        <f>'CAPEX-FA_CWS '!AE19</f>
        <v>4286500</v>
      </c>
      <c r="AG56" s="121">
        <f>'CAPEX-FA_CWS '!AF19</f>
        <v>4286500</v>
      </c>
      <c r="AH56" s="121">
        <f>'CAPEX-FA_CWS '!AG19</f>
        <v>4286500</v>
      </c>
      <c r="AI56" s="121">
        <f>'CAPEX-FA_CWS '!AH19</f>
        <v>4286500</v>
      </c>
      <c r="AJ56" s="121">
        <f>'CAPEX-FA_CWS '!AI19</f>
        <v>4286500</v>
      </c>
      <c r="AK56" s="121">
        <f>'CAPEX-FA_CWS '!AJ19</f>
        <v>4286500</v>
      </c>
      <c r="AL56" s="121">
        <f>'CAPEX-FA_CWS '!AK19</f>
        <v>4286500</v>
      </c>
      <c r="AM56" s="121">
        <f>'CAPEX-FA_CWS '!AL19</f>
        <v>4286500</v>
      </c>
      <c r="AN56" s="121">
        <f>'CAPEX-FA_CWS '!AM19</f>
        <v>4286500</v>
      </c>
      <c r="AO56" s="121">
        <f>'CAPEX-FA_CWS '!AN19</f>
        <v>4286500</v>
      </c>
      <c r="AP56" s="121">
        <f>'CAPEX-FA_CWS '!AO19</f>
        <v>4286500</v>
      </c>
      <c r="AQ56" s="121">
        <f>'CAPEX-FA_CWS '!AP19</f>
        <v>4286500</v>
      </c>
      <c r="AR56" s="121">
        <f>'CAPEX-FA_CWS '!AQ19</f>
        <v>4286500</v>
      </c>
      <c r="AS56" s="121">
        <f>'CAPEX-FA_CWS '!AR19</f>
        <v>4286500</v>
      </c>
      <c r="AT56" s="121">
        <f>'CAPEX-FA_CWS '!AS19</f>
        <v>4286500</v>
      </c>
      <c r="AU56" s="121">
        <f>'CAPEX-FA_CWS '!AT19</f>
        <v>4286500</v>
      </c>
      <c r="AV56" s="121">
        <f>'CAPEX-FA_CWS '!AU19</f>
        <v>4286500</v>
      </c>
      <c r="AW56" s="121">
        <f>'CAPEX-FA_CWS '!AV19</f>
        <v>4286500</v>
      </c>
      <c r="AX56" s="121">
        <f>'CAPEX-FA_CWS '!AW19</f>
        <v>4286500</v>
      </c>
      <c r="AY56" s="121">
        <f>'CAPEX-FA_CWS '!AX19</f>
        <v>4286500</v>
      </c>
      <c r="AZ56" s="121">
        <f>'CAPEX-FA_CWS '!AY19</f>
        <v>4286500</v>
      </c>
      <c r="BA56" s="121">
        <f>'CAPEX-FA_CWS '!AZ19</f>
        <v>4286500</v>
      </c>
      <c r="BB56" s="121">
        <f>'CAPEX-FA_CWS '!BA19</f>
        <v>4286500</v>
      </c>
      <c r="BC56" s="121">
        <f>'CAPEX-FA_CWS '!BB19</f>
        <v>4286500</v>
      </c>
      <c r="BD56" s="121">
        <f>'CAPEX-FA_CWS '!BC19</f>
        <v>4286500</v>
      </c>
      <c r="BE56" s="121">
        <f>'CAPEX-FA_CWS '!BD19</f>
        <v>4286500</v>
      </c>
      <c r="BF56" s="121">
        <f>'CAPEX-FA_CWS '!BE19</f>
        <v>4286500</v>
      </c>
      <c r="BG56" s="121">
        <f>'CAPEX-FA_CWS '!BF19</f>
        <v>4286500</v>
      </c>
      <c r="BH56" s="121">
        <f>'CAPEX-FA_CWS '!BG19</f>
        <v>4286500</v>
      </c>
      <c r="BI56" s="121">
        <f>'CAPEX-FA_CWS '!BH19</f>
        <v>4286500</v>
      </c>
      <c r="BJ56" s="121">
        <f>'CAPEX-FA_CWS '!BI19</f>
        <v>4286500</v>
      </c>
      <c r="BK56" s="121">
        <f>'CAPEX-FA_CWS '!BJ19</f>
        <v>4286500</v>
      </c>
      <c r="BL56" s="121">
        <f>'CAPEX-FA_CWS '!BK19</f>
        <v>4286500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-658.33333333333337</v>
      </c>
      <c r="F57" s="121">
        <f>'CAPEX-FA_CWS '!E22</f>
        <v>-1908.3333333333335</v>
      </c>
      <c r="G57" s="121">
        <f>'CAPEX-FA_CWS '!F22</f>
        <v>-3325</v>
      </c>
      <c r="H57" s="121">
        <f>'CAPEX-FA_CWS '!G22</f>
        <v>-74741.666666666672</v>
      </c>
      <c r="I57" s="121">
        <f>'CAPEX-FA_CWS '!H22</f>
        <v>-146158.33333333334</v>
      </c>
      <c r="J57" s="121">
        <f>'CAPEX-FA_CWS '!I22</f>
        <v>-217575</v>
      </c>
      <c r="K57" s="121">
        <f>'CAPEX-FA_CWS '!J22</f>
        <v>-288991.66666666669</v>
      </c>
      <c r="L57" s="121">
        <f>'CAPEX-FA_CWS '!K22</f>
        <v>-360408.33333333337</v>
      </c>
      <c r="M57" s="121">
        <f>'CAPEX-FA_CWS '!L22</f>
        <v>-431825.00000000006</v>
      </c>
      <c r="N57" s="121">
        <f>'CAPEX-FA_CWS '!M22</f>
        <v>-503241.66666666674</v>
      </c>
      <c r="O57" s="121">
        <f>'CAPEX-FA_CWS '!N22</f>
        <v>-574658.33333333337</v>
      </c>
      <c r="P57" s="121">
        <f>'CAPEX-FA_CWS '!O22</f>
        <v>-646075</v>
      </c>
      <c r="Q57" s="121">
        <f>'CAPEX-FA_CWS '!P22</f>
        <v>-717491.66666666663</v>
      </c>
      <c r="R57" s="121">
        <f>'CAPEX-FA_CWS '!Q22</f>
        <v>-788908.33333333326</v>
      </c>
      <c r="S57" s="121">
        <f>'CAPEX-FA_CWS '!R22</f>
        <v>-860324.99999999988</v>
      </c>
      <c r="T57" s="121">
        <f>'CAPEX-FA_CWS '!S22</f>
        <v>-931741.66666666651</v>
      </c>
      <c r="U57" s="121">
        <f>'CAPEX-FA_CWS '!T22</f>
        <v>-1003158.3333333331</v>
      </c>
      <c r="V57" s="121">
        <f>'CAPEX-FA_CWS '!U22</f>
        <v>-1074574.9999999998</v>
      </c>
      <c r="W57" s="121">
        <f>'CAPEX-FA_CWS '!V22</f>
        <v>-1146108.333333333</v>
      </c>
      <c r="X57" s="121">
        <f>'CAPEX-FA_CWS '!W22</f>
        <v>-1217641.6666666663</v>
      </c>
      <c r="Y57" s="121">
        <f>'CAPEX-FA_CWS '!X22</f>
        <v>-1289174.9999999995</v>
      </c>
      <c r="Z57" s="121">
        <f>'CAPEX-FA_CWS '!Y22</f>
        <v>-1360708.3333333328</v>
      </c>
      <c r="AA57" s="121">
        <f>'CAPEX-FA_CWS '!Z22</f>
        <v>-1432241.666666666</v>
      </c>
      <c r="AB57" s="121">
        <f>'CAPEX-FA_CWS '!AA22</f>
        <v>-1503774.9999999993</v>
      </c>
      <c r="AC57" s="121">
        <f>'CAPEX-FA_CWS '!AB22</f>
        <v>-1575216.666666666</v>
      </c>
      <c r="AD57" s="121">
        <f>'CAPEX-FA_CWS '!AC22</f>
        <v>-1646749.9999999993</v>
      </c>
      <c r="AE57" s="121">
        <f>'CAPEX-FA_CWS '!AD22</f>
        <v>-1718283.3333333326</v>
      </c>
      <c r="AF57" s="121">
        <f>'CAPEX-FA_CWS '!AE22</f>
        <v>-1789816.6666666658</v>
      </c>
      <c r="AG57" s="121">
        <f>'CAPEX-FA_CWS '!AF22</f>
        <v>-1861349.9999999991</v>
      </c>
      <c r="AH57" s="121">
        <f>'CAPEX-FA_CWS '!AG22</f>
        <v>-1932883.3333333323</v>
      </c>
      <c r="AI57" s="121">
        <f>'CAPEX-FA_CWS '!AH22</f>
        <v>-2004416.6666666656</v>
      </c>
      <c r="AJ57" s="121">
        <f>'CAPEX-FA_CWS '!AI22</f>
        <v>-2075949.9999999988</v>
      </c>
      <c r="AK57" s="121">
        <f>'CAPEX-FA_CWS '!AJ22</f>
        <v>-2147483.3333333321</v>
      </c>
      <c r="AL57" s="121">
        <f>'CAPEX-FA_CWS '!AK22</f>
        <v>-2219016.6666666656</v>
      </c>
      <c r="AM57" s="121">
        <f>'CAPEX-FA_CWS '!AL22</f>
        <v>-2290549.9999999991</v>
      </c>
      <c r="AN57" s="121">
        <f>'CAPEX-FA_CWS '!AM22</f>
        <v>-2362083.3333333326</v>
      </c>
      <c r="AO57" s="121">
        <f>'CAPEX-FA_CWS '!AN22</f>
        <v>-2433616.666666666</v>
      </c>
      <c r="AP57" s="121">
        <f>'CAPEX-FA_CWS '!AO22</f>
        <v>-2505149.9999999995</v>
      </c>
      <c r="AQ57" s="121">
        <f>'CAPEX-FA_CWS '!AP22</f>
        <v>-2576683.333333333</v>
      </c>
      <c r="AR57" s="121">
        <f>'CAPEX-FA_CWS '!AQ22</f>
        <v>-2648216.6666666665</v>
      </c>
      <c r="AS57" s="121">
        <f>'CAPEX-FA_CWS '!AR22</f>
        <v>-2719750</v>
      </c>
      <c r="AT57" s="121">
        <f>'CAPEX-FA_CWS '!AS22</f>
        <v>-2791283.3333333335</v>
      </c>
      <c r="AU57" s="121">
        <f>'CAPEX-FA_CWS '!AT22</f>
        <v>-2862816.666666667</v>
      </c>
      <c r="AV57" s="121">
        <f>'CAPEX-FA_CWS '!AU22</f>
        <v>-2934350.0000000005</v>
      </c>
      <c r="AW57" s="121">
        <f>'CAPEX-FA_CWS '!AV22</f>
        <v>-3005883.333333334</v>
      </c>
      <c r="AX57" s="121">
        <f>'CAPEX-FA_CWS '!AW22</f>
        <v>-3077416.6666666674</v>
      </c>
      <c r="AY57" s="121">
        <f>'CAPEX-FA_CWS '!AX22</f>
        <v>-3148950.0000000009</v>
      </c>
      <c r="AZ57" s="121">
        <f>'CAPEX-FA_CWS '!AY22</f>
        <v>-3220483.3333333344</v>
      </c>
      <c r="BA57" s="121">
        <f>'CAPEX-FA_CWS '!AZ22</f>
        <v>-3292016.6666666679</v>
      </c>
      <c r="BB57" s="121">
        <f>'CAPEX-FA_CWS '!BA22</f>
        <v>-3363550.0000000014</v>
      </c>
      <c r="BC57" s="121">
        <f>'CAPEX-FA_CWS '!BB22</f>
        <v>-3435083.3333333349</v>
      </c>
      <c r="BD57" s="121">
        <f>'CAPEX-FA_CWS '!BC22</f>
        <v>-3506616.6666666684</v>
      </c>
      <c r="BE57" s="121">
        <f>'CAPEX-FA_CWS '!BD22</f>
        <v>-3578150.0000000019</v>
      </c>
      <c r="BF57" s="121">
        <f>'CAPEX-FA_CWS '!BE22</f>
        <v>-3649683.3333333354</v>
      </c>
      <c r="BG57" s="121">
        <f>'CAPEX-FA_CWS '!BF22</f>
        <v>-3721216.6666666688</v>
      </c>
      <c r="BH57" s="121">
        <f>'CAPEX-FA_CWS '!BG22</f>
        <v>-3792750.0000000023</v>
      </c>
      <c r="BI57" s="121">
        <f>'CAPEX-FA_CWS '!BH22</f>
        <v>-3864283.3333333358</v>
      </c>
      <c r="BJ57" s="121">
        <f>'CAPEX-FA_CWS '!BI22</f>
        <v>-3935816.6666666693</v>
      </c>
      <c r="BK57" s="121">
        <f>'CAPEX-FA_CWS '!BJ22</f>
        <v>-4007350.0000000028</v>
      </c>
      <c r="BL57" s="121">
        <f>'CAPEX-FA_CWS '!BK22</f>
        <v>-4078883.3333333363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38841.666666666664</v>
      </c>
      <c r="F58" s="121">
        <f t="shared" ref="F58:BL58" si="4">SUM(F56:F57)</f>
        <v>73091.666666666672</v>
      </c>
      <c r="G58" s="121">
        <f t="shared" si="4"/>
        <v>81675</v>
      </c>
      <c r="H58" s="121">
        <f t="shared" si="4"/>
        <v>4210258.333333333</v>
      </c>
      <c r="I58" s="121">
        <f t="shared" si="4"/>
        <v>4138841.6666666665</v>
      </c>
      <c r="J58" s="121">
        <f t="shared" si="4"/>
        <v>4067425</v>
      </c>
      <c r="K58" s="121">
        <f t="shared" si="4"/>
        <v>3996008.3333333335</v>
      </c>
      <c r="L58" s="121">
        <f t="shared" si="4"/>
        <v>3924591.6666666665</v>
      </c>
      <c r="M58" s="121">
        <f t="shared" si="4"/>
        <v>3853175</v>
      </c>
      <c r="N58" s="121">
        <f t="shared" si="4"/>
        <v>3781758.333333333</v>
      </c>
      <c r="O58" s="121">
        <f t="shared" si="4"/>
        <v>3710341.6666666665</v>
      </c>
      <c r="P58" s="121">
        <f t="shared" si="4"/>
        <v>3638925</v>
      </c>
      <c r="Q58" s="121">
        <f t="shared" si="4"/>
        <v>3567508.3333333335</v>
      </c>
      <c r="R58" s="121">
        <f t="shared" si="4"/>
        <v>3496091.666666667</v>
      </c>
      <c r="S58" s="121">
        <f t="shared" si="4"/>
        <v>3424675</v>
      </c>
      <c r="T58" s="121">
        <f t="shared" si="4"/>
        <v>3353258.3333333335</v>
      </c>
      <c r="U58" s="121">
        <f t="shared" si="4"/>
        <v>3281841.666666667</v>
      </c>
      <c r="V58" s="121">
        <f t="shared" si="4"/>
        <v>3210425</v>
      </c>
      <c r="W58" s="121">
        <f t="shared" si="4"/>
        <v>3145891.666666667</v>
      </c>
      <c r="X58" s="121">
        <f t="shared" si="4"/>
        <v>3074358.333333334</v>
      </c>
      <c r="Y58" s="121">
        <f t="shared" si="4"/>
        <v>3002825.0000000005</v>
      </c>
      <c r="Z58" s="121">
        <f t="shared" si="4"/>
        <v>2931291.666666667</v>
      </c>
      <c r="AA58" s="121">
        <f t="shared" si="4"/>
        <v>2859758.333333334</v>
      </c>
      <c r="AB58" s="121">
        <f t="shared" si="4"/>
        <v>2788225.0000000009</v>
      </c>
      <c r="AC58" s="121">
        <f t="shared" si="4"/>
        <v>2711283.333333334</v>
      </c>
      <c r="AD58" s="121">
        <f t="shared" si="4"/>
        <v>2639750.0000000009</v>
      </c>
      <c r="AE58" s="121">
        <f t="shared" si="4"/>
        <v>2568216.6666666674</v>
      </c>
      <c r="AF58" s="121">
        <f t="shared" si="4"/>
        <v>2496683.333333334</v>
      </c>
      <c r="AG58" s="121">
        <f t="shared" si="4"/>
        <v>2425150.0000000009</v>
      </c>
      <c r="AH58" s="121">
        <f t="shared" si="4"/>
        <v>2353616.6666666679</v>
      </c>
      <c r="AI58" s="121">
        <f t="shared" si="4"/>
        <v>2282083.3333333344</v>
      </c>
      <c r="AJ58" s="121">
        <f t="shared" si="4"/>
        <v>2210550.0000000009</v>
      </c>
      <c r="AK58" s="121">
        <f t="shared" si="4"/>
        <v>2139016.6666666679</v>
      </c>
      <c r="AL58" s="121">
        <f t="shared" si="4"/>
        <v>2067483.3333333344</v>
      </c>
      <c r="AM58" s="121">
        <f t="shared" si="4"/>
        <v>1995950.0000000009</v>
      </c>
      <c r="AN58" s="121">
        <f t="shared" si="4"/>
        <v>1924416.6666666674</v>
      </c>
      <c r="AO58" s="121">
        <f t="shared" si="4"/>
        <v>1852883.333333334</v>
      </c>
      <c r="AP58" s="121">
        <f t="shared" si="4"/>
        <v>1781350.0000000005</v>
      </c>
      <c r="AQ58" s="121">
        <f t="shared" si="4"/>
        <v>1709816.666666667</v>
      </c>
      <c r="AR58" s="121">
        <f t="shared" si="4"/>
        <v>1638283.3333333335</v>
      </c>
      <c r="AS58" s="121">
        <f t="shared" si="4"/>
        <v>1566750</v>
      </c>
      <c r="AT58" s="121">
        <f t="shared" si="4"/>
        <v>1495216.6666666665</v>
      </c>
      <c r="AU58" s="121">
        <f t="shared" si="4"/>
        <v>1423683.333333333</v>
      </c>
      <c r="AV58" s="121">
        <f t="shared" si="4"/>
        <v>1352149.9999999995</v>
      </c>
      <c r="AW58" s="121">
        <f t="shared" si="4"/>
        <v>1280616.666666666</v>
      </c>
      <c r="AX58" s="121">
        <f t="shared" si="4"/>
        <v>1209083.3333333326</v>
      </c>
      <c r="AY58" s="121">
        <f t="shared" si="4"/>
        <v>1137549.9999999991</v>
      </c>
      <c r="AZ58" s="121">
        <f t="shared" si="4"/>
        <v>1066016.6666666656</v>
      </c>
      <c r="BA58" s="121">
        <f t="shared" si="4"/>
        <v>994483.33333333209</v>
      </c>
      <c r="BB58" s="121">
        <f t="shared" si="4"/>
        <v>922949.9999999986</v>
      </c>
      <c r="BC58" s="121">
        <f t="shared" si="4"/>
        <v>851416.66666666511</v>
      </c>
      <c r="BD58" s="121">
        <f t="shared" si="4"/>
        <v>779883.33333333163</v>
      </c>
      <c r="BE58" s="121">
        <f t="shared" si="4"/>
        <v>708349.99999999814</v>
      </c>
      <c r="BF58" s="121">
        <f t="shared" si="4"/>
        <v>636816.66666666465</v>
      </c>
      <c r="BG58" s="121">
        <f t="shared" si="4"/>
        <v>565283.33333333116</v>
      </c>
      <c r="BH58" s="121">
        <f t="shared" si="4"/>
        <v>493749.99999999767</v>
      </c>
      <c r="BI58" s="121">
        <f t="shared" si="4"/>
        <v>422216.66666666418</v>
      </c>
      <c r="BJ58" s="121">
        <f t="shared" si="4"/>
        <v>350683.33333333069</v>
      </c>
      <c r="BK58" s="121">
        <f t="shared" si="4"/>
        <v>279149.99999999721</v>
      </c>
      <c r="BL58" s="121">
        <f t="shared" si="4"/>
        <v>207616.66666666372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51331965</v>
      </c>
      <c r="E60" s="121">
        <f t="shared" si="5"/>
        <v>42006847.666666664</v>
      </c>
      <c r="F60" s="121">
        <f t="shared" si="5"/>
        <v>32720488.666666668</v>
      </c>
      <c r="G60" s="121">
        <f t="shared" si="5"/>
        <v>23386123</v>
      </c>
      <c r="H60" s="121">
        <f t="shared" si="5"/>
        <v>13971497.333333332</v>
      </c>
      <c r="I60" s="121">
        <f t="shared" si="5"/>
        <v>60617320.666666664</v>
      </c>
      <c r="J60" s="121">
        <f t="shared" si="5"/>
        <v>51173955</v>
      </c>
      <c r="K60" s="121">
        <f t="shared" si="5"/>
        <v>41676089.333333336</v>
      </c>
      <c r="L60" s="121">
        <f t="shared" si="5"/>
        <v>32238393.666666668</v>
      </c>
      <c r="M60" s="121">
        <f t="shared" si="5"/>
        <v>22772598</v>
      </c>
      <c r="N60" s="121">
        <f t="shared" si="5"/>
        <v>13439887.333333332</v>
      </c>
      <c r="O60" s="121">
        <f t="shared" si="5"/>
        <v>57045683.166666664</v>
      </c>
      <c r="P60" s="121">
        <f t="shared" si="5"/>
        <v>47730152.5</v>
      </c>
      <c r="Q60" s="121">
        <f t="shared" si="5"/>
        <v>36973925.208333336</v>
      </c>
      <c r="R60" s="121">
        <f t="shared" si="5"/>
        <v>26254392.916666668</v>
      </c>
      <c r="S60" s="121">
        <f t="shared" si="5"/>
        <v>15564070.625</v>
      </c>
      <c r="T60" s="121">
        <f t="shared" si="5"/>
        <v>4791143.333333334</v>
      </c>
      <c r="U60" s="121">
        <f t="shared" si="5"/>
        <v>-5967548.958333333</v>
      </c>
      <c r="V60" s="121">
        <f t="shared" si="5"/>
        <v>-16726296.25</v>
      </c>
      <c r="W60" s="121">
        <f t="shared" si="5"/>
        <v>-26540350.208333332</v>
      </c>
      <c r="X60" s="121">
        <f t="shared" si="5"/>
        <v>-36278239.166666664</v>
      </c>
      <c r="Y60" s="121">
        <f t="shared" si="5"/>
        <v>-46122948.125</v>
      </c>
      <c r="Z60" s="121">
        <f t="shared" si="5"/>
        <v>-55931652.083333336</v>
      </c>
      <c r="AA60" s="121">
        <f t="shared" si="5"/>
        <v>-65545241.041666664</v>
      </c>
      <c r="AB60" s="121">
        <f t="shared" si="5"/>
        <v>-75201650</v>
      </c>
      <c r="AC60" s="121">
        <f t="shared" si="5"/>
        <v>-83358560.332291678</v>
      </c>
      <c r="AD60" s="121">
        <f t="shared" si="5"/>
        <v>-91444061.03125</v>
      </c>
      <c r="AE60" s="121">
        <f t="shared" si="5"/>
        <v>-99505555.630208343</v>
      </c>
      <c r="AF60" s="121">
        <f t="shared" si="5"/>
        <v>-107705086.22916669</v>
      </c>
      <c r="AG60" s="121">
        <f t="shared" si="5"/>
        <v>-115879620.97812502</v>
      </c>
      <c r="AH60" s="121">
        <f t="shared" si="5"/>
        <v>-124035652.62708335</v>
      </c>
      <c r="AI60" s="121">
        <f t="shared" si="5"/>
        <v>-132274410.22604169</v>
      </c>
      <c r="AJ60" s="121">
        <f t="shared" ref="AJ60:BL60" si="6">AJ58+AJ53</f>
        <v>-140408217.97500002</v>
      </c>
      <c r="AK60" s="121">
        <f t="shared" si="6"/>
        <v>-148711350.67395836</v>
      </c>
      <c r="AL60" s="121">
        <f t="shared" si="6"/>
        <v>-156769885.37291667</v>
      </c>
      <c r="AM60" s="121">
        <f t="shared" si="6"/>
        <v>-164413363.07187501</v>
      </c>
      <c r="AN60" s="121">
        <f t="shared" si="6"/>
        <v>-172286599.07083336</v>
      </c>
      <c r="AO60" s="121">
        <f t="shared" si="6"/>
        <v>-182797064.4836823</v>
      </c>
      <c r="AP60" s="121">
        <f t="shared" si="6"/>
        <v>-193247764.86553127</v>
      </c>
      <c r="AQ60" s="121">
        <f t="shared" si="6"/>
        <v>-202838459.61338025</v>
      </c>
      <c r="AR60" s="121">
        <f t="shared" si="6"/>
        <v>-212439111.36122918</v>
      </c>
      <c r="AS60" s="121">
        <f t="shared" si="6"/>
        <v>-221987106.47507817</v>
      </c>
      <c r="AT60" s="121">
        <f t="shared" si="6"/>
        <v>-231491799.95492712</v>
      </c>
      <c r="AU60" s="121">
        <f t="shared" si="6"/>
        <v>-241088985.70277607</v>
      </c>
      <c r="AV60" s="121">
        <f t="shared" si="6"/>
        <v>-250638946.81662506</v>
      </c>
      <c r="AW60" s="121">
        <f t="shared" si="6"/>
        <v>-260282827.19847402</v>
      </c>
      <c r="AX60" s="121">
        <f t="shared" si="6"/>
        <v>-269930884.58032304</v>
      </c>
      <c r="AY60" s="121">
        <f t="shared" si="6"/>
        <v>-279565990.96217197</v>
      </c>
      <c r="AZ60" s="121">
        <f t="shared" si="6"/>
        <v>-289346821.37502092</v>
      </c>
      <c r="BA60" s="121">
        <f t="shared" si="6"/>
        <v>-301909112.4608928</v>
      </c>
      <c r="BB60" s="121">
        <f t="shared" si="6"/>
        <v>-314209561.44551462</v>
      </c>
      <c r="BC60" s="121">
        <f t="shared" si="6"/>
        <v>-327172480.58175647</v>
      </c>
      <c r="BD60" s="121">
        <f t="shared" si="6"/>
        <v>-340416280.71799839</v>
      </c>
      <c r="BE60" s="121">
        <f t="shared" si="6"/>
        <v>-353583217.42780519</v>
      </c>
      <c r="BF60" s="121">
        <f t="shared" si="6"/>
        <v>-366703593.88923204</v>
      </c>
      <c r="BG60" s="121">
        <f t="shared" si="6"/>
        <v>-380025076.8254739</v>
      </c>
      <c r="BH60" s="121">
        <f t="shared" si="6"/>
        <v>-393112830.73528075</v>
      </c>
      <c r="BI60" s="121">
        <f t="shared" si="6"/>
        <v>-406578940.51990259</v>
      </c>
      <c r="BJ60" s="121">
        <f t="shared" si="6"/>
        <v>-413633635.70452446</v>
      </c>
      <c r="BK60" s="121">
        <f t="shared" si="6"/>
        <v>-420408949.88914633</v>
      </c>
      <c r="BL60" s="121">
        <f t="shared" si="6"/>
        <v>-431700993.17501819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51359617</v>
      </c>
      <c r="E77" s="121">
        <f>IF($D42="Y",'FIN-CASHFLOW_CWS'!D60,'FIN-CASHFLOW_CWS'!D65)</f>
        <v>51359617</v>
      </c>
      <c r="F77" s="121">
        <f>IF($D42="Y",'FIN-CASHFLOW_CWS'!E60,'FIN-CASHFLOW_CWS'!E65)</f>
        <v>51359617</v>
      </c>
      <c r="G77" s="121">
        <f>IF($D42="Y",'FIN-CASHFLOW_CWS'!F60,'FIN-CASHFLOW_CWS'!F65)</f>
        <v>51359617</v>
      </c>
      <c r="H77" s="121">
        <f>IF($D42="Y",'FIN-CASHFLOW_CWS'!G60,'FIN-CASHFLOW_CWS'!G65)</f>
        <v>51359617</v>
      </c>
      <c r="I77" s="121">
        <f>IF($D42="Y",'FIN-CASHFLOW_CWS'!H60,'FIN-CASHFLOW_CWS'!H65)</f>
        <v>107453526</v>
      </c>
      <c r="J77" s="121">
        <f>IF($D42="Y",'FIN-CASHFLOW_CWS'!I60,'FIN-CASHFLOW_CWS'!I65)</f>
        <v>107453526</v>
      </c>
      <c r="K77" s="121">
        <f>IF($D42="Y",'FIN-CASHFLOW_CWS'!J60,'FIN-CASHFLOW_CWS'!J65)</f>
        <v>107453526</v>
      </c>
      <c r="L77" s="121">
        <f>IF($D42="Y",'FIN-CASHFLOW_CWS'!K60,'FIN-CASHFLOW_CWS'!K65)</f>
        <v>107453526</v>
      </c>
      <c r="M77" s="121">
        <f>IF($D42="Y",'FIN-CASHFLOW_CWS'!L60,'FIN-CASHFLOW_CWS'!L65)</f>
        <v>107453526</v>
      </c>
      <c r="N77" s="121">
        <f>IF($D42="Y",'FIN-CASHFLOW_CWS'!M60,'FIN-CASHFLOW_CWS'!M65)</f>
        <v>107453526</v>
      </c>
      <c r="O77" s="121">
        <f>IF($D42="Y",'FIN-CASHFLOW_CWS'!N60,'FIN-CASHFLOW_CWS'!N65)</f>
        <v>160295557.5</v>
      </c>
      <c r="P77" s="121">
        <f>IF($D42="Y",'FIN-CASHFLOW_CWS'!O60,'FIN-CASHFLOW_CWS'!O65)</f>
        <v>160295557.5</v>
      </c>
      <c r="Q77" s="121">
        <f>IF($D42="Y",'FIN-CASHFLOW_CWS'!P60,'FIN-CASHFLOW_CWS'!P65)</f>
        <v>160295557.5</v>
      </c>
      <c r="R77" s="121">
        <f>IF($D42="Y",'FIN-CASHFLOW_CWS'!Q60,'FIN-CASHFLOW_CWS'!Q65)</f>
        <v>160295557.5</v>
      </c>
      <c r="S77" s="121">
        <f>IF($D42="Y",'FIN-CASHFLOW_CWS'!R60,'FIN-CASHFLOW_CWS'!R65)</f>
        <v>160295557.5</v>
      </c>
      <c r="T77" s="121">
        <f>IF($D42="Y",'FIN-CASHFLOW_CWS'!S60,'FIN-CASHFLOW_CWS'!S65)</f>
        <v>160295557.5</v>
      </c>
      <c r="U77" s="121">
        <f>IF($D42="Y",'FIN-CASHFLOW_CWS'!T60,'FIN-CASHFLOW_CWS'!T65)</f>
        <v>160295557.5</v>
      </c>
      <c r="V77" s="121">
        <f>IF($D42="Y",'FIN-CASHFLOW_CWS'!U60,'FIN-CASHFLOW_CWS'!U65)</f>
        <v>160295557.5</v>
      </c>
      <c r="W77" s="121">
        <f>IF($D42="Y",'FIN-CASHFLOW_CWS'!V60,'FIN-CASHFLOW_CWS'!V65)</f>
        <v>160295557.5</v>
      </c>
      <c r="X77" s="121">
        <f>IF($D42="Y",'FIN-CASHFLOW_CWS'!W60,'FIN-CASHFLOW_CWS'!W65)</f>
        <v>160295557.5</v>
      </c>
      <c r="Y77" s="121">
        <f>IF($D42="Y",'FIN-CASHFLOW_CWS'!X60,'FIN-CASHFLOW_CWS'!X65)</f>
        <v>160295557.5</v>
      </c>
      <c r="Z77" s="121">
        <f>IF($D42="Y",'FIN-CASHFLOW_CWS'!Y60,'FIN-CASHFLOW_CWS'!Y65)</f>
        <v>160295557.5</v>
      </c>
      <c r="AA77" s="121">
        <f>IF($D42="Y",'FIN-CASHFLOW_CWS'!Z60,'FIN-CASHFLOW_CWS'!Z65)</f>
        <v>160295557.5</v>
      </c>
      <c r="AB77" s="121">
        <f>IF($D42="Y",'FIN-CASHFLOW_CWS'!AA60,'FIN-CASHFLOW_CWS'!AA65)</f>
        <v>160295557.5</v>
      </c>
      <c r="AC77" s="121">
        <f>IF($D42="Y",'FIN-CASHFLOW_CWS'!AB60,'FIN-CASHFLOW_CWS'!AB65)</f>
        <v>160295557.5</v>
      </c>
      <c r="AD77" s="121">
        <f>IF($D42="Y",'FIN-CASHFLOW_CWS'!AC60,'FIN-CASHFLOW_CWS'!AC65)</f>
        <v>160295557.5</v>
      </c>
      <c r="AE77" s="121">
        <f>IF($D42="Y",'FIN-CASHFLOW_CWS'!AD60,'FIN-CASHFLOW_CWS'!AD65)</f>
        <v>160295557.5</v>
      </c>
      <c r="AF77" s="121">
        <f>IF($D42="Y",'FIN-CASHFLOW_CWS'!AE60,'FIN-CASHFLOW_CWS'!AE65)</f>
        <v>160295557.5</v>
      </c>
      <c r="AG77" s="121">
        <f>IF($D42="Y",'FIN-CASHFLOW_CWS'!AF60,'FIN-CASHFLOW_CWS'!AF65)</f>
        <v>160295557.5</v>
      </c>
      <c r="AH77" s="121">
        <f>IF($D42="Y",'FIN-CASHFLOW_CWS'!AG60,'FIN-CASHFLOW_CWS'!AG65)</f>
        <v>160295557.5</v>
      </c>
      <c r="AI77" s="121">
        <f>IF($D42="Y",'FIN-CASHFLOW_CWS'!AH60,'FIN-CASHFLOW_CWS'!AH65)</f>
        <v>160295557.5</v>
      </c>
      <c r="AJ77" s="121">
        <f>IF($D42="Y",'FIN-CASHFLOW_CWS'!AI60,'FIN-CASHFLOW_CWS'!AI65)</f>
        <v>160295557.5</v>
      </c>
      <c r="AK77" s="121">
        <f>IF($D42="Y",'FIN-CASHFLOW_CWS'!AJ60,'FIN-CASHFLOW_CWS'!AJ65)</f>
        <v>160295557.5</v>
      </c>
      <c r="AL77" s="121">
        <f>IF($D42="Y",'FIN-CASHFLOW_CWS'!AK60,'FIN-CASHFLOW_CWS'!AK65)</f>
        <v>160295557.5</v>
      </c>
      <c r="AM77" s="121">
        <f>IF($D42="Y",'FIN-CASHFLOW_CWS'!AL60,'FIN-CASHFLOW_CWS'!AL65)</f>
        <v>160295557.5</v>
      </c>
      <c r="AN77" s="121">
        <f>IF($D42="Y",'FIN-CASHFLOW_CWS'!AM60,'FIN-CASHFLOW_CWS'!AM65)</f>
        <v>160295557.5</v>
      </c>
      <c r="AO77" s="121">
        <f>IF($D42="Y",'FIN-CASHFLOW_CWS'!AN60,'FIN-CASHFLOW_CWS'!AN65)</f>
        <v>160295557.5</v>
      </c>
      <c r="AP77" s="121">
        <f>IF($D42="Y",'FIN-CASHFLOW_CWS'!AO60,'FIN-CASHFLOW_CWS'!AO65)</f>
        <v>160295557.5</v>
      </c>
      <c r="AQ77" s="121">
        <f>IF($D42="Y",'FIN-CASHFLOW_CWS'!AP60,'FIN-CASHFLOW_CWS'!AP65)</f>
        <v>160295557.5</v>
      </c>
      <c r="AR77" s="121">
        <f>IF($D42="Y",'FIN-CASHFLOW_CWS'!AQ60,'FIN-CASHFLOW_CWS'!AQ65)</f>
        <v>160295557.5</v>
      </c>
      <c r="AS77" s="121">
        <f>IF($D42="Y",'FIN-CASHFLOW_CWS'!AR60,'FIN-CASHFLOW_CWS'!AR65)</f>
        <v>160295557.5</v>
      </c>
      <c r="AT77" s="121">
        <f>IF($D42="Y",'FIN-CASHFLOW_CWS'!AS60,'FIN-CASHFLOW_CWS'!AS65)</f>
        <v>160295557.5</v>
      </c>
      <c r="AU77" s="121">
        <f>IF($D42="Y",'FIN-CASHFLOW_CWS'!AT60,'FIN-CASHFLOW_CWS'!AT65)</f>
        <v>160295557.5</v>
      </c>
      <c r="AV77" s="121">
        <f>IF($D42="Y",'FIN-CASHFLOW_CWS'!AU60,'FIN-CASHFLOW_CWS'!AU65)</f>
        <v>160295557.5</v>
      </c>
      <c r="AW77" s="121">
        <f>IF($D42="Y",'FIN-CASHFLOW_CWS'!AV60,'FIN-CASHFLOW_CWS'!AV65)</f>
        <v>160295557.5</v>
      </c>
      <c r="AX77" s="121">
        <f>IF($D42="Y",'FIN-CASHFLOW_CWS'!AW60,'FIN-CASHFLOW_CWS'!AW65)</f>
        <v>160295557.5</v>
      </c>
      <c r="AY77" s="121">
        <f>IF($D42="Y",'FIN-CASHFLOW_CWS'!AX60,'FIN-CASHFLOW_CWS'!AX65)</f>
        <v>160295557.5</v>
      </c>
      <c r="AZ77" s="121">
        <f>IF($D42="Y",'FIN-CASHFLOW_CWS'!AY60,'FIN-CASHFLOW_CWS'!AY65)</f>
        <v>160295557.5</v>
      </c>
      <c r="BA77" s="121">
        <f>IF($D42="Y",'FIN-CASHFLOW_CWS'!AZ60,'FIN-CASHFLOW_CWS'!AZ65)</f>
        <v>160295557.5</v>
      </c>
      <c r="BB77" s="121">
        <f>IF($D42="Y",'FIN-CASHFLOW_CWS'!BA60,'FIN-CASHFLOW_CWS'!BA65)</f>
        <v>160295557.5</v>
      </c>
      <c r="BC77" s="121">
        <f>IF($D42="Y",'FIN-CASHFLOW_CWS'!BB60,'FIN-CASHFLOW_CWS'!BB65)</f>
        <v>160295557.5</v>
      </c>
      <c r="BD77" s="121">
        <f>IF($D42="Y",'FIN-CASHFLOW_CWS'!BC60,'FIN-CASHFLOW_CWS'!BC65)</f>
        <v>160295557.5</v>
      </c>
      <c r="BE77" s="121">
        <f>IF($D42="Y",'FIN-CASHFLOW_CWS'!BD60,'FIN-CASHFLOW_CWS'!BD65)</f>
        <v>160295557.5</v>
      </c>
      <c r="BF77" s="121">
        <f>IF($D42="Y",'FIN-CASHFLOW_CWS'!BE60,'FIN-CASHFLOW_CWS'!BE65)</f>
        <v>160295557.5</v>
      </c>
      <c r="BG77" s="121">
        <f>IF($D42="Y",'FIN-CASHFLOW_CWS'!BF60,'FIN-CASHFLOW_CWS'!BF65)</f>
        <v>160295557.5</v>
      </c>
      <c r="BH77" s="121">
        <f>IF($D42="Y",'FIN-CASHFLOW_CWS'!BG60,'FIN-CASHFLOW_CWS'!BG65)</f>
        <v>160295557.5</v>
      </c>
      <c r="BI77" s="121">
        <f>IF($D42="Y",'FIN-CASHFLOW_CWS'!BH60,'FIN-CASHFLOW_CWS'!BH65)</f>
        <v>160295557.5</v>
      </c>
      <c r="BJ77" s="121">
        <f>IF($D42="Y",'FIN-CASHFLOW_CWS'!BI60,'FIN-CASHFLOW_CWS'!BI65)</f>
        <v>160295557.5</v>
      </c>
      <c r="BK77" s="121">
        <f>IF($D42="Y",'FIN-CASHFLOW_CWS'!BJ60,'FIN-CASHFLOW_CWS'!BJ65)</f>
        <v>160295557.5</v>
      </c>
      <c r="BL77" s="121">
        <f>IF($D42="Y",'FIN-CASHFLOW_CWS'!BK60,'FIN-CASHFLOW_CWS'!BK65)</f>
        <v>160295557.5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-27652</v>
      </c>
      <c r="F78" s="121">
        <f t="shared" ref="F78:BL78" si="10">E78+E79</f>
        <v>-9412769.333333334</v>
      </c>
      <c r="G78" s="121">
        <f t="shared" si="10"/>
        <v>-18771128.333333336</v>
      </c>
      <c r="H78" s="121">
        <f t="shared" si="10"/>
        <v>-28129494</v>
      </c>
      <c r="I78" s="121">
        <f t="shared" si="10"/>
        <v>-37532119.666666664</v>
      </c>
      <c r="J78" s="121">
        <f t="shared" si="10"/>
        <v>-46968205.333333328</v>
      </c>
      <c r="K78" s="121">
        <f t="shared" si="10"/>
        <v>-56399570.999999993</v>
      </c>
      <c r="L78" s="121">
        <f t="shared" si="10"/>
        <v>-65873436.666666657</v>
      </c>
      <c r="M78" s="121">
        <f t="shared" si="10"/>
        <v>-75311132.333333328</v>
      </c>
      <c r="N78" s="121">
        <f t="shared" si="10"/>
        <v>-84752928</v>
      </c>
      <c r="O78" s="121">
        <f t="shared" si="10"/>
        <v>-94169638.666666672</v>
      </c>
      <c r="P78" s="121">
        <f t="shared" si="10"/>
        <v>-103585874.33333334</v>
      </c>
      <c r="Q78" s="121">
        <f t="shared" si="10"/>
        <v>-113009405.00000001</v>
      </c>
      <c r="R78" s="121">
        <f t="shared" si="10"/>
        <v>-123818432.29166669</v>
      </c>
      <c r="S78" s="121">
        <f t="shared" si="10"/>
        <v>-134580444.58333334</v>
      </c>
      <c r="T78" s="121">
        <f t="shared" si="10"/>
        <v>-145322126.875</v>
      </c>
      <c r="U78" s="121">
        <f t="shared" si="10"/>
        <v>-156069374.16666666</v>
      </c>
      <c r="V78" s="121">
        <f t="shared" si="10"/>
        <v>-166802386.45833331</v>
      </c>
      <c r="W78" s="121">
        <f t="shared" si="10"/>
        <v>-177522613.74999997</v>
      </c>
      <c r="X78" s="121">
        <f t="shared" si="10"/>
        <v>-187272467.70833331</v>
      </c>
      <c r="Y78" s="121">
        <f t="shared" si="10"/>
        <v>-197010356.66666666</v>
      </c>
      <c r="Z78" s="121">
        <f t="shared" si="10"/>
        <v>-206778025.625</v>
      </c>
      <c r="AA78" s="121">
        <f t="shared" si="10"/>
        <v>-216548209.58333334</v>
      </c>
      <c r="AB78" s="121">
        <f t="shared" si="10"/>
        <v>-226315878.54166669</v>
      </c>
      <c r="AC78" s="121">
        <f t="shared" si="10"/>
        <v>-236126367.50000003</v>
      </c>
      <c r="AD78" s="121">
        <f t="shared" si="10"/>
        <v>-244369091.83229169</v>
      </c>
      <c r="AE78" s="121">
        <f t="shared" si="10"/>
        <v>-252545863.53125003</v>
      </c>
      <c r="AF78" s="121">
        <f t="shared" si="10"/>
        <v>-260695312.13020837</v>
      </c>
      <c r="AG78" s="121">
        <f t="shared" si="10"/>
        <v>-268850865.72916669</v>
      </c>
      <c r="AH78" s="121">
        <f t="shared" si="10"/>
        <v>-276981423.47812504</v>
      </c>
      <c r="AI78" s="121">
        <f t="shared" si="10"/>
        <v>-285093478.12708336</v>
      </c>
      <c r="AJ78" s="121">
        <f t="shared" si="10"/>
        <v>-293244281.72604167</v>
      </c>
      <c r="AK78" s="121">
        <f t="shared" si="10"/>
        <v>-301378089.47500002</v>
      </c>
      <c r="AL78" s="121">
        <f t="shared" si="10"/>
        <v>-309549291.17395836</v>
      </c>
      <c r="AM78" s="121">
        <f t="shared" si="10"/>
        <v>-317725097.8729167</v>
      </c>
      <c r="AN78" s="121">
        <f t="shared" si="10"/>
        <v>-325896299.57187504</v>
      </c>
      <c r="AO78" s="121">
        <f t="shared" si="10"/>
        <v>-334136010.57083338</v>
      </c>
      <c r="AP78" s="121">
        <f t="shared" si="10"/>
        <v>-343925509.98368233</v>
      </c>
      <c r="AQ78" s="121">
        <f t="shared" si="10"/>
        <v>-353568574.36553127</v>
      </c>
      <c r="AR78" s="121">
        <f t="shared" si="10"/>
        <v>-363161837.11338025</v>
      </c>
      <c r="AS78" s="121">
        <f t="shared" si="10"/>
        <v>-372761204.86122924</v>
      </c>
      <c r="AT78" s="121">
        <f t="shared" si="10"/>
        <v>-382307915.97507823</v>
      </c>
      <c r="AU78" s="121">
        <f t="shared" si="10"/>
        <v>-391811325.45492721</v>
      </c>
      <c r="AV78" s="121">
        <f t="shared" si="10"/>
        <v>-401405943.20277619</v>
      </c>
      <c r="AW78" s="121">
        <f t="shared" si="10"/>
        <v>-410955904.31662518</v>
      </c>
      <c r="AX78" s="121">
        <f t="shared" si="10"/>
        <v>-420595718.69847411</v>
      </c>
      <c r="AY78" s="121">
        <f t="shared" si="10"/>
        <v>-430240138.08032304</v>
      </c>
      <c r="AZ78" s="121">
        <f t="shared" si="10"/>
        <v>-439879952.46217197</v>
      </c>
      <c r="BA78" s="121">
        <f t="shared" si="10"/>
        <v>-449666346.87502092</v>
      </c>
      <c r="BB78" s="121">
        <f t="shared" si="10"/>
        <v>-463027885.16089278</v>
      </c>
      <c r="BC78" s="121">
        <f t="shared" si="10"/>
        <v>-476222468.94551462</v>
      </c>
      <c r="BD78" s="121">
        <f t="shared" si="10"/>
        <v>-489363992.48175645</v>
      </c>
      <c r="BE78" s="121">
        <f t="shared" si="10"/>
        <v>-502511621.01799828</v>
      </c>
      <c r="BF78" s="121">
        <f t="shared" si="10"/>
        <v>-515596124.92780513</v>
      </c>
      <c r="BG78" s="121">
        <f t="shared" si="10"/>
        <v>-528634068.58923197</v>
      </c>
      <c r="BH78" s="121">
        <f t="shared" si="10"/>
        <v>-541776947.12547386</v>
      </c>
      <c r="BI78" s="121">
        <f t="shared" si="10"/>
        <v>-554864701.0352807</v>
      </c>
      <c r="BJ78" s="121">
        <f t="shared" si="10"/>
        <v>-568056034.81990254</v>
      </c>
      <c r="BK78" s="121">
        <f t="shared" si="10"/>
        <v>-581251973.60452437</v>
      </c>
      <c r="BL78" s="121">
        <f t="shared" si="10"/>
        <v>-594443307.38914621</v>
      </c>
    </row>
    <row r="79" spans="2:64" s="33" customFormat="1" x14ac:dyDescent="0.15">
      <c r="B79" s="309" t="s">
        <v>469</v>
      </c>
      <c r="C79" s="137"/>
      <c r="D79" s="70">
        <f>'FIN-CASHFLOW_CWS'!C35</f>
        <v>-27652</v>
      </c>
      <c r="E79" s="70">
        <f>'FIN-CASHFLOW_CWS'!D35</f>
        <v>-9385117.333333334</v>
      </c>
      <c r="F79" s="70">
        <f>'FIN-CASHFLOW_CWS'!E35</f>
        <v>-9358359</v>
      </c>
      <c r="G79" s="70">
        <f>'FIN-CASHFLOW_CWS'!F35</f>
        <v>-9358365.666666666</v>
      </c>
      <c r="H79" s="70">
        <f>'FIN-CASHFLOW_CWS'!G35</f>
        <v>-9402625.666666666</v>
      </c>
      <c r="I79" s="70">
        <f>'FIN-CASHFLOW_CWS'!H35</f>
        <v>-9436085.666666666</v>
      </c>
      <c r="J79" s="70">
        <f>'FIN-CASHFLOW_CWS'!I35</f>
        <v>-9431365.666666666</v>
      </c>
      <c r="K79" s="70">
        <f>'FIN-CASHFLOW_CWS'!J35</f>
        <v>-9473865.666666666</v>
      </c>
      <c r="L79" s="70">
        <f>'FIN-CASHFLOW_CWS'!K35</f>
        <v>-9437695.666666666</v>
      </c>
      <c r="M79" s="70">
        <f>'FIN-CASHFLOW_CWS'!L35</f>
        <v>-9441795.666666666</v>
      </c>
      <c r="N79" s="70">
        <f>'FIN-CASHFLOW_CWS'!M35</f>
        <v>-9416710.666666666</v>
      </c>
      <c r="O79" s="70">
        <f>'FIN-CASHFLOW_CWS'!N35</f>
        <v>-9416235.666666666</v>
      </c>
      <c r="P79" s="70">
        <f>'FIN-CASHFLOW_CWS'!O35</f>
        <v>-9423530.666666666</v>
      </c>
      <c r="Q79" s="70">
        <f>'FIN-CASHFLOW_CWS'!P35</f>
        <v>-10809027.291666666</v>
      </c>
      <c r="R79" s="70">
        <f>'FIN-CASHFLOW_CWS'!Q35</f>
        <v>-10762012.291666666</v>
      </c>
      <c r="S79" s="70">
        <f>'FIN-CASHFLOW_CWS'!R35</f>
        <v>-10741682.291666666</v>
      </c>
      <c r="T79" s="70">
        <f>'FIN-CASHFLOW_CWS'!S35</f>
        <v>-10747247.291666666</v>
      </c>
      <c r="U79" s="70">
        <f>'FIN-CASHFLOW_CWS'!T35</f>
        <v>-10733012.291666666</v>
      </c>
      <c r="V79" s="70">
        <f>'FIN-CASHFLOW_CWS'!U35</f>
        <v>-10720227.291666666</v>
      </c>
      <c r="W79" s="70">
        <f>'FIN-CASHFLOW_CWS'!V35</f>
        <v>-9749853.958333334</v>
      </c>
      <c r="X79" s="70">
        <f>'FIN-CASHFLOW_CWS'!W35</f>
        <v>-9737888.958333334</v>
      </c>
      <c r="Y79" s="70">
        <f>'FIN-CASHFLOW_CWS'!X35</f>
        <v>-9767668.958333334</v>
      </c>
      <c r="Z79" s="70">
        <f>'FIN-CASHFLOW_CWS'!Y35</f>
        <v>-9770183.958333334</v>
      </c>
      <c r="AA79" s="70">
        <f>'FIN-CASHFLOW_CWS'!Z35</f>
        <v>-9767668.958333334</v>
      </c>
      <c r="AB79" s="70">
        <f>'FIN-CASHFLOW_CWS'!AA35</f>
        <v>-9810488.958333334</v>
      </c>
      <c r="AC79" s="70">
        <f>'FIN-CASHFLOW_CWS'!AB35</f>
        <v>-8242724.3322916664</v>
      </c>
      <c r="AD79" s="70">
        <f>'FIN-CASHFLOW_CWS'!AC35</f>
        <v>-8176771.6989583336</v>
      </c>
      <c r="AE79" s="70">
        <f>'FIN-CASHFLOW_CWS'!AD35</f>
        <v>-8149448.598958333</v>
      </c>
      <c r="AF79" s="70">
        <f>'FIN-CASHFLOW_CWS'!AE35</f>
        <v>-8155553.598958333</v>
      </c>
      <c r="AG79" s="70">
        <f>'FIN-CASHFLOW_CWS'!AF35</f>
        <v>-8130557.7489583334</v>
      </c>
      <c r="AH79" s="70">
        <f>'FIN-CASHFLOW_CWS'!AG35</f>
        <v>-8112054.6489583328</v>
      </c>
      <c r="AI79" s="70">
        <f>'FIN-CASHFLOW_CWS'!AH35</f>
        <v>-8150803.598958333</v>
      </c>
      <c r="AJ79" s="70">
        <f>'FIN-CASHFLOW_CWS'!AI35</f>
        <v>-8133807.7489583334</v>
      </c>
      <c r="AK79" s="70">
        <f>'FIN-CASHFLOW_CWS'!AJ35</f>
        <v>-8171201.6989583336</v>
      </c>
      <c r="AL79" s="70">
        <f>'FIN-CASHFLOW_CWS'!AK35</f>
        <v>-8175806.6989583336</v>
      </c>
      <c r="AM79" s="70">
        <f>'FIN-CASHFLOW_CWS'!AL35</f>
        <v>-8171201.6989583336</v>
      </c>
      <c r="AN79" s="70">
        <f>'FIN-CASHFLOW_CWS'!AM35</f>
        <v>-8239710.9989583334</v>
      </c>
      <c r="AO79" s="70">
        <f>'FIN-CASHFLOW_CWS'!AN35</f>
        <v>-9789499.4128489587</v>
      </c>
      <c r="AP79" s="70">
        <f>'FIN-CASHFLOW_CWS'!AO35</f>
        <v>-9643064.3818489593</v>
      </c>
      <c r="AQ79" s="70">
        <f>'FIN-CASHFLOW_CWS'!AP35</f>
        <v>-9593262.7478489596</v>
      </c>
      <c r="AR79" s="70">
        <f>'FIN-CASHFLOW_CWS'!AQ35</f>
        <v>-9599367.7478489596</v>
      </c>
      <c r="AS79" s="70">
        <f>'FIN-CASHFLOW_CWS'!AR35</f>
        <v>-9546711.11384896</v>
      </c>
      <c r="AT79" s="70">
        <f>'FIN-CASHFLOW_CWS'!AS35</f>
        <v>-9503409.4798489586</v>
      </c>
      <c r="AU79" s="70">
        <f>'FIN-CASHFLOW_CWS'!AT35</f>
        <v>-9594617.7478489596</v>
      </c>
      <c r="AV79" s="70">
        <f>'FIN-CASHFLOW_CWS'!AU35</f>
        <v>-9549961.11384896</v>
      </c>
      <c r="AW79" s="70">
        <f>'FIN-CASHFLOW_CWS'!AV35</f>
        <v>-9639814.3818489593</v>
      </c>
      <c r="AX79" s="70">
        <f>'FIN-CASHFLOW_CWS'!AW35</f>
        <v>-9644419.3818489593</v>
      </c>
      <c r="AY79" s="70">
        <f>'FIN-CASHFLOW_CWS'!AX35</f>
        <v>-9639814.3818489593</v>
      </c>
      <c r="AZ79" s="70">
        <f>'FIN-CASHFLOW_CWS'!AY35</f>
        <v>-9786394.4128489587</v>
      </c>
      <c r="BA79" s="70">
        <f>'FIN-CASHFLOW_CWS'!AZ35</f>
        <v>-13361538.285871848</v>
      </c>
      <c r="BB79" s="70">
        <f>'FIN-CASHFLOW_CWS'!BA35</f>
        <v>-13194583.78462185</v>
      </c>
      <c r="BC79" s="70">
        <f>'FIN-CASHFLOW_CWS'!BB35</f>
        <v>-13141523.53624185</v>
      </c>
      <c r="BD79" s="70">
        <f>'FIN-CASHFLOW_CWS'!BC35</f>
        <v>-13147628.53624185</v>
      </c>
      <c r="BE79" s="70">
        <f>'FIN-CASHFLOW_CWS'!BD35</f>
        <v>-13084503.909806849</v>
      </c>
      <c r="BF79" s="70">
        <f>'FIN-CASHFLOW_CWS'!BE35</f>
        <v>-13037943.66142685</v>
      </c>
      <c r="BG79" s="70">
        <f>'FIN-CASHFLOW_CWS'!BF35</f>
        <v>-13142878.53624185</v>
      </c>
      <c r="BH79" s="70">
        <f>'FIN-CASHFLOW_CWS'!BG35</f>
        <v>-13087753.909806849</v>
      </c>
      <c r="BI79" s="70">
        <f>'FIN-CASHFLOW_CWS'!BH35</f>
        <v>-13191333.78462185</v>
      </c>
      <c r="BJ79" s="70">
        <f>'FIN-CASHFLOW_CWS'!BI35</f>
        <v>-13195938.78462185</v>
      </c>
      <c r="BK79" s="70">
        <f>'FIN-CASHFLOW_CWS'!BJ35</f>
        <v>-13191333.78462185</v>
      </c>
      <c r="BL79" s="70">
        <f>'FIN-CASHFLOW_CWS'!BK35</f>
        <v>-13352863.285871848</v>
      </c>
    </row>
    <row r="80" spans="2:64" x14ac:dyDescent="0.15">
      <c r="B80" s="305" t="s">
        <v>1053</v>
      </c>
      <c r="C80" s="135"/>
      <c r="D80" s="121">
        <f>SUM(D77:D79)</f>
        <v>51331965</v>
      </c>
      <c r="E80" s="121">
        <f>SUM(E77:E79)</f>
        <v>41946847.666666664</v>
      </c>
      <c r="F80" s="121">
        <f t="shared" ref="F80:BL80" si="11">SUM(F77:F79)</f>
        <v>32588488.666666664</v>
      </c>
      <c r="G80" s="121">
        <f t="shared" si="11"/>
        <v>23230123</v>
      </c>
      <c r="H80" s="121">
        <f t="shared" si="11"/>
        <v>13827497.333333334</v>
      </c>
      <c r="I80" s="121">
        <f t="shared" si="11"/>
        <v>60485320.666666679</v>
      </c>
      <c r="J80" s="121">
        <f t="shared" si="11"/>
        <v>51053955.000000007</v>
      </c>
      <c r="K80" s="121">
        <f t="shared" si="11"/>
        <v>41580089.333333343</v>
      </c>
      <c r="L80" s="121">
        <f t="shared" si="11"/>
        <v>32142393.666666679</v>
      </c>
      <c r="M80" s="121">
        <f t="shared" si="11"/>
        <v>22700598.000000007</v>
      </c>
      <c r="N80" s="121">
        <f t="shared" si="11"/>
        <v>13283887.333333334</v>
      </c>
      <c r="O80" s="121">
        <f t="shared" si="11"/>
        <v>56709683.166666664</v>
      </c>
      <c r="P80" s="121">
        <f t="shared" si="11"/>
        <v>47286152.499999993</v>
      </c>
      <c r="Q80" s="121">
        <f t="shared" si="11"/>
        <v>36477125.208333321</v>
      </c>
      <c r="R80" s="121">
        <f t="shared" si="11"/>
        <v>25715112.916666649</v>
      </c>
      <c r="S80" s="121">
        <f t="shared" si="11"/>
        <v>14973430.624999991</v>
      </c>
      <c r="T80" s="121">
        <f t="shared" si="11"/>
        <v>4226183.333333334</v>
      </c>
      <c r="U80" s="121">
        <f t="shared" si="11"/>
        <v>-6506828.9583333228</v>
      </c>
      <c r="V80" s="121">
        <f t="shared" si="11"/>
        <v>-17227056.249999978</v>
      </c>
      <c r="W80" s="121">
        <f t="shared" si="11"/>
        <v>-26976910.208333306</v>
      </c>
      <c r="X80" s="121">
        <f t="shared" si="11"/>
        <v>-36714799.166666649</v>
      </c>
      <c r="Y80" s="121">
        <f t="shared" si="11"/>
        <v>-46482468.124999993</v>
      </c>
      <c r="Z80" s="121">
        <f t="shared" si="11"/>
        <v>-56252652.083333336</v>
      </c>
      <c r="AA80" s="121">
        <f t="shared" si="11"/>
        <v>-66020321.041666679</v>
      </c>
      <c r="AB80" s="121">
        <f t="shared" si="11"/>
        <v>-75830810.000000015</v>
      </c>
      <c r="AC80" s="121">
        <f t="shared" si="11"/>
        <v>-84073534.332291692</v>
      </c>
      <c r="AD80" s="121">
        <f t="shared" si="11"/>
        <v>-92250306.03125003</v>
      </c>
      <c r="AE80" s="121">
        <f t="shared" si="11"/>
        <v>-100399754.63020836</v>
      </c>
      <c r="AF80" s="121">
        <f t="shared" si="11"/>
        <v>-108555308.2291667</v>
      </c>
      <c r="AG80" s="121">
        <f t="shared" si="11"/>
        <v>-116685865.97812502</v>
      </c>
      <c r="AH80" s="121">
        <f t="shared" si="11"/>
        <v>-124797920.62708336</v>
      </c>
      <c r="AI80" s="121">
        <f t="shared" si="11"/>
        <v>-132948724.22604169</v>
      </c>
      <c r="AJ80" s="121">
        <f t="shared" si="11"/>
        <v>-141082531.97499999</v>
      </c>
      <c r="AK80" s="121">
        <f t="shared" si="11"/>
        <v>-149253733.67395836</v>
      </c>
      <c r="AL80" s="121">
        <f t="shared" si="11"/>
        <v>-157429540.3729167</v>
      </c>
      <c r="AM80" s="121">
        <f t="shared" si="11"/>
        <v>-165600742.07187504</v>
      </c>
      <c r="AN80" s="121">
        <f t="shared" si="11"/>
        <v>-173840453.07083336</v>
      </c>
      <c r="AO80" s="121">
        <f t="shared" si="11"/>
        <v>-183629952.48368233</v>
      </c>
      <c r="AP80" s="121">
        <f t="shared" si="11"/>
        <v>-193273016.8655313</v>
      </c>
      <c r="AQ80" s="121">
        <f t="shared" si="11"/>
        <v>-202866279.61338022</v>
      </c>
      <c r="AR80" s="121">
        <f t="shared" si="11"/>
        <v>-212465647.36122921</v>
      </c>
      <c r="AS80" s="121">
        <f t="shared" si="11"/>
        <v>-222012358.4750782</v>
      </c>
      <c r="AT80" s="121">
        <f t="shared" si="11"/>
        <v>-231515767.95492718</v>
      </c>
      <c r="AU80" s="121">
        <f t="shared" si="11"/>
        <v>-241110385.70277616</v>
      </c>
      <c r="AV80" s="121">
        <f t="shared" si="11"/>
        <v>-250660346.81662515</v>
      </c>
      <c r="AW80" s="121">
        <f t="shared" si="11"/>
        <v>-260300161.19847414</v>
      </c>
      <c r="AX80" s="121">
        <f t="shared" si="11"/>
        <v>-269944580.58032304</v>
      </c>
      <c r="AY80" s="121">
        <f t="shared" si="11"/>
        <v>-279584394.96217197</v>
      </c>
      <c r="AZ80" s="121">
        <f t="shared" si="11"/>
        <v>-289370789.37502092</v>
      </c>
      <c r="BA80" s="121">
        <f t="shared" si="11"/>
        <v>-302732327.66089278</v>
      </c>
      <c r="BB80" s="121">
        <f t="shared" si="11"/>
        <v>-315926911.44551462</v>
      </c>
      <c r="BC80" s="121">
        <f t="shared" si="11"/>
        <v>-329068434.98175645</v>
      </c>
      <c r="BD80" s="121">
        <f t="shared" si="11"/>
        <v>-342216063.51799828</v>
      </c>
      <c r="BE80" s="121">
        <f t="shared" si="11"/>
        <v>-355300567.42780513</v>
      </c>
      <c r="BF80" s="121">
        <f t="shared" si="11"/>
        <v>-368338511.08923197</v>
      </c>
      <c r="BG80" s="121">
        <f t="shared" si="11"/>
        <v>-381481389.6254738</v>
      </c>
      <c r="BH80" s="121">
        <f t="shared" si="11"/>
        <v>-394569143.5352807</v>
      </c>
      <c r="BI80" s="121">
        <f t="shared" si="11"/>
        <v>-407760477.31990254</v>
      </c>
      <c r="BJ80" s="121">
        <f t="shared" si="11"/>
        <v>-420956416.10452437</v>
      </c>
      <c r="BK80" s="121">
        <f t="shared" si="11"/>
        <v>-434147749.88914621</v>
      </c>
      <c r="BL80" s="121">
        <f t="shared" si="11"/>
        <v>-447500613.17501807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51331965</v>
      </c>
      <c r="E82" s="121">
        <f t="shared" si="12"/>
        <v>42006847.666666664</v>
      </c>
      <c r="F82" s="121">
        <f t="shared" si="12"/>
        <v>32720488.666666664</v>
      </c>
      <c r="G82" s="121">
        <f t="shared" si="12"/>
        <v>23386123</v>
      </c>
      <c r="H82" s="121">
        <f t="shared" si="12"/>
        <v>13971497.333333334</v>
      </c>
      <c r="I82" s="121">
        <f t="shared" si="12"/>
        <v>60617320.666666679</v>
      </c>
      <c r="J82" s="121">
        <f t="shared" si="12"/>
        <v>51173955.000000007</v>
      </c>
      <c r="K82" s="121">
        <f t="shared" si="12"/>
        <v>41676089.333333343</v>
      </c>
      <c r="L82" s="121">
        <f t="shared" si="12"/>
        <v>32238393.666666679</v>
      </c>
      <c r="M82" s="121">
        <f t="shared" si="12"/>
        <v>22772598.000000007</v>
      </c>
      <c r="N82" s="121">
        <f t="shared" si="12"/>
        <v>13439887.333333334</v>
      </c>
      <c r="O82" s="121">
        <f t="shared" si="12"/>
        <v>57045683.166666664</v>
      </c>
      <c r="P82" s="121">
        <f t="shared" si="12"/>
        <v>47730152.499999993</v>
      </c>
      <c r="Q82" s="121">
        <f t="shared" si="12"/>
        <v>36973925.208333321</v>
      </c>
      <c r="R82" s="121">
        <f t="shared" si="12"/>
        <v>26254392.916666649</v>
      </c>
      <c r="S82" s="121">
        <f t="shared" si="12"/>
        <v>15564070.624999991</v>
      </c>
      <c r="T82" s="121">
        <f t="shared" si="12"/>
        <v>4791143.333333334</v>
      </c>
      <c r="U82" s="121">
        <f t="shared" si="12"/>
        <v>-5967548.9583333228</v>
      </c>
      <c r="V82" s="121">
        <f t="shared" si="12"/>
        <v>-16726296.249999978</v>
      </c>
      <c r="W82" s="121">
        <f t="shared" si="12"/>
        <v>-26540350.208333306</v>
      </c>
      <c r="X82" s="121">
        <f t="shared" si="12"/>
        <v>-36278239.166666649</v>
      </c>
      <c r="Y82" s="121">
        <f t="shared" si="12"/>
        <v>-46122948.124999993</v>
      </c>
      <c r="Z82" s="121">
        <f t="shared" si="12"/>
        <v>-55931652.083333336</v>
      </c>
      <c r="AA82" s="121">
        <f t="shared" si="12"/>
        <v>-65545241.041666679</v>
      </c>
      <c r="AB82" s="121">
        <f t="shared" si="12"/>
        <v>-75201650.000000015</v>
      </c>
      <c r="AC82" s="121">
        <f t="shared" si="12"/>
        <v>-83358560.332291692</v>
      </c>
      <c r="AD82" s="121">
        <f t="shared" si="12"/>
        <v>-91444061.03125003</v>
      </c>
      <c r="AE82" s="121">
        <f t="shared" si="12"/>
        <v>-99505555.630208358</v>
      </c>
      <c r="AF82" s="121">
        <f t="shared" si="12"/>
        <v>-107705086.2291667</v>
      </c>
      <c r="AG82" s="121">
        <f t="shared" si="12"/>
        <v>-115879620.97812502</v>
      </c>
      <c r="AH82" s="121">
        <f t="shared" si="12"/>
        <v>-124035652.62708336</v>
      </c>
      <c r="AI82" s="121">
        <f t="shared" si="12"/>
        <v>-132274410.22604169</v>
      </c>
      <c r="AJ82" s="121">
        <f t="shared" ref="AJ82:BL82" si="13">AJ80+AJ74</f>
        <v>-140408217.97499999</v>
      </c>
      <c r="AK82" s="121">
        <f t="shared" si="13"/>
        <v>-148711350.67395836</v>
      </c>
      <c r="AL82" s="121">
        <f t="shared" si="13"/>
        <v>-156769885.3729167</v>
      </c>
      <c r="AM82" s="121">
        <f t="shared" si="13"/>
        <v>-164413363.07187504</v>
      </c>
      <c r="AN82" s="121">
        <f t="shared" si="13"/>
        <v>-172286599.07083336</v>
      </c>
      <c r="AO82" s="121">
        <f t="shared" si="13"/>
        <v>-182797064.48368233</v>
      </c>
      <c r="AP82" s="121">
        <f t="shared" si="13"/>
        <v>-193247764.8655313</v>
      </c>
      <c r="AQ82" s="121">
        <f t="shared" si="13"/>
        <v>-202838459.61338022</v>
      </c>
      <c r="AR82" s="121">
        <f t="shared" si="13"/>
        <v>-212439111.36122921</v>
      </c>
      <c r="AS82" s="121">
        <f t="shared" si="13"/>
        <v>-221987106.4750782</v>
      </c>
      <c r="AT82" s="121">
        <f t="shared" si="13"/>
        <v>-231491799.95492718</v>
      </c>
      <c r="AU82" s="121">
        <f t="shared" si="13"/>
        <v>-241088985.70277616</v>
      </c>
      <c r="AV82" s="121">
        <f t="shared" si="13"/>
        <v>-250638946.81662515</v>
      </c>
      <c r="AW82" s="121">
        <f t="shared" si="13"/>
        <v>-260282827.19847414</v>
      </c>
      <c r="AX82" s="121">
        <f t="shared" si="13"/>
        <v>-269930884.58032304</v>
      </c>
      <c r="AY82" s="121">
        <f t="shared" si="13"/>
        <v>-279565990.96217197</v>
      </c>
      <c r="AZ82" s="121">
        <f t="shared" si="13"/>
        <v>-289346821.37502092</v>
      </c>
      <c r="BA82" s="121">
        <f t="shared" si="13"/>
        <v>-301909112.4608928</v>
      </c>
      <c r="BB82" s="121">
        <f t="shared" si="13"/>
        <v>-314209561.44551462</v>
      </c>
      <c r="BC82" s="121">
        <f t="shared" si="13"/>
        <v>-327172480.58175647</v>
      </c>
      <c r="BD82" s="121">
        <f t="shared" si="13"/>
        <v>-340416280.71799827</v>
      </c>
      <c r="BE82" s="121">
        <f t="shared" si="13"/>
        <v>-353583217.42780513</v>
      </c>
      <c r="BF82" s="121">
        <f t="shared" si="13"/>
        <v>-366703593.88923198</v>
      </c>
      <c r="BG82" s="121">
        <f t="shared" si="13"/>
        <v>-380025076.82547379</v>
      </c>
      <c r="BH82" s="121">
        <f t="shared" si="13"/>
        <v>-393112830.73528069</v>
      </c>
      <c r="BI82" s="121">
        <f t="shared" si="13"/>
        <v>-406578940.51990253</v>
      </c>
      <c r="BJ82" s="121">
        <f t="shared" si="13"/>
        <v>-413633635.7045244</v>
      </c>
      <c r="BK82" s="121">
        <f t="shared" si="13"/>
        <v>-420408949.88914621</v>
      </c>
      <c r="BL82" s="121">
        <f t="shared" si="13"/>
        <v>-431700993.17501807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-148709333.54108116</v>
      </c>
      <c r="E4" s="121">
        <f>'FIN-VALUE_CWS'!E34</f>
        <v>56093909</v>
      </c>
      <c r="G4" s="244">
        <f>'FIN-VALUE_CWS'!F34</f>
        <v>-0.37720503255771759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-212702805.89893681</v>
      </c>
      <c r="E5" s="121">
        <f>'FIN-VALUE_CWS'!E35</f>
        <v>52842031.5</v>
      </c>
      <c r="G5" s="244">
        <f>'FIN-VALUE_CWS'!F35</f>
        <v>-0.24843128550503119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-276700001.86335015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-27652</v>
      </c>
      <c r="D6" s="121">
        <f>'FIN-CASHFLOW_CWS'!D67</f>
        <v>-9423959</v>
      </c>
      <c r="E6" s="121">
        <f>'FIN-CASHFLOW_CWS'!E67</f>
        <v>-9392609</v>
      </c>
      <c r="F6" s="121">
        <f>'FIN-CASHFLOW_CWS'!F67</f>
        <v>-9426949</v>
      </c>
      <c r="G6" s="121">
        <f>'FIN-CASHFLOW_CWS'!G67</f>
        <v>-13695399</v>
      </c>
      <c r="H6" s="121">
        <f>'FIN-CASHFLOW_CWS'!H67</f>
        <v>-9393049</v>
      </c>
      <c r="I6" s="121">
        <f>'FIN-CASHFLOW_CWS'!I67</f>
        <v>-9352329</v>
      </c>
      <c r="J6" s="121">
        <f>'FIN-CASHFLOW_CWS'!J67</f>
        <v>-9381689</v>
      </c>
      <c r="K6" s="121">
        <f>'FIN-CASHFLOW_CWS'!K67</f>
        <v>-9358659</v>
      </c>
      <c r="L6" s="121">
        <f>'FIN-CASHFLOW_CWS'!L67</f>
        <v>-9335119</v>
      </c>
      <c r="M6" s="121">
        <f>'FIN-CASHFLOW_CWS'!M67</f>
        <v>-9345294</v>
      </c>
      <c r="N6" s="121">
        <f>'FIN-CASHFLOW_CWS'!N67</f>
        <v>-9320819</v>
      </c>
      <c r="O6" s="121">
        <f>'FIN-CASHFLOW_CWS'!O67</f>
        <v>-9406424</v>
      </c>
      <c r="P6" s="121">
        <f>'FIN-CASHFLOW_CWS'!P67</f>
        <v>-11069035.625</v>
      </c>
      <c r="Q6" s="121">
        <f>'FIN-CASHFLOW_CWS'!Q67</f>
        <v>-10934340.625</v>
      </c>
      <c r="R6" s="121">
        <f>'FIN-CASHFLOW_CWS'!R67</f>
        <v>-10730720.625</v>
      </c>
      <c r="S6" s="121">
        <f>'FIN-CASHFLOW_CWS'!S67</f>
        <v>-10701510.625</v>
      </c>
      <c r="T6" s="121">
        <f>'FIN-CASHFLOW_CWS'!T67</f>
        <v>-10750405.625</v>
      </c>
      <c r="U6" s="121">
        <f>'FIN-CASHFLOW_CWS'!U67</f>
        <v>-10663255.625</v>
      </c>
      <c r="V6" s="121">
        <f>'FIN-CASHFLOW_CWS'!V67</f>
        <v>-9582065.625</v>
      </c>
      <c r="W6" s="121">
        <f>'FIN-CASHFLOW_CWS'!W67</f>
        <v>-9665285.625</v>
      </c>
      <c r="X6" s="121">
        <f>'FIN-CASHFLOW_CWS'!X67</f>
        <v>-9572550.625</v>
      </c>
      <c r="Y6" s="121">
        <f>'FIN-CASHFLOW_CWS'!Y67</f>
        <v>-9698650.625</v>
      </c>
      <c r="Z6" s="121">
        <f>'FIN-CASHFLOW_CWS'!Z67</f>
        <v>-9619095.625</v>
      </c>
      <c r="AA6" s="121">
        <f>'FIN-CASHFLOW_CWS'!AA67</f>
        <v>-9555450.625</v>
      </c>
      <c r="AB6" s="121">
        <f>'FIN-CASHFLOW_CWS'!AB67</f>
        <v>-8619719.4656249993</v>
      </c>
      <c r="AC6" s="121">
        <f>'FIN-CASHFLOW_CWS'!AC67</f>
        <v>-8541562.9656250011</v>
      </c>
      <c r="AD6" s="121">
        <f>'FIN-CASHFLOW_CWS'!AD67</f>
        <v>-8224462.4656249993</v>
      </c>
      <c r="AE6" s="121">
        <f>'FIN-CASHFLOW_CWS'!AE67</f>
        <v>-8127997.265625</v>
      </c>
      <c r="AF6" s="121">
        <f>'FIN-CASHFLOW_CWS'!AF67</f>
        <v>-8217491.4156250004</v>
      </c>
      <c r="AG6" s="121">
        <f>'FIN-CASHFLOW_CWS'!AG67</f>
        <v>-8099114.5156249991</v>
      </c>
      <c r="AH6" s="121">
        <f>'FIN-CASHFLOW_CWS'!AH67</f>
        <v>-7862210.0656249998</v>
      </c>
      <c r="AI6" s="121">
        <f>'FIN-CASHFLOW_CWS'!AI67</f>
        <v>-8088810.4156250004</v>
      </c>
      <c r="AJ6" s="121">
        <f>'FIN-CASHFLOW_CWS'!AJ67</f>
        <v>-7838631.1656250004</v>
      </c>
      <c r="AK6" s="121">
        <f>'FIN-CASHFLOW_CWS'!AK67</f>
        <v>-8104273.3656250006</v>
      </c>
      <c r="AL6" s="121">
        <f>'FIN-CASHFLOW_CWS'!AL67</f>
        <v>-7967737.3656250006</v>
      </c>
      <c r="AM6" s="121">
        <f>'FIN-CASHFLOW_CWS'!AM67</f>
        <v>-7977739.0656249998</v>
      </c>
      <c r="AN6" s="121">
        <f>'FIN-CASHFLOW_CWS'!AN67</f>
        <v>-10912483.210015625</v>
      </c>
      <c r="AO6" s="121">
        <f>'FIN-CASHFLOW_CWS'!AO67</f>
        <v>-11078784.515515625</v>
      </c>
      <c r="AP6" s="121">
        <f>'FIN-CASHFLOW_CWS'!AP67</f>
        <v>-9747758.848015625</v>
      </c>
      <c r="AQ6" s="121">
        <f>'FIN-CASHFLOW_CWS'!AQ67</f>
        <v>-9529109.4145156257</v>
      </c>
      <c r="AR6" s="121">
        <f>'FIN-CASHFLOW_CWS'!AR67</f>
        <v>-9702482.2140156273</v>
      </c>
      <c r="AS6" s="121">
        <f>'FIN-CASHFLOW_CWS'!AS67</f>
        <v>-9655328.5800156258</v>
      </c>
      <c r="AT6" s="121">
        <f>'FIN-CASHFLOW_CWS'!AT67</f>
        <v>-9072327.5475156251</v>
      </c>
      <c r="AU6" s="121">
        <f>'FIN-CASHFLOW_CWS'!AU67</f>
        <v>-9701880.2140156273</v>
      </c>
      <c r="AV6" s="121">
        <f>'FIN-CASHFLOW_CWS'!AV67</f>
        <v>-9116240.1815156247</v>
      </c>
      <c r="AW6" s="121">
        <f>'FIN-CASHFLOW_CWS'!AW67</f>
        <v>-9572886.0485156253</v>
      </c>
      <c r="AX6" s="121">
        <f>'FIN-CASHFLOW_CWS'!AX67</f>
        <v>-9564215.0485156253</v>
      </c>
      <c r="AY6" s="121">
        <f>'FIN-CASHFLOW_CWS'!AY67</f>
        <v>-9018239.6125156246</v>
      </c>
      <c r="AZ6" s="121">
        <f>'FIN-CASHFLOW_CWS'!AZ67</f>
        <v>-12946338.192378515</v>
      </c>
      <c r="BA6" s="121">
        <f>'FIN-CASHFLOW_CWS'!BA67</f>
        <v>-13172226.525113517</v>
      </c>
      <c r="BB6" s="121">
        <f>'FIN-CASHFLOW_CWS'!BB67</f>
        <v>-13297117.252038516</v>
      </c>
      <c r="BC6" s="121">
        <f>'FIN-CASHFLOW_CWS'!BC67</f>
        <v>-13172257.802908516</v>
      </c>
      <c r="BD6" s="121">
        <f>'FIN-CASHFLOW_CWS'!BD67</f>
        <v>-13349392.743808515</v>
      </c>
      <c r="BE6" s="121">
        <f>'FIN-CASHFLOW_CWS'!BE67</f>
        <v>-13018200.967248516</v>
      </c>
      <c r="BF6" s="121">
        <f>'FIN-CASHFLOW_CWS'!BF67</f>
        <v>-12683132.396418517</v>
      </c>
      <c r="BG6" s="121">
        <f>'FIN-CASHFLOW_CWS'!BG67</f>
        <v>-13091605.543808516</v>
      </c>
      <c r="BH6" s="121">
        <f>'FIN-CASHFLOW_CWS'!BH67</f>
        <v>-12638693.034823516</v>
      </c>
      <c r="BI6" s="121">
        <f>'FIN-CASHFLOW_CWS'!BI67</f>
        <v>-13124405.451288518</v>
      </c>
      <c r="BJ6" s="121">
        <f>'FIN-CASHFLOW_CWS'!BJ67</f>
        <v>-12845024.451288516</v>
      </c>
      <c r="BK6" s="121">
        <f>'FIN-CASHFLOW_CWS'!BK67</f>
        <v>-18932643.078713514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-27652</v>
      </c>
      <c r="E8" s="121">
        <f>'FIN-CASHFLOW_CWS'!E69</f>
        <v>-9451611</v>
      </c>
      <c r="F8" s="121">
        <f>'FIN-CASHFLOW_CWS'!F69</f>
        <v>-18844220</v>
      </c>
      <c r="G8" s="121">
        <f>'FIN-CASHFLOW_CWS'!G69</f>
        <v>-28271169</v>
      </c>
      <c r="H8" s="121">
        <f>'FIN-CASHFLOW_CWS'!H69</f>
        <v>-41966568</v>
      </c>
      <c r="I8" s="121">
        <f>'FIN-CASHFLOW_CWS'!I69</f>
        <v>-51359617</v>
      </c>
      <c r="J8" s="121">
        <f>'FIN-CASHFLOW_CWS'!J69</f>
        <v>-60711946</v>
      </c>
      <c r="K8" s="121">
        <f>'FIN-CASHFLOW_CWS'!K69</f>
        <v>-70093635</v>
      </c>
      <c r="L8" s="121">
        <f>'FIN-CASHFLOW_CWS'!L69</f>
        <v>-79452294</v>
      </c>
      <c r="M8" s="121">
        <f>'FIN-CASHFLOW_CWS'!M69</f>
        <v>-88787413</v>
      </c>
      <c r="N8" s="121">
        <f>'FIN-CASHFLOW_CWS'!N69</f>
        <v>-98132707</v>
      </c>
      <c r="O8" s="121">
        <f>'FIN-CASHFLOW_CWS'!O69</f>
        <v>-107453526</v>
      </c>
      <c r="P8" s="121">
        <f>'FIN-CASHFLOW_CWS'!P69</f>
        <v>-116859950</v>
      </c>
      <c r="Q8" s="121">
        <f>'FIN-CASHFLOW_CWS'!Q69</f>
        <v>-127928985.625</v>
      </c>
      <c r="R8" s="121">
        <f>'FIN-CASHFLOW_CWS'!R69</f>
        <v>-138863326.25</v>
      </c>
      <c r="S8" s="121">
        <f>'FIN-CASHFLOW_CWS'!S69</f>
        <v>-149594046.875</v>
      </c>
      <c r="T8" s="121">
        <f>'FIN-CASHFLOW_CWS'!T69</f>
        <v>-160295557.5</v>
      </c>
      <c r="U8" s="121">
        <f>'FIN-CASHFLOW_CWS'!U69</f>
        <v>-171045963.125</v>
      </c>
      <c r="V8" s="121">
        <f>'FIN-CASHFLOW_CWS'!V69</f>
        <v>-181709218.75</v>
      </c>
      <c r="W8" s="121">
        <f>'FIN-CASHFLOW_CWS'!W69</f>
        <v>-191291284.375</v>
      </c>
      <c r="X8" s="121">
        <f>'FIN-CASHFLOW_CWS'!X69</f>
        <v>-200956570</v>
      </c>
      <c r="Y8" s="121">
        <f>'FIN-CASHFLOW_CWS'!Y69</f>
        <v>-210529120.625</v>
      </c>
      <c r="Z8" s="121">
        <f>'FIN-CASHFLOW_CWS'!Z69</f>
        <v>-220227771.25</v>
      </c>
      <c r="AA8" s="121">
        <f>'FIN-CASHFLOW_CWS'!AA69</f>
        <v>-229846866.875</v>
      </c>
      <c r="AB8" s="121">
        <f>'FIN-CASHFLOW_CWS'!AB69</f>
        <v>-239402317.5</v>
      </c>
      <c r="AC8" s="121">
        <f>'FIN-CASHFLOW_CWS'!AC69</f>
        <v>-248022036.96562499</v>
      </c>
      <c r="AD8" s="121">
        <f>'FIN-CASHFLOW_CWS'!AD69</f>
        <v>-256563599.93124998</v>
      </c>
      <c r="AE8" s="121">
        <f>'FIN-CASHFLOW_CWS'!AE69</f>
        <v>-264788062.39687496</v>
      </c>
      <c r="AF8" s="121">
        <f>'FIN-CASHFLOW_CWS'!AF69</f>
        <v>-272916059.66249996</v>
      </c>
      <c r="AG8" s="121">
        <f>'FIN-CASHFLOW_CWS'!AG69</f>
        <v>-281133551.07812494</v>
      </c>
      <c r="AH8" s="121">
        <f>'FIN-CASHFLOW_CWS'!AH69</f>
        <v>-289232665.59374994</v>
      </c>
      <c r="AI8" s="121">
        <f>'FIN-CASHFLOW_CWS'!AI69</f>
        <v>-297094875.65937495</v>
      </c>
      <c r="AJ8" s="121">
        <f>'FIN-CASHFLOW_CWS'!AJ69</f>
        <v>-305183686.07499993</v>
      </c>
      <c r="AK8" s="121">
        <f>'FIN-CASHFLOW_CWS'!AK69</f>
        <v>-313022317.2406249</v>
      </c>
      <c r="AL8" s="121">
        <f>'FIN-CASHFLOW_CWS'!AL69</f>
        <v>-321126590.60624993</v>
      </c>
      <c r="AM8" s="121">
        <f>'FIN-CASHFLOW_CWS'!AM69</f>
        <v>-329094327.97187495</v>
      </c>
      <c r="AN8" s="121">
        <f>'FIN-CASHFLOW_CWS'!AN69</f>
        <v>-337072067.03749996</v>
      </c>
      <c r="AO8" s="121">
        <f>'FIN-CASHFLOW_CWS'!AO69</f>
        <v>-347984550.24751556</v>
      </c>
      <c r="AP8" s="121">
        <f>'FIN-CASHFLOW_CWS'!AP69</f>
        <v>-359063334.76303118</v>
      </c>
      <c r="AQ8" s="121">
        <f>'FIN-CASHFLOW_CWS'!AQ69</f>
        <v>-368811093.61104679</v>
      </c>
      <c r="AR8" s="121">
        <f>'FIN-CASHFLOW_CWS'!AR69</f>
        <v>-378340203.02556241</v>
      </c>
      <c r="AS8" s="121">
        <f>'FIN-CASHFLOW_CWS'!AS69</f>
        <v>-388042685.23957801</v>
      </c>
      <c r="AT8" s="121">
        <f>'FIN-CASHFLOW_CWS'!AT69</f>
        <v>-397698013.81959361</v>
      </c>
      <c r="AU8" s="121">
        <f>'FIN-CASHFLOW_CWS'!AU69</f>
        <v>-406770341.36710924</v>
      </c>
      <c r="AV8" s="121">
        <f>'FIN-CASHFLOW_CWS'!AV69</f>
        <v>-416472221.58112484</v>
      </c>
      <c r="AW8" s="121">
        <f>'FIN-CASHFLOW_CWS'!AW69</f>
        <v>-425588461.76264048</v>
      </c>
      <c r="AX8" s="121">
        <f>'FIN-CASHFLOW_CWS'!AX69</f>
        <v>-435161347.81115609</v>
      </c>
      <c r="AY8" s="121">
        <f>'FIN-CASHFLOW_CWS'!AY69</f>
        <v>-444725562.85967171</v>
      </c>
      <c r="AZ8" s="121">
        <f>'FIN-CASHFLOW_CWS'!AZ69</f>
        <v>-453743802.47218734</v>
      </c>
      <c r="BA8" s="121">
        <f>'FIN-CASHFLOW_CWS'!BA69</f>
        <v>-466690140.66456586</v>
      </c>
      <c r="BB8" s="121">
        <f>'FIN-CASHFLOW_CWS'!BB69</f>
        <v>-479862367.18967938</v>
      </c>
      <c r="BC8" s="121">
        <f>'FIN-CASHFLOW_CWS'!BC69</f>
        <v>-493159484.44171792</v>
      </c>
      <c r="BD8" s="121">
        <f>'FIN-CASHFLOW_CWS'!BD69</f>
        <v>-506331742.24462646</v>
      </c>
      <c r="BE8" s="121">
        <f>'FIN-CASHFLOW_CWS'!BE69</f>
        <v>-519681134.98843497</v>
      </c>
      <c r="BF8" s="121">
        <f>'FIN-CASHFLOW_CWS'!BF69</f>
        <v>-532699335.95568347</v>
      </c>
      <c r="BG8" s="121">
        <f>'FIN-CASHFLOW_CWS'!BG69</f>
        <v>-545382468.35210204</v>
      </c>
      <c r="BH8" s="121">
        <f>'FIN-CASHFLOW_CWS'!BH69</f>
        <v>-558474073.8959105</v>
      </c>
      <c r="BI8" s="121">
        <f>'FIN-CASHFLOW_CWS'!BI69</f>
        <v>-571112766.93073404</v>
      </c>
      <c r="BJ8" s="121">
        <f>'FIN-CASHFLOW_CWS'!BJ69</f>
        <v>-584237172.3820225</v>
      </c>
      <c r="BK8" s="121">
        <f>'FIN-CASHFLOW_CWS'!BK69</f>
        <v>-597082196.83331096</v>
      </c>
    </row>
    <row r="9" spans="2:63" x14ac:dyDescent="0.15">
      <c r="B9" s="127" t="s">
        <v>476</v>
      </c>
      <c r="C9" s="121">
        <f>'FIN-CASHFLOW_CWS'!C70</f>
        <v>-27652</v>
      </c>
      <c r="D9" s="121">
        <f>'FIN-CASHFLOW_CWS'!D70</f>
        <v>-9451611</v>
      </c>
      <c r="E9" s="121">
        <f>'FIN-CASHFLOW_CWS'!E70</f>
        <v>-18844220</v>
      </c>
      <c r="F9" s="121">
        <f>'FIN-CASHFLOW_CWS'!F70</f>
        <v>-28271169</v>
      </c>
      <c r="G9" s="121">
        <f>'FIN-CASHFLOW_CWS'!G70</f>
        <v>-41966568</v>
      </c>
      <c r="H9" s="121">
        <f>'FIN-CASHFLOW_CWS'!H70</f>
        <v>-51359617</v>
      </c>
      <c r="I9" s="121">
        <f>'FIN-CASHFLOW_CWS'!I70</f>
        <v>-60711946</v>
      </c>
      <c r="J9" s="121">
        <f>'FIN-CASHFLOW_CWS'!J70</f>
        <v>-70093635</v>
      </c>
      <c r="K9" s="121">
        <f>'FIN-CASHFLOW_CWS'!K70</f>
        <v>-79452294</v>
      </c>
      <c r="L9" s="121">
        <f>'FIN-CASHFLOW_CWS'!L70</f>
        <v>-88787413</v>
      </c>
      <c r="M9" s="121">
        <f>'FIN-CASHFLOW_CWS'!M70</f>
        <v>-98132707</v>
      </c>
      <c r="N9" s="121">
        <f>'FIN-CASHFLOW_CWS'!N70</f>
        <v>-107453526</v>
      </c>
      <c r="O9" s="121">
        <f>'FIN-CASHFLOW_CWS'!O70</f>
        <v>-116859950</v>
      </c>
      <c r="P9" s="121">
        <f>'FIN-CASHFLOW_CWS'!P70</f>
        <v>-127928985.625</v>
      </c>
      <c r="Q9" s="121">
        <f>'FIN-CASHFLOW_CWS'!Q70</f>
        <v>-138863326.25</v>
      </c>
      <c r="R9" s="121">
        <f>'FIN-CASHFLOW_CWS'!R70</f>
        <v>-149594046.875</v>
      </c>
      <c r="S9" s="121">
        <f>'FIN-CASHFLOW_CWS'!S70</f>
        <v>-160295557.5</v>
      </c>
      <c r="T9" s="121">
        <f>'FIN-CASHFLOW_CWS'!T70</f>
        <v>-171045963.125</v>
      </c>
      <c r="U9" s="121">
        <f>'FIN-CASHFLOW_CWS'!U70</f>
        <v>-181709218.75</v>
      </c>
      <c r="V9" s="121">
        <f>'FIN-CASHFLOW_CWS'!V70</f>
        <v>-191291284.375</v>
      </c>
      <c r="W9" s="121">
        <f>'FIN-CASHFLOW_CWS'!W70</f>
        <v>-200956570</v>
      </c>
      <c r="X9" s="121">
        <f>'FIN-CASHFLOW_CWS'!X70</f>
        <v>-210529120.625</v>
      </c>
      <c r="Y9" s="121">
        <f>'FIN-CASHFLOW_CWS'!Y70</f>
        <v>-220227771.25</v>
      </c>
      <c r="Z9" s="121">
        <f>'FIN-CASHFLOW_CWS'!Z70</f>
        <v>-229846866.875</v>
      </c>
      <c r="AA9" s="121">
        <f>'FIN-CASHFLOW_CWS'!AA70</f>
        <v>-239402317.5</v>
      </c>
      <c r="AB9" s="121">
        <f>'FIN-CASHFLOW_CWS'!AB70</f>
        <v>-248022036.96562499</v>
      </c>
      <c r="AC9" s="121">
        <f>'FIN-CASHFLOW_CWS'!AC70</f>
        <v>-256563599.93124998</v>
      </c>
      <c r="AD9" s="121">
        <f>'FIN-CASHFLOW_CWS'!AD70</f>
        <v>-264788062.39687496</v>
      </c>
      <c r="AE9" s="121">
        <f>'FIN-CASHFLOW_CWS'!AE70</f>
        <v>-272916059.66249996</v>
      </c>
      <c r="AF9" s="121">
        <f>'FIN-CASHFLOW_CWS'!AF70</f>
        <v>-281133551.07812494</v>
      </c>
      <c r="AG9" s="121">
        <f>'FIN-CASHFLOW_CWS'!AG70</f>
        <v>-289232665.59374994</v>
      </c>
      <c r="AH9" s="121">
        <f>'FIN-CASHFLOW_CWS'!AH70</f>
        <v>-297094875.65937495</v>
      </c>
      <c r="AI9" s="121">
        <f>'FIN-CASHFLOW_CWS'!AI70</f>
        <v>-305183686.07499993</v>
      </c>
      <c r="AJ9" s="121">
        <f>'FIN-CASHFLOW_CWS'!AJ70</f>
        <v>-313022317.2406249</v>
      </c>
      <c r="AK9" s="121">
        <f>'FIN-CASHFLOW_CWS'!AK70</f>
        <v>-321126590.60624993</v>
      </c>
      <c r="AL9" s="121">
        <f>'FIN-CASHFLOW_CWS'!AL70</f>
        <v>-329094327.97187495</v>
      </c>
      <c r="AM9" s="121">
        <f>'FIN-CASHFLOW_CWS'!AM70</f>
        <v>-337072067.03749996</v>
      </c>
      <c r="AN9" s="121">
        <f>'FIN-CASHFLOW_CWS'!AN70</f>
        <v>-347984550.24751556</v>
      </c>
      <c r="AO9" s="121">
        <f>'FIN-CASHFLOW_CWS'!AO70</f>
        <v>-359063334.76303118</v>
      </c>
      <c r="AP9" s="121">
        <f>'FIN-CASHFLOW_CWS'!AP70</f>
        <v>-368811093.61104679</v>
      </c>
      <c r="AQ9" s="121">
        <f>'FIN-CASHFLOW_CWS'!AQ70</f>
        <v>-378340203.02556241</v>
      </c>
      <c r="AR9" s="121">
        <f>'FIN-CASHFLOW_CWS'!AR70</f>
        <v>-388042685.23957801</v>
      </c>
      <c r="AS9" s="121">
        <f>'FIN-CASHFLOW_CWS'!AS70</f>
        <v>-397698013.81959361</v>
      </c>
      <c r="AT9" s="121">
        <f>'FIN-CASHFLOW_CWS'!AT70</f>
        <v>-406770341.36710924</v>
      </c>
      <c r="AU9" s="121">
        <f>'FIN-CASHFLOW_CWS'!AU70</f>
        <v>-416472221.58112484</v>
      </c>
      <c r="AV9" s="121">
        <f>'FIN-CASHFLOW_CWS'!AV70</f>
        <v>-425588461.76264048</v>
      </c>
      <c r="AW9" s="121">
        <f>'FIN-CASHFLOW_CWS'!AW70</f>
        <v>-435161347.81115609</v>
      </c>
      <c r="AX9" s="121">
        <f>'FIN-CASHFLOW_CWS'!AX70</f>
        <v>-444725562.85967171</v>
      </c>
      <c r="AY9" s="121">
        <f>'FIN-CASHFLOW_CWS'!AY70</f>
        <v>-453743802.47218734</v>
      </c>
      <c r="AZ9" s="121">
        <f>'FIN-CASHFLOW_CWS'!AZ70</f>
        <v>-466690140.66456586</v>
      </c>
      <c r="BA9" s="121">
        <f>'FIN-CASHFLOW_CWS'!BA70</f>
        <v>-479862367.18967938</v>
      </c>
      <c r="BB9" s="121">
        <f>'FIN-CASHFLOW_CWS'!BB70</f>
        <v>-493159484.44171792</v>
      </c>
      <c r="BC9" s="121">
        <f>'FIN-CASHFLOW_CWS'!BC70</f>
        <v>-506331742.24462646</v>
      </c>
      <c r="BD9" s="121">
        <f>'FIN-CASHFLOW_CWS'!BD70</f>
        <v>-519681134.98843497</v>
      </c>
      <c r="BE9" s="121">
        <f>'FIN-CASHFLOW_CWS'!BE70</f>
        <v>-532699335.95568347</v>
      </c>
      <c r="BF9" s="121">
        <f>'FIN-CASHFLOW_CWS'!BF70</f>
        <v>-545382468.35210204</v>
      </c>
      <c r="BG9" s="121">
        <f>'FIN-CASHFLOW_CWS'!BG70</f>
        <v>-558474073.8959105</v>
      </c>
      <c r="BH9" s="121">
        <f>'FIN-CASHFLOW_CWS'!BH70</f>
        <v>-571112766.93073404</v>
      </c>
      <c r="BI9" s="121">
        <f>'FIN-CASHFLOW_CWS'!BI70</f>
        <v>-584237172.3820225</v>
      </c>
      <c r="BJ9" s="121">
        <f>'FIN-CASHFLOW_CWS'!BJ70</f>
        <v>-597082196.83331096</v>
      </c>
      <c r="BK9" s="121">
        <f>'FIN-CASHFLOW_CWS'!BK70</f>
        <v>-616014839.9120245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51359617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56093909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52842031.5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-27652</v>
      </c>
      <c r="D15" s="121">
        <f t="shared" ref="D15:AI15" si="0">D6+D13</f>
        <v>-9423959</v>
      </c>
      <c r="E15" s="121">
        <f t="shared" si="0"/>
        <v>-9392609</v>
      </c>
      <c r="F15" s="121">
        <f t="shared" si="0"/>
        <v>-9426949</v>
      </c>
      <c r="G15" s="121">
        <f t="shared" si="0"/>
        <v>-13695399</v>
      </c>
      <c r="H15" s="121">
        <f t="shared" si="0"/>
        <v>46700860</v>
      </c>
      <c r="I15" s="121">
        <f t="shared" si="0"/>
        <v>-9352329</v>
      </c>
      <c r="J15" s="121">
        <f t="shared" si="0"/>
        <v>-9381689</v>
      </c>
      <c r="K15" s="121">
        <f t="shared" si="0"/>
        <v>-9358659</v>
      </c>
      <c r="L15" s="121">
        <f t="shared" si="0"/>
        <v>-9335119</v>
      </c>
      <c r="M15" s="121">
        <f t="shared" si="0"/>
        <v>-9345294</v>
      </c>
      <c r="N15" s="121">
        <f t="shared" si="0"/>
        <v>43521212.5</v>
      </c>
      <c r="O15" s="121">
        <f t="shared" si="0"/>
        <v>-9406424</v>
      </c>
      <c r="P15" s="121">
        <f t="shared" si="0"/>
        <v>-11069035.625</v>
      </c>
      <c r="Q15" s="121">
        <f t="shared" si="0"/>
        <v>-10934340.625</v>
      </c>
      <c r="R15" s="121">
        <f t="shared" si="0"/>
        <v>-10730720.625</v>
      </c>
      <c r="S15" s="121">
        <f t="shared" si="0"/>
        <v>-10701510.625</v>
      </c>
      <c r="T15" s="121">
        <f t="shared" si="0"/>
        <v>-10750405.625</v>
      </c>
      <c r="U15" s="121">
        <f t="shared" si="0"/>
        <v>-10663255.625</v>
      </c>
      <c r="V15" s="121">
        <f t="shared" si="0"/>
        <v>-9582065.625</v>
      </c>
      <c r="W15" s="121">
        <f t="shared" si="0"/>
        <v>-9665285.625</v>
      </c>
      <c r="X15" s="121">
        <f t="shared" si="0"/>
        <v>-9572550.625</v>
      </c>
      <c r="Y15" s="121">
        <f t="shared" si="0"/>
        <v>-9698650.625</v>
      </c>
      <c r="Z15" s="121">
        <f t="shared" si="0"/>
        <v>-9619095.625</v>
      </c>
      <c r="AA15" s="121">
        <f t="shared" si="0"/>
        <v>-9555450.625</v>
      </c>
      <c r="AB15" s="121">
        <f t="shared" si="0"/>
        <v>-8619719.4656249993</v>
      </c>
      <c r="AC15" s="121">
        <f t="shared" si="0"/>
        <v>-8541562.9656250011</v>
      </c>
      <c r="AD15" s="121">
        <f t="shared" si="0"/>
        <v>-8224462.4656249993</v>
      </c>
      <c r="AE15" s="121">
        <f t="shared" si="0"/>
        <v>-8127997.265625</v>
      </c>
      <c r="AF15" s="121">
        <f t="shared" si="0"/>
        <v>-8217491.4156250004</v>
      </c>
      <c r="AG15" s="121">
        <f t="shared" si="0"/>
        <v>-8099114.5156249991</v>
      </c>
      <c r="AH15" s="121">
        <f t="shared" si="0"/>
        <v>-7862210.0656249998</v>
      </c>
      <c r="AI15" s="121">
        <f t="shared" si="0"/>
        <v>-8088810.4156250004</v>
      </c>
      <c r="AJ15" s="121">
        <f t="shared" ref="AJ15:BK15" si="1">AJ6+AJ13</f>
        <v>-7838631.1656250004</v>
      </c>
      <c r="AK15" s="121">
        <f t="shared" si="1"/>
        <v>-8104273.3656250006</v>
      </c>
      <c r="AL15" s="121">
        <f t="shared" si="1"/>
        <v>-7967737.3656250006</v>
      </c>
      <c r="AM15" s="121">
        <f t="shared" si="1"/>
        <v>-7977739.0656249998</v>
      </c>
      <c r="AN15" s="121">
        <f t="shared" si="1"/>
        <v>-10912483.210015625</v>
      </c>
      <c r="AO15" s="121">
        <f t="shared" si="1"/>
        <v>-11078784.515515625</v>
      </c>
      <c r="AP15" s="121">
        <f t="shared" si="1"/>
        <v>-9747758.848015625</v>
      </c>
      <c r="AQ15" s="121">
        <f t="shared" si="1"/>
        <v>-9529109.4145156257</v>
      </c>
      <c r="AR15" s="121">
        <f t="shared" si="1"/>
        <v>-9702482.2140156273</v>
      </c>
      <c r="AS15" s="121">
        <f t="shared" si="1"/>
        <v>-9655328.5800156258</v>
      </c>
      <c r="AT15" s="121">
        <f t="shared" si="1"/>
        <v>-9072327.5475156251</v>
      </c>
      <c r="AU15" s="121">
        <f t="shared" si="1"/>
        <v>-9701880.2140156273</v>
      </c>
      <c r="AV15" s="121">
        <f t="shared" si="1"/>
        <v>-9116240.1815156247</v>
      </c>
      <c r="AW15" s="121">
        <f t="shared" si="1"/>
        <v>-9572886.0485156253</v>
      </c>
      <c r="AX15" s="121">
        <f t="shared" si="1"/>
        <v>-9564215.0485156253</v>
      </c>
      <c r="AY15" s="121">
        <f t="shared" si="1"/>
        <v>-9018239.6125156246</v>
      </c>
      <c r="AZ15" s="121">
        <f t="shared" si="1"/>
        <v>-12946338.192378515</v>
      </c>
      <c r="BA15" s="121">
        <f t="shared" si="1"/>
        <v>-13172226.525113517</v>
      </c>
      <c r="BB15" s="121">
        <f t="shared" si="1"/>
        <v>-13297117.252038516</v>
      </c>
      <c r="BC15" s="121">
        <f t="shared" si="1"/>
        <v>-13172257.802908516</v>
      </c>
      <c r="BD15" s="121">
        <f t="shared" si="1"/>
        <v>-13349392.743808515</v>
      </c>
      <c r="BE15" s="121">
        <f t="shared" si="1"/>
        <v>-13018200.967248516</v>
      </c>
      <c r="BF15" s="121">
        <f t="shared" si="1"/>
        <v>-12683132.396418517</v>
      </c>
      <c r="BG15" s="121">
        <f t="shared" si="1"/>
        <v>-13091605.543808516</v>
      </c>
      <c r="BH15" s="121">
        <f t="shared" si="1"/>
        <v>-12638693.034823516</v>
      </c>
      <c r="BI15" s="121">
        <f t="shared" si="1"/>
        <v>-13124405.451288518</v>
      </c>
      <c r="BJ15" s="121">
        <f t="shared" si="1"/>
        <v>-12845024.451288516</v>
      </c>
      <c r="BK15" s="121">
        <f t="shared" si="1"/>
        <v>-18932643.078713514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51359617</v>
      </c>
      <c r="D17" s="121">
        <f t="shared" ref="D17:AI17" si="2">C18</f>
        <v>51331965</v>
      </c>
      <c r="E17" s="121">
        <f t="shared" si="2"/>
        <v>41908006</v>
      </c>
      <c r="F17" s="121">
        <f t="shared" si="2"/>
        <v>32515397</v>
      </c>
      <c r="G17" s="121">
        <f t="shared" si="2"/>
        <v>23088448</v>
      </c>
      <c r="H17" s="121">
        <f t="shared" si="2"/>
        <v>9393049</v>
      </c>
      <c r="I17" s="121">
        <f t="shared" si="2"/>
        <v>56093909</v>
      </c>
      <c r="J17" s="121">
        <f t="shared" si="2"/>
        <v>46741580</v>
      </c>
      <c r="K17" s="121">
        <f t="shared" si="2"/>
        <v>37359891</v>
      </c>
      <c r="L17" s="121">
        <f t="shared" si="2"/>
        <v>28001232</v>
      </c>
      <c r="M17" s="121">
        <f t="shared" si="2"/>
        <v>18666113</v>
      </c>
      <c r="N17" s="121">
        <f t="shared" si="2"/>
        <v>9320819</v>
      </c>
      <c r="O17" s="121">
        <f t="shared" si="2"/>
        <v>52842031.5</v>
      </c>
      <c r="P17" s="121">
        <f t="shared" si="2"/>
        <v>43435607.5</v>
      </c>
      <c r="Q17" s="121">
        <f t="shared" si="2"/>
        <v>32366571.875</v>
      </c>
      <c r="R17" s="121">
        <f t="shared" si="2"/>
        <v>21432231.25</v>
      </c>
      <c r="S17" s="121">
        <f t="shared" si="2"/>
        <v>10701510.625</v>
      </c>
      <c r="T17" s="121">
        <f t="shared" si="2"/>
        <v>0</v>
      </c>
      <c r="U17" s="121">
        <f t="shared" si="2"/>
        <v>-10750405.625</v>
      </c>
      <c r="V17" s="121">
        <f t="shared" si="2"/>
        <v>-21413661.25</v>
      </c>
      <c r="W17" s="121">
        <f t="shared" si="2"/>
        <v>-30995726.875</v>
      </c>
      <c r="X17" s="121">
        <f t="shared" si="2"/>
        <v>-40661012.5</v>
      </c>
      <c r="Y17" s="121">
        <f t="shared" si="2"/>
        <v>-50233563.125</v>
      </c>
      <c r="Z17" s="121">
        <f t="shared" si="2"/>
        <v>-59932213.75</v>
      </c>
      <c r="AA17" s="121">
        <f t="shared" si="2"/>
        <v>-69551309.375</v>
      </c>
      <c r="AB17" s="121">
        <f t="shared" si="2"/>
        <v>-79106760</v>
      </c>
      <c r="AC17" s="121">
        <f t="shared" si="2"/>
        <v>-87726479.465625003</v>
      </c>
      <c r="AD17" s="121">
        <f t="shared" si="2"/>
        <v>-96268042.431250006</v>
      </c>
      <c r="AE17" s="121">
        <f t="shared" si="2"/>
        <v>-104492504.89687501</v>
      </c>
      <c r="AF17" s="121">
        <f t="shared" si="2"/>
        <v>-112620502.16250001</v>
      </c>
      <c r="AG17" s="121">
        <f t="shared" si="2"/>
        <v>-120837993.57812501</v>
      </c>
      <c r="AH17" s="121">
        <f t="shared" si="2"/>
        <v>-128937108.09375001</v>
      </c>
      <c r="AI17" s="121">
        <f t="shared" si="2"/>
        <v>-136799318.15937501</v>
      </c>
      <c r="AJ17" s="121">
        <f t="shared" ref="AJ17:BK17" si="3">AI18</f>
        <v>-144888128.57500002</v>
      </c>
      <c r="AK17" s="121">
        <f t="shared" si="3"/>
        <v>-152726759.74062502</v>
      </c>
      <c r="AL17" s="121">
        <f t="shared" si="3"/>
        <v>-160831033.10625002</v>
      </c>
      <c r="AM17" s="121">
        <f t="shared" si="3"/>
        <v>-168798770.47187501</v>
      </c>
      <c r="AN17" s="121">
        <f t="shared" si="3"/>
        <v>-176776509.53750002</v>
      </c>
      <c r="AO17" s="121">
        <f t="shared" si="3"/>
        <v>-187688992.74751565</v>
      </c>
      <c r="AP17" s="121">
        <f t="shared" si="3"/>
        <v>-198767777.26303127</v>
      </c>
      <c r="AQ17" s="121">
        <f t="shared" si="3"/>
        <v>-208515536.11104691</v>
      </c>
      <c r="AR17" s="121">
        <f t="shared" si="3"/>
        <v>-218044645.52556252</v>
      </c>
      <c r="AS17" s="121">
        <f t="shared" si="3"/>
        <v>-227747127.73957816</v>
      </c>
      <c r="AT17" s="121">
        <f t="shared" si="3"/>
        <v>-237402456.31959379</v>
      </c>
      <c r="AU17" s="121">
        <f t="shared" si="3"/>
        <v>-246474783.86710942</v>
      </c>
      <c r="AV17" s="121">
        <f t="shared" si="3"/>
        <v>-256176664.08112505</v>
      </c>
      <c r="AW17" s="121">
        <f t="shared" si="3"/>
        <v>-265292904.26264068</v>
      </c>
      <c r="AX17" s="121">
        <f t="shared" si="3"/>
        <v>-274865790.31115633</v>
      </c>
      <c r="AY17" s="121">
        <f t="shared" si="3"/>
        <v>-284430005.35967195</v>
      </c>
      <c r="AZ17" s="121">
        <f t="shared" si="3"/>
        <v>-293448244.97218758</v>
      </c>
      <c r="BA17" s="121">
        <f t="shared" si="3"/>
        <v>-306394583.1645661</v>
      </c>
      <c r="BB17" s="121">
        <f t="shared" si="3"/>
        <v>-319566809.68967962</v>
      </c>
      <c r="BC17" s="121">
        <f t="shared" si="3"/>
        <v>-332863926.94171816</v>
      </c>
      <c r="BD17" s="121">
        <f t="shared" si="3"/>
        <v>-346036184.7446267</v>
      </c>
      <c r="BE17" s="121">
        <f t="shared" si="3"/>
        <v>-359385577.48843521</v>
      </c>
      <c r="BF17" s="121">
        <f t="shared" si="3"/>
        <v>-372403778.45568371</v>
      </c>
      <c r="BG17" s="121">
        <f t="shared" si="3"/>
        <v>-385086910.85210222</v>
      </c>
      <c r="BH17" s="121">
        <f t="shared" si="3"/>
        <v>-398178516.39591074</v>
      </c>
      <c r="BI17" s="121">
        <f t="shared" si="3"/>
        <v>-410817209.43073428</v>
      </c>
      <c r="BJ17" s="121">
        <f t="shared" si="3"/>
        <v>-423941614.8820228</v>
      </c>
      <c r="BK17" s="121">
        <f t="shared" si="3"/>
        <v>-436786639.33331132</v>
      </c>
    </row>
    <row r="18" spans="2:64" x14ac:dyDescent="0.15">
      <c r="B18" s="127" t="s">
        <v>476</v>
      </c>
      <c r="C18" s="121">
        <f>C13+C15</f>
        <v>51331965</v>
      </c>
      <c r="D18" s="121">
        <f t="shared" ref="D18:AI18" si="4">D15+D17</f>
        <v>41908006</v>
      </c>
      <c r="E18" s="121">
        <f t="shared" si="4"/>
        <v>32515397</v>
      </c>
      <c r="F18" s="121">
        <f t="shared" si="4"/>
        <v>23088448</v>
      </c>
      <c r="G18" s="121">
        <f t="shared" si="4"/>
        <v>9393049</v>
      </c>
      <c r="H18" s="121">
        <f t="shared" si="4"/>
        <v>56093909</v>
      </c>
      <c r="I18" s="121">
        <f t="shared" si="4"/>
        <v>46741580</v>
      </c>
      <c r="J18" s="121">
        <f t="shared" si="4"/>
        <v>37359891</v>
      </c>
      <c r="K18" s="121">
        <f t="shared" si="4"/>
        <v>28001232</v>
      </c>
      <c r="L18" s="121">
        <f t="shared" si="4"/>
        <v>18666113</v>
      </c>
      <c r="M18" s="121">
        <f t="shared" si="4"/>
        <v>9320819</v>
      </c>
      <c r="N18" s="121">
        <f t="shared" si="4"/>
        <v>52842031.5</v>
      </c>
      <c r="O18" s="121">
        <f t="shared" si="4"/>
        <v>43435607.5</v>
      </c>
      <c r="P18" s="121">
        <f t="shared" si="4"/>
        <v>32366571.875</v>
      </c>
      <c r="Q18" s="121">
        <f t="shared" si="4"/>
        <v>21432231.25</v>
      </c>
      <c r="R18" s="121">
        <f t="shared" si="4"/>
        <v>10701510.625</v>
      </c>
      <c r="S18" s="121">
        <f t="shared" si="4"/>
        <v>0</v>
      </c>
      <c r="T18" s="121">
        <f t="shared" si="4"/>
        <v>-10750405.625</v>
      </c>
      <c r="U18" s="121">
        <f t="shared" si="4"/>
        <v>-21413661.25</v>
      </c>
      <c r="V18" s="121">
        <f t="shared" si="4"/>
        <v>-30995726.875</v>
      </c>
      <c r="W18" s="121">
        <f t="shared" si="4"/>
        <v>-40661012.5</v>
      </c>
      <c r="X18" s="121">
        <f t="shared" si="4"/>
        <v>-50233563.125</v>
      </c>
      <c r="Y18" s="121">
        <f t="shared" si="4"/>
        <v>-59932213.75</v>
      </c>
      <c r="Z18" s="121">
        <f t="shared" si="4"/>
        <v>-69551309.375</v>
      </c>
      <c r="AA18" s="121">
        <f t="shared" si="4"/>
        <v>-79106760</v>
      </c>
      <c r="AB18" s="121">
        <f t="shared" si="4"/>
        <v>-87726479.465625003</v>
      </c>
      <c r="AC18" s="121">
        <f t="shared" si="4"/>
        <v>-96268042.431250006</v>
      </c>
      <c r="AD18" s="121">
        <f t="shared" si="4"/>
        <v>-104492504.89687501</v>
      </c>
      <c r="AE18" s="121">
        <f t="shared" si="4"/>
        <v>-112620502.16250001</v>
      </c>
      <c r="AF18" s="121">
        <f t="shared" si="4"/>
        <v>-120837993.57812501</v>
      </c>
      <c r="AG18" s="121">
        <f t="shared" si="4"/>
        <v>-128937108.09375001</v>
      </c>
      <c r="AH18" s="121">
        <f t="shared" si="4"/>
        <v>-136799318.15937501</v>
      </c>
      <c r="AI18" s="121">
        <f t="shared" si="4"/>
        <v>-144888128.57500002</v>
      </c>
      <c r="AJ18" s="121">
        <f t="shared" ref="AJ18:BK18" si="5">AJ15+AJ17</f>
        <v>-152726759.74062502</v>
      </c>
      <c r="AK18" s="121">
        <f t="shared" si="5"/>
        <v>-160831033.10625002</v>
      </c>
      <c r="AL18" s="121">
        <f t="shared" si="5"/>
        <v>-168798770.47187501</v>
      </c>
      <c r="AM18" s="121">
        <f t="shared" si="5"/>
        <v>-176776509.53750002</v>
      </c>
      <c r="AN18" s="121">
        <f t="shared" si="5"/>
        <v>-187688992.74751565</v>
      </c>
      <c r="AO18" s="121">
        <f t="shared" si="5"/>
        <v>-198767777.26303127</v>
      </c>
      <c r="AP18" s="121">
        <f t="shared" si="5"/>
        <v>-208515536.11104691</v>
      </c>
      <c r="AQ18" s="121">
        <f t="shared" si="5"/>
        <v>-218044645.52556252</v>
      </c>
      <c r="AR18" s="121">
        <f t="shared" si="5"/>
        <v>-227747127.73957816</v>
      </c>
      <c r="AS18" s="121">
        <f t="shared" si="5"/>
        <v>-237402456.31959379</v>
      </c>
      <c r="AT18" s="121">
        <f t="shared" si="5"/>
        <v>-246474783.86710942</v>
      </c>
      <c r="AU18" s="121">
        <f t="shared" si="5"/>
        <v>-256176664.08112505</v>
      </c>
      <c r="AV18" s="121">
        <f t="shared" si="5"/>
        <v>-265292904.26264068</v>
      </c>
      <c r="AW18" s="121">
        <f t="shared" si="5"/>
        <v>-274865790.31115633</v>
      </c>
      <c r="AX18" s="121">
        <f t="shared" si="5"/>
        <v>-284430005.35967195</v>
      </c>
      <c r="AY18" s="121">
        <f t="shared" si="5"/>
        <v>-293448244.97218758</v>
      </c>
      <c r="AZ18" s="121">
        <f t="shared" si="5"/>
        <v>-306394583.1645661</v>
      </c>
      <c r="BA18" s="121">
        <f t="shared" si="5"/>
        <v>-319566809.68967962</v>
      </c>
      <c r="BB18" s="121">
        <f t="shared" si="5"/>
        <v>-332863926.94171816</v>
      </c>
      <c r="BC18" s="121">
        <f t="shared" si="5"/>
        <v>-346036184.7446267</v>
      </c>
      <c r="BD18" s="121">
        <f t="shared" si="5"/>
        <v>-359385577.48843521</v>
      </c>
      <c r="BE18" s="121">
        <f t="shared" si="5"/>
        <v>-372403778.45568371</v>
      </c>
      <c r="BF18" s="121">
        <f t="shared" si="5"/>
        <v>-385086910.85210222</v>
      </c>
      <c r="BG18" s="121">
        <f t="shared" si="5"/>
        <v>-398178516.39591074</v>
      </c>
      <c r="BH18" s="121">
        <f t="shared" si="5"/>
        <v>-410817209.43073428</v>
      </c>
      <c r="BI18" s="121">
        <f t="shared" si="5"/>
        <v>-423941614.8820228</v>
      </c>
      <c r="BJ18" s="121">
        <f t="shared" si="5"/>
        <v>-436786639.33331132</v>
      </c>
      <c r="BK18" s="121">
        <f t="shared" si="5"/>
        <v>-455719282.41202486</v>
      </c>
      <c r="BL18" s="130">
        <f>BK18-BK9</f>
        <v>160295557.49999964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-51359617</v>
      </c>
      <c r="E27" s="130">
        <f>D29</f>
        <v>-107453526</v>
      </c>
      <c r="F27" s="224">
        <f>C27</f>
        <v>0</v>
      </c>
      <c r="G27" s="224">
        <f>F29</f>
        <v>-160295557.5</v>
      </c>
      <c r="L27" s="130"/>
    </row>
    <row r="28" spans="2:64" x14ac:dyDescent="0.15">
      <c r="B28" s="138" t="s">
        <v>842</v>
      </c>
      <c r="C28" s="121">
        <f>C29-C27</f>
        <v>-51359617</v>
      </c>
      <c r="D28" s="121">
        <f>D29-D27</f>
        <v>-56093909</v>
      </c>
      <c r="E28" s="121">
        <f>E29-E27</f>
        <v>-52842031.5</v>
      </c>
      <c r="F28" s="224">
        <f>SUM(C28:E28)</f>
        <v>-160295557.5</v>
      </c>
      <c r="G28" s="145">
        <f>G29-G27</f>
        <v>-295423724.91202486</v>
      </c>
      <c r="L28" s="130"/>
    </row>
    <row r="29" spans="2:64" x14ac:dyDescent="0.15">
      <c r="B29" s="138" t="s">
        <v>843</v>
      </c>
      <c r="C29" s="121">
        <f>H9</f>
        <v>-51359617</v>
      </c>
      <c r="D29" s="130">
        <f>N9</f>
        <v>-107453526</v>
      </c>
      <c r="E29" s="130">
        <f>S9</f>
        <v>-160295557.5</v>
      </c>
      <c r="F29" s="224">
        <f>E29</f>
        <v>-160295557.5</v>
      </c>
      <c r="G29" s="224">
        <f>'FIN-CASHFLOW_CWS'!BK58</f>
        <v>-455719282.41202486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>
        <f>NPV(+C34/12,I6:BK6)</f>
        <v>-148709333.54108116</v>
      </c>
      <c r="E34" s="130">
        <f>D28*-1</f>
        <v>56093909</v>
      </c>
      <c r="F34" s="237">
        <f>E34/D34</f>
        <v>-0.37720503255771759</v>
      </c>
    </row>
    <row r="35" spans="1:15" x14ac:dyDescent="0.15">
      <c r="B35" s="138" t="s">
        <v>958</v>
      </c>
      <c r="C35" s="221">
        <f>'FIN-VALUE_DB'!D41</f>
        <v>0.48000000000000009</v>
      </c>
      <c r="D35" s="121">
        <f>NPV(+C35/12,N6:BK6)</f>
        <v>-212702805.89893681</v>
      </c>
      <c r="E35" s="130">
        <f>E28*-1</f>
        <v>52842031.5</v>
      </c>
      <c r="F35" s="237">
        <f>E35/D35</f>
        <v>-0.24843128550503119</v>
      </c>
    </row>
    <row r="36" spans="1:15" x14ac:dyDescent="0.15">
      <c r="B36" s="138" t="s">
        <v>856</v>
      </c>
      <c r="C36" s="221">
        <f>'FIN-VALUE_DB'!E41</f>
        <v>0.25000000000000006</v>
      </c>
      <c r="D36" s="121">
        <f>NPV(+C36/12,V6:BK6)</f>
        <v>-276700001.86335015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25679808.5</v>
      </c>
      <c r="F42" s="238">
        <f>D42/E44</f>
        <v>0.5</v>
      </c>
      <c r="G42" s="239">
        <f>F42*(1-G52)</f>
        <v>0.68860251627885882</v>
      </c>
      <c r="H42" s="240">
        <f>G42*(1-H60)</f>
        <v>0.85967292460001488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25679808.5</v>
      </c>
      <c r="F43" s="238">
        <f>D43/E44</f>
        <v>0.5</v>
      </c>
      <c r="G43" s="239">
        <f>F43*(1-G52)</f>
        <v>0.68860251627885882</v>
      </c>
      <c r="H43" s="240">
        <f>G43*(1-H60)</f>
        <v>0.85967292460001488</v>
      </c>
    </row>
    <row r="44" spans="1:15" x14ac:dyDescent="0.15">
      <c r="B44" s="47" t="s">
        <v>844</v>
      </c>
      <c r="E44" s="121">
        <f>D43+D42</f>
        <v>51359617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513.59617000000003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56093909</v>
      </c>
      <c r="F52" s="238"/>
      <c r="G52" s="242">
        <f>D52/E53</f>
        <v>-0.37720503255771759</v>
      </c>
      <c r="H52" s="242">
        <f>G52*(1-H60)</f>
        <v>-0.47091456369499851</v>
      </c>
      <c r="L52" s="223"/>
    </row>
    <row r="53" spans="2:12" x14ac:dyDescent="0.15">
      <c r="B53" s="47" t="s">
        <v>844</v>
      </c>
      <c r="E53" s="121">
        <f>D34</f>
        <v>-148709333.54108116</v>
      </c>
    </row>
    <row r="54" spans="2:12" x14ac:dyDescent="0.15">
      <c r="B54" s="106" t="s">
        <v>923</v>
      </c>
      <c r="D54" s="234">
        <f>D47/(1-G52)-D47</f>
        <v>-27389.170358837568</v>
      </c>
      <c r="L54" s="223"/>
    </row>
    <row r="55" spans="2:12" x14ac:dyDescent="0.15">
      <c r="B55" s="47" t="s">
        <v>912</v>
      </c>
      <c r="D55" s="235">
        <f>D47+D54</f>
        <v>72610.829641162432</v>
      </c>
    </row>
    <row r="56" spans="2:12" x14ac:dyDescent="0.15">
      <c r="B56" s="47" t="s">
        <v>913</v>
      </c>
      <c r="D56" s="131">
        <f>E53/D55</f>
        <v>-2048.0324254108118</v>
      </c>
    </row>
    <row r="57" spans="2:12" x14ac:dyDescent="0.15">
      <c r="B57" s="47" t="s">
        <v>916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52842031.5</v>
      </c>
      <c r="F60" s="238"/>
      <c r="H60" s="242">
        <f>D60/E61</f>
        <v>-0.24843128550503119</v>
      </c>
      <c r="L60" s="223"/>
    </row>
    <row r="61" spans="2:12" x14ac:dyDescent="0.15">
      <c r="B61" s="47" t="s">
        <v>844</v>
      </c>
      <c r="E61" s="121">
        <f>D35</f>
        <v>-212702805.89893681</v>
      </c>
    </row>
    <row r="62" spans="2:12" x14ac:dyDescent="0.15">
      <c r="B62" s="106" t="s">
        <v>924</v>
      </c>
      <c r="D62" s="234">
        <f>D55/(1-H60)-D55</f>
        <v>-14449.174703310586</v>
      </c>
      <c r="L62" s="223"/>
    </row>
    <row r="63" spans="2:12" x14ac:dyDescent="0.15">
      <c r="B63" s="47" t="s">
        <v>912</v>
      </c>
      <c r="D63" s="235">
        <f>D55+D62</f>
        <v>58161.654937851847</v>
      </c>
    </row>
    <row r="64" spans="2:12" x14ac:dyDescent="0.15">
      <c r="B64" s="47" t="s">
        <v>913</v>
      </c>
      <c r="D64" s="131">
        <f>E61/D63</f>
        <v>-3657.0968643553665</v>
      </c>
    </row>
    <row r="65" spans="2:8" x14ac:dyDescent="0.15">
      <c r="B65" s="33" t="s">
        <v>916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>
        <f>D36</f>
        <v>-276700001.86335015</v>
      </c>
    </row>
    <row r="70" spans="2:8" x14ac:dyDescent="0.15">
      <c r="B70" s="138" t="s">
        <v>845</v>
      </c>
      <c r="C70" s="130">
        <f>D42</f>
        <v>25679808.5</v>
      </c>
      <c r="D70" s="236">
        <f>H42</f>
        <v>0.85967292460001488</v>
      </c>
      <c r="E70" s="130">
        <f>$C$69*D70</f>
        <v>-237871499.83869579</v>
      </c>
      <c r="F70" s="243">
        <f>E70/C70</f>
        <v>-9.2629779477793139</v>
      </c>
    </row>
    <row r="71" spans="2:8" x14ac:dyDescent="0.15">
      <c r="B71" s="138" t="s">
        <v>911</v>
      </c>
      <c r="C71" s="130">
        <f>D43</f>
        <v>25679808.5</v>
      </c>
      <c r="D71" s="236">
        <f>H43</f>
        <v>0.85967292460001488</v>
      </c>
      <c r="E71" s="130">
        <f>$C$69*D71</f>
        <v>-237871499.83869579</v>
      </c>
      <c r="F71" s="243">
        <f>E71/C71</f>
        <v>-9.2629779477793139</v>
      </c>
    </row>
    <row r="72" spans="2:8" x14ac:dyDescent="0.15">
      <c r="B72" s="138" t="s">
        <v>914</v>
      </c>
      <c r="C72" s="130">
        <f>D52</f>
        <v>56093909</v>
      </c>
      <c r="D72" s="236">
        <f>H52</f>
        <v>-0.47091456369499851</v>
      </c>
      <c r="E72" s="130">
        <f>$C$69*D72</f>
        <v>130302060.65188481</v>
      </c>
      <c r="F72" s="243">
        <f>E72/C72</f>
        <v>2.3229270873578236</v>
      </c>
    </row>
    <row r="73" spans="2:8" x14ac:dyDescent="0.15">
      <c r="B73" s="138" t="s">
        <v>915</v>
      </c>
      <c r="C73" s="130">
        <f>D60</f>
        <v>52842031.5</v>
      </c>
      <c r="D73" s="236">
        <f>H60</f>
        <v>-0.24843128550503119</v>
      </c>
      <c r="E73" s="130">
        <f>$C$69*D73</f>
        <v>68740937.162156597</v>
      </c>
      <c r="F73" s="243">
        <f>E73/C73</f>
        <v>1.3008761247598248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160295557.5</v>
      </c>
      <c r="D75" s="236">
        <f>SUM(D70:D73)</f>
        <v>1</v>
      </c>
      <c r="E75" s="130">
        <f>SUM(E70:E73)</f>
        <v>-276700001.86335021</v>
      </c>
      <c r="F75" s="243">
        <f>E75/C75</f>
        <v>-1.7261863408993741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9342424</v>
      </c>
      <c r="G7" s="250">
        <f>STAFF_CWS!L570</f>
        <v>9342424</v>
      </c>
      <c r="H7" s="250">
        <f>STAFF_CWS!M570</f>
        <v>9342424</v>
      </c>
      <c r="I7" s="250">
        <f>STAFF_CWS!N570</f>
        <v>9342424</v>
      </c>
      <c r="J7" s="250">
        <f>STAFF_CWS!O570</f>
        <v>9342424</v>
      </c>
      <c r="K7" s="250">
        <f>STAFF_CWS!P570</f>
        <v>9342424</v>
      </c>
      <c r="L7" s="250">
        <f>STAFF_CWS!Q570</f>
        <v>9342424</v>
      </c>
      <c r="M7" s="250">
        <f>STAFF_CWS!R570</f>
        <v>9342424</v>
      </c>
      <c r="N7" s="250">
        <f>STAFF_CWS!S570</f>
        <v>9342424</v>
      </c>
      <c r="O7" s="250">
        <f>STAFF_CWS!T570</f>
        <v>10782424</v>
      </c>
      <c r="P7" s="250">
        <f>STAFF_CWS!U570</f>
        <v>10782424</v>
      </c>
      <c r="Q7" s="250">
        <f>STAFF_CWS!V570</f>
        <v>10782424</v>
      </c>
      <c r="R7" s="250">
        <f>STAFF_CWS!W570</f>
        <v>10782424</v>
      </c>
      <c r="S7" s="250">
        <f>STAFF_CWS!X570</f>
        <v>10782424</v>
      </c>
      <c r="T7" s="250">
        <f>STAFF_CWS!Y570</f>
        <v>10782424</v>
      </c>
      <c r="U7" s="250">
        <f>STAFF_CWS!Z570</f>
        <v>9782424</v>
      </c>
      <c r="V7" s="250">
        <f>STAFF_CWS!AA570</f>
        <v>9782424</v>
      </c>
      <c r="W7" s="250">
        <f>STAFF_CWS!AB570</f>
        <v>9782424</v>
      </c>
      <c r="X7" s="250">
        <f>STAFF_CWS!AC570</f>
        <v>9782424</v>
      </c>
      <c r="Y7" s="250">
        <f>STAFF_CWS!AD570</f>
        <v>9782424</v>
      </c>
      <c r="Z7" s="250">
        <f>STAFF_CWS!AE570</f>
        <v>9782424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-27652</v>
      </c>
      <c r="D42" s="250">
        <f>+'FIN-P&amp;L_CWS'!E207</f>
        <v>-9385117.333333334</v>
      </c>
      <c r="E42" s="250">
        <f>+'FIN-P&amp;L_CWS'!F207</f>
        <v>-9358359</v>
      </c>
      <c r="F42" s="250">
        <f>+'FIN-P&amp;L_CWS'!G207</f>
        <v>-9358365.666666666</v>
      </c>
      <c r="G42" s="250">
        <f>+'FIN-P&amp;L_CWS'!H207</f>
        <v>-9402625.666666666</v>
      </c>
      <c r="H42" s="250">
        <f>+'FIN-P&amp;L_CWS'!I207</f>
        <v>-9436085.666666666</v>
      </c>
      <c r="I42" s="250">
        <f>+'FIN-P&amp;L_CWS'!J207</f>
        <v>-9431365.666666666</v>
      </c>
      <c r="J42" s="250">
        <f>+'FIN-P&amp;L_CWS'!K207</f>
        <v>-9473865.666666666</v>
      </c>
      <c r="K42" s="250">
        <f>+'FIN-P&amp;L_CWS'!L207</f>
        <v>-9437695.666666666</v>
      </c>
      <c r="L42" s="250">
        <f>+'FIN-P&amp;L_CWS'!M207</f>
        <v>-9441795.666666666</v>
      </c>
      <c r="M42" s="250">
        <f>+'FIN-P&amp;L_CWS'!N207</f>
        <v>-9416710.666666666</v>
      </c>
      <c r="N42" s="250">
        <f>+'FIN-P&amp;L_CWS'!O207</f>
        <v>-9416235.666666666</v>
      </c>
      <c r="O42" s="250">
        <f>+'FIN-P&amp;L_CWS'!P207</f>
        <v>-9423530.666666666</v>
      </c>
      <c r="P42" s="250">
        <f>+'FIN-P&amp;L_CWS'!Q207</f>
        <v>-10809027.291666666</v>
      </c>
      <c r="Q42" s="250">
        <f>+'FIN-P&amp;L_CWS'!R207</f>
        <v>-10762012.291666666</v>
      </c>
      <c r="R42" s="250">
        <f>+'FIN-P&amp;L_CWS'!S207</f>
        <v>-10741682.291666666</v>
      </c>
      <c r="S42" s="250">
        <f>+'FIN-P&amp;L_CWS'!T207</f>
        <v>-10747247.291666666</v>
      </c>
      <c r="T42" s="250">
        <f>+'FIN-P&amp;L_CWS'!U207</f>
        <v>-10733012.291666666</v>
      </c>
      <c r="U42" s="250">
        <f>+'FIN-P&amp;L_CWS'!V207</f>
        <v>-10720227.291666666</v>
      </c>
      <c r="V42" s="250">
        <f>+'FIN-P&amp;L_CWS'!W207</f>
        <v>-9749853.958333334</v>
      </c>
      <c r="W42" s="250">
        <f>+'FIN-P&amp;L_CWS'!X207</f>
        <v>-9737888.958333334</v>
      </c>
      <c r="X42" s="250">
        <f>+'FIN-P&amp;L_CWS'!Y207</f>
        <v>-9767668.958333334</v>
      </c>
      <c r="Y42" s="250">
        <f>+'FIN-P&amp;L_CWS'!Z207</f>
        <v>-9770183.958333334</v>
      </c>
      <c r="Z42" s="250">
        <f>+'FIN-P&amp;L_CWS'!AA207</f>
        <v>-9767668.958333334</v>
      </c>
      <c r="AA42" s="250">
        <f>+'FIN-P&amp;L_CWS'!AB207</f>
        <v>-9810488.958333334</v>
      </c>
      <c r="AB42" s="250">
        <f>+'FIN-P&amp;L_CWS'!AC207</f>
        <v>-8242724.3322916664</v>
      </c>
      <c r="AC42" s="250">
        <f>+'FIN-P&amp;L_CWS'!AD207</f>
        <v>-8176771.6989583336</v>
      </c>
      <c r="AD42" s="250">
        <f>+'FIN-P&amp;L_CWS'!AE207</f>
        <v>-8149448.598958333</v>
      </c>
      <c r="AE42" s="250">
        <f>+'FIN-P&amp;L_CWS'!AF207</f>
        <v>-8155553.598958333</v>
      </c>
      <c r="AF42" s="250">
        <f>+'FIN-P&amp;L_CWS'!AG207</f>
        <v>-8130557.7489583334</v>
      </c>
      <c r="AG42" s="250">
        <f>+'FIN-P&amp;L_CWS'!AH207</f>
        <v>-8112054.6489583328</v>
      </c>
      <c r="AH42" s="250">
        <f>+'FIN-P&amp;L_CWS'!AI207</f>
        <v>-8150803.598958333</v>
      </c>
      <c r="AI42" s="250">
        <f>+'FIN-P&amp;L_CWS'!AJ207</f>
        <v>-8133807.7489583334</v>
      </c>
      <c r="AJ42" s="250">
        <f>+'FIN-P&amp;L_CWS'!AK207</f>
        <v>-8171201.6989583336</v>
      </c>
      <c r="AK42" s="250">
        <f>+'FIN-P&amp;L_CWS'!AL207</f>
        <v>-8175806.6989583336</v>
      </c>
      <c r="AL42" s="250">
        <f>+'FIN-P&amp;L_CWS'!AM207</f>
        <v>-8171201.6989583336</v>
      </c>
      <c r="AM42" s="250">
        <f>+'FIN-P&amp;L_CWS'!AN207</f>
        <v>-8239710.9989583334</v>
      </c>
      <c r="AN42" s="250">
        <f>+'FIN-P&amp;L_CWS'!AO207</f>
        <v>-9789499.4128489587</v>
      </c>
      <c r="AO42" s="250">
        <f>+'FIN-P&amp;L_CWS'!AP207</f>
        <v>-9643064.3818489593</v>
      </c>
      <c r="AP42" s="250">
        <f>+'FIN-P&amp;L_CWS'!AQ207</f>
        <v>-9593262.7478489596</v>
      </c>
      <c r="AQ42" s="250">
        <f>+'FIN-P&amp;L_CWS'!AR207</f>
        <v>-9599367.7478489596</v>
      </c>
      <c r="AR42" s="250">
        <f>+'FIN-P&amp;L_CWS'!AS207</f>
        <v>-9546711.11384896</v>
      </c>
      <c r="AS42" s="250">
        <f>+'FIN-P&amp;L_CWS'!AT207</f>
        <v>-9503409.4798489586</v>
      </c>
      <c r="AT42" s="250">
        <f>+'FIN-P&amp;L_CWS'!AU207</f>
        <v>-9594617.7478489596</v>
      </c>
      <c r="AU42" s="250">
        <f>+'FIN-P&amp;L_CWS'!AV207</f>
        <v>-9549961.11384896</v>
      </c>
      <c r="AV42" s="250">
        <f>+'FIN-P&amp;L_CWS'!AW207</f>
        <v>-9639814.3818489593</v>
      </c>
      <c r="AW42" s="250">
        <f>+'FIN-P&amp;L_CWS'!AX207</f>
        <v>-9644419.3818489593</v>
      </c>
      <c r="AX42" s="250">
        <f>+'FIN-P&amp;L_CWS'!AY207</f>
        <v>-9639814.3818489593</v>
      </c>
      <c r="AY42" s="250">
        <f>+'FIN-P&amp;L_CWS'!AZ207</f>
        <v>-9786394.4128489587</v>
      </c>
      <c r="AZ42" s="250">
        <f>+'FIN-P&amp;L_CWS'!BA207</f>
        <v>-13361538.285871848</v>
      </c>
      <c r="BA42" s="250">
        <f>+'FIN-P&amp;L_CWS'!BB207</f>
        <v>-13194583.78462185</v>
      </c>
      <c r="BB42" s="250">
        <f>+'FIN-P&amp;L_CWS'!BC207</f>
        <v>-13141523.53624185</v>
      </c>
      <c r="BC42" s="250">
        <f>+'FIN-P&amp;L_CWS'!BD207</f>
        <v>-13147628.53624185</v>
      </c>
      <c r="BD42" s="250">
        <f>+'FIN-P&amp;L_CWS'!BE207</f>
        <v>-13084503.909806849</v>
      </c>
      <c r="BE42" s="250">
        <f>+'FIN-P&amp;L_CWS'!BF207</f>
        <v>-13037943.66142685</v>
      </c>
      <c r="BF42" s="250">
        <f>+'FIN-P&amp;L_CWS'!BG207</f>
        <v>-13142878.53624185</v>
      </c>
      <c r="BG42" s="250">
        <f>+'FIN-P&amp;L_CWS'!BH207</f>
        <v>-13087753.909806849</v>
      </c>
      <c r="BH42" s="250">
        <f>+'FIN-P&amp;L_CWS'!BI207</f>
        <v>-13191333.78462185</v>
      </c>
      <c r="BI42" s="250">
        <f>+'FIN-P&amp;L_CWS'!BJ207</f>
        <v>-13195938.78462185</v>
      </c>
      <c r="BJ42" s="250">
        <f>+'FIN-P&amp;L_CWS'!BK207</f>
        <v>-13191333.78462185</v>
      </c>
      <c r="BK42" s="250">
        <f>+'FIN-P&amp;L_CWS'!BL207</f>
        <v>-13352863.285871848</v>
      </c>
    </row>
    <row r="43" spans="1:64" x14ac:dyDescent="0.15">
      <c r="B43" s="33" t="s">
        <v>1099</v>
      </c>
      <c r="C43" s="250">
        <f>+'FIN-P&amp;L_CWS'!D208</f>
        <v>-27652</v>
      </c>
      <c r="D43" s="250">
        <f>+'FIN-P&amp;L_CWS'!E208</f>
        <v>-9412769.333333334</v>
      </c>
      <c r="E43" s="250">
        <f>+'FIN-P&amp;L_CWS'!F208</f>
        <v>-18771128.333333336</v>
      </c>
      <c r="F43" s="250">
        <f>+'FIN-P&amp;L_CWS'!G208</f>
        <v>-28129494</v>
      </c>
      <c r="G43" s="250">
        <f>+'FIN-P&amp;L_CWS'!H208</f>
        <v>-37532119.666666664</v>
      </c>
      <c r="H43" s="250">
        <f>+'FIN-P&amp;L_CWS'!I208</f>
        <v>-46968205.333333328</v>
      </c>
      <c r="I43" s="250">
        <f>+'FIN-P&amp;L_CWS'!J208</f>
        <v>-56399570.999999993</v>
      </c>
      <c r="J43" s="250">
        <f>+'FIN-P&amp;L_CWS'!K208</f>
        <v>-65873436.666666657</v>
      </c>
      <c r="K43" s="250">
        <f>+'FIN-P&amp;L_CWS'!L208</f>
        <v>-75311132.333333328</v>
      </c>
      <c r="L43" s="250">
        <f>+'FIN-P&amp;L_CWS'!M208</f>
        <v>-84752928</v>
      </c>
      <c r="M43" s="250">
        <f>+'FIN-P&amp;L_CWS'!N208</f>
        <v>-94169638.666666672</v>
      </c>
      <c r="N43" s="250">
        <f>+'FIN-P&amp;L_CWS'!O208</f>
        <v>-103585874.33333334</v>
      </c>
      <c r="O43" s="250">
        <f>+'FIN-P&amp;L_CWS'!P208</f>
        <v>-113009405.00000001</v>
      </c>
      <c r="P43" s="250">
        <f>+'FIN-P&amp;L_CWS'!Q208</f>
        <v>-123818432.29166669</v>
      </c>
      <c r="Q43" s="250">
        <f>+'FIN-P&amp;L_CWS'!R208</f>
        <v>-134580444.58333334</v>
      </c>
      <c r="R43" s="250">
        <f>+'FIN-P&amp;L_CWS'!S208</f>
        <v>-145322126.875</v>
      </c>
      <c r="S43" s="250">
        <f>+'FIN-P&amp;L_CWS'!T208</f>
        <v>-156069374.16666666</v>
      </c>
      <c r="T43" s="250">
        <f>+'FIN-P&amp;L_CWS'!U208</f>
        <v>-166802386.45833331</v>
      </c>
      <c r="U43" s="250">
        <f>+'FIN-P&amp;L_CWS'!V208</f>
        <v>-177522613.74999997</v>
      </c>
      <c r="V43" s="250">
        <f>+'FIN-P&amp;L_CWS'!W208</f>
        <v>-187272467.70833331</v>
      </c>
      <c r="W43" s="250">
        <f>+'FIN-P&amp;L_CWS'!X208</f>
        <v>-197010356.66666666</v>
      </c>
      <c r="X43" s="250">
        <f>+'FIN-P&amp;L_CWS'!Y208</f>
        <v>-206778025.625</v>
      </c>
      <c r="Y43" s="250">
        <f>+'FIN-P&amp;L_CWS'!Z208</f>
        <v>-216548209.58333334</v>
      </c>
      <c r="Z43" s="250">
        <f>+'FIN-P&amp;L_CWS'!AA208</f>
        <v>-226315878.54166669</v>
      </c>
      <c r="AA43" s="250">
        <f>+'FIN-P&amp;L_CWS'!AB208</f>
        <v>-236126367.50000003</v>
      </c>
      <c r="AB43" s="250">
        <f>+'FIN-P&amp;L_CWS'!AC208</f>
        <v>-244369091.83229169</v>
      </c>
      <c r="AC43" s="250">
        <f>+'FIN-P&amp;L_CWS'!AD208</f>
        <v>-252545863.53125003</v>
      </c>
      <c r="AD43" s="250">
        <f>+'FIN-P&amp;L_CWS'!AE208</f>
        <v>-260695312.13020837</v>
      </c>
      <c r="AE43" s="250">
        <f>+'FIN-P&amp;L_CWS'!AF208</f>
        <v>-268850865.72916669</v>
      </c>
      <c r="AF43" s="250">
        <f>+'FIN-P&amp;L_CWS'!AG208</f>
        <v>-276981423.47812504</v>
      </c>
      <c r="AG43" s="250">
        <f>+'FIN-P&amp;L_CWS'!AH208</f>
        <v>-285093478.12708336</v>
      </c>
      <c r="AH43" s="250">
        <f>+'FIN-P&amp;L_CWS'!AI208</f>
        <v>-293244281.72604167</v>
      </c>
      <c r="AI43" s="250">
        <f>+'FIN-P&amp;L_CWS'!AJ208</f>
        <v>-301378089.47500002</v>
      </c>
      <c r="AJ43" s="250">
        <f>+'FIN-P&amp;L_CWS'!AK208</f>
        <v>-309549291.17395836</v>
      </c>
      <c r="AK43" s="250">
        <f>+'FIN-P&amp;L_CWS'!AL208</f>
        <v>-317725097.8729167</v>
      </c>
      <c r="AL43" s="250">
        <f>+'FIN-P&amp;L_CWS'!AM208</f>
        <v>-325896299.57187504</v>
      </c>
      <c r="AM43" s="250">
        <f>+'FIN-P&amp;L_CWS'!AN208</f>
        <v>-334136010.57083338</v>
      </c>
      <c r="AN43" s="250">
        <f>+'FIN-P&amp;L_CWS'!AO208</f>
        <v>-343925509.98368233</v>
      </c>
      <c r="AO43" s="250">
        <f>+'FIN-P&amp;L_CWS'!AP208</f>
        <v>-353568574.36553127</v>
      </c>
      <c r="AP43" s="250">
        <f>+'FIN-P&amp;L_CWS'!AQ208</f>
        <v>-363161837.11338025</v>
      </c>
      <c r="AQ43" s="250">
        <f>+'FIN-P&amp;L_CWS'!AR208</f>
        <v>-372761204.86122924</v>
      </c>
      <c r="AR43" s="250">
        <f>+'FIN-P&amp;L_CWS'!AS208</f>
        <v>-382307915.97507823</v>
      </c>
      <c r="AS43" s="250">
        <f>+'FIN-P&amp;L_CWS'!AT208</f>
        <v>-391811325.45492721</v>
      </c>
      <c r="AT43" s="250">
        <f>+'FIN-P&amp;L_CWS'!AU208</f>
        <v>-401405943.20277619</v>
      </c>
      <c r="AU43" s="250">
        <f>+'FIN-P&amp;L_CWS'!AV208</f>
        <v>-410955904.31662518</v>
      </c>
      <c r="AV43" s="250">
        <f>+'FIN-P&amp;L_CWS'!AW208</f>
        <v>-420595718.69847411</v>
      </c>
      <c r="AW43" s="250">
        <f>+'FIN-P&amp;L_CWS'!AX208</f>
        <v>-430240138.08032304</v>
      </c>
      <c r="AX43" s="250">
        <f>+'FIN-P&amp;L_CWS'!AY208</f>
        <v>-439879952.46217197</v>
      </c>
      <c r="AY43" s="250">
        <f>+'FIN-P&amp;L_CWS'!AZ208</f>
        <v>-449666346.87502092</v>
      </c>
      <c r="AZ43" s="250">
        <f>+'FIN-P&amp;L_CWS'!BA208</f>
        <v>-463027885.16089278</v>
      </c>
      <c r="BA43" s="250">
        <f>+'FIN-P&amp;L_CWS'!BB208</f>
        <v>-476222468.94551462</v>
      </c>
      <c r="BB43" s="250">
        <f>+'FIN-P&amp;L_CWS'!BC208</f>
        <v>-489363992.48175645</v>
      </c>
      <c r="BC43" s="250">
        <f>+'FIN-P&amp;L_CWS'!BD208</f>
        <v>-502511621.01799828</v>
      </c>
      <c r="BD43" s="250">
        <f>+'FIN-P&amp;L_CWS'!BE208</f>
        <v>-515596124.92780513</v>
      </c>
      <c r="BE43" s="250">
        <f>+'FIN-P&amp;L_CWS'!BF208</f>
        <v>-528634068.58923197</v>
      </c>
      <c r="BF43" s="250">
        <f>+'FIN-P&amp;L_CWS'!BG208</f>
        <v>-541776947.12547386</v>
      </c>
      <c r="BG43" s="250">
        <f>+'FIN-P&amp;L_CWS'!BH208</f>
        <v>-554864701.0352807</v>
      </c>
      <c r="BH43" s="250">
        <f>+'FIN-P&amp;L_CWS'!BI208</f>
        <v>-568056034.81990254</v>
      </c>
      <c r="BI43" s="250">
        <f>+'FIN-P&amp;L_CWS'!BJ208</f>
        <v>-581251973.60452437</v>
      </c>
      <c r="BJ43" s="250">
        <f>+'FIN-P&amp;L_CWS'!BK208</f>
        <v>-594443307.38914621</v>
      </c>
      <c r="BK43" s="250">
        <f>+'FIN-P&amp;L_CWS'!BL208</f>
        <v>-607796170.67501807</v>
      </c>
    </row>
    <row r="44" spans="1:64" x14ac:dyDescent="0.15">
      <c r="B44" s="33" t="s">
        <v>1101</v>
      </c>
      <c r="C44" s="250">
        <f>+'FIN-CASHFLOW_CWS'!C67</f>
        <v>-27652</v>
      </c>
      <c r="D44" s="250">
        <f>+'FIN-CASHFLOW_CWS'!D67</f>
        <v>-9423959</v>
      </c>
      <c r="E44" s="250">
        <f>+'FIN-CASHFLOW_CWS'!E67</f>
        <v>-9392609</v>
      </c>
      <c r="F44" s="250">
        <f>+'FIN-CASHFLOW_CWS'!F67</f>
        <v>-9426949</v>
      </c>
      <c r="G44" s="250">
        <f>+'FIN-CASHFLOW_CWS'!G67</f>
        <v>-13695399</v>
      </c>
      <c r="H44" s="250">
        <f>+'FIN-CASHFLOW_CWS'!H67</f>
        <v>-9393049</v>
      </c>
      <c r="I44" s="250">
        <f>+'FIN-CASHFLOW_CWS'!I67</f>
        <v>-9352329</v>
      </c>
      <c r="J44" s="250">
        <f>+'FIN-CASHFLOW_CWS'!J67</f>
        <v>-9381689</v>
      </c>
      <c r="K44" s="250">
        <f>+'FIN-CASHFLOW_CWS'!K67</f>
        <v>-9358659</v>
      </c>
      <c r="L44" s="250">
        <f>+'FIN-CASHFLOW_CWS'!L67</f>
        <v>-9335119</v>
      </c>
      <c r="M44" s="250">
        <f>+'FIN-CASHFLOW_CWS'!M67</f>
        <v>-9345294</v>
      </c>
      <c r="N44" s="250">
        <f>+'FIN-CASHFLOW_CWS'!N67</f>
        <v>-9320819</v>
      </c>
      <c r="O44" s="250">
        <f>+'FIN-CASHFLOW_CWS'!O67</f>
        <v>-9406424</v>
      </c>
      <c r="P44" s="250">
        <f>+'FIN-CASHFLOW_CWS'!P67</f>
        <v>-11069035.625</v>
      </c>
      <c r="Q44" s="250">
        <f>+'FIN-CASHFLOW_CWS'!Q67</f>
        <v>-10934340.625</v>
      </c>
      <c r="R44" s="250">
        <f>+'FIN-CASHFLOW_CWS'!R67</f>
        <v>-10730720.625</v>
      </c>
      <c r="S44" s="250">
        <f>+'FIN-CASHFLOW_CWS'!S67</f>
        <v>-10701510.625</v>
      </c>
      <c r="T44" s="250">
        <f>+'FIN-CASHFLOW_CWS'!T67</f>
        <v>-10750405.625</v>
      </c>
      <c r="U44" s="250">
        <f>+'FIN-CASHFLOW_CWS'!U67</f>
        <v>-10663255.625</v>
      </c>
      <c r="V44" s="250">
        <f>+'FIN-CASHFLOW_CWS'!V67</f>
        <v>-9582065.625</v>
      </c>
      <c r="W44" s="250">
        <f>+'FIN-CASHFLOW_CWS'!W67</f>
        <v>-9665285.625</v>
      </c>
      <c r="X44" s="250">
        <f>+'FIN-CASHFLOW_CWS'!X67</f>
        <v>-9572550.625</v>
      </c>
      <c r="Y44" s="250">
        <f>+'FIN-CASHFLOW_CWS'!Y67</f>
        <v>-9698650.625</v>
      </c>
      <c r="Z44" s="250">
        <f>+'FIN-CASHFLOW_CWS'!Z67</f>
        <v>-9619095.625</v>
      </c>
      <c r="AA44" s="250">
        <f>+'FIN-CASHFLOW_CWS'!AA67</f>
        <v>-9555450.625</v>
      </c>
      <c r="AB44" s="250">
        <f>+'FIN-CASHFLOW_CWS'!AB67</f>
        <v>-8619719.4656249993</v>
      </c>
      <c r="AC44" s="250">
        <f>+'FIN-CASHFLOW_CWS'!AC67</f>
        <v>-8541562.9656250011</v>
      </c>
      <c r="AD44" s="250">
        <f>+'FIN-CASHFLOW_CWS'!AD67</f>
        <v>-8224462.4656249993</v>
      </c>
      <c r="AE44" s="250">
        <f>+'FIN-CASHFLOW_CWS'!AE67</f>
        <v>-8127997.265625</v>
      </c>
      <c r="AF44" s="250">
        <f>+'FIN-CASHFLOW_CWS'!AF67</f>
        <v>-8217491.4156250004</v>
      </c>
      <c r="AG44" s="250">
        <f>+'FIN-CASHFLOW_CWS'!AG67</f>
        <v>-8099114.5156249991</v>
      </c>
      <c r="AH44" s="250">
        <f>+'FIN-CASHFLOW_CWS'!AH67</f>
        <v>-7862210.0656249998</v>
      </c>
      <c r="AI44" s="250">
        <f>+'FIN-CASHFLOW_CWS'!AI67</f>
        <v>-8088810.4156250004</v>
      </c>
      <c r="AJ44" s="250">
        <f>+'FIN-CASHFLOW_CWS'!AJ67</f>
        <v>-7838631.1656250004</v>
      </c>
      <c r="AK44" s="250">
        <f>+'FIN-CASHFLOW_CWS'!AK67</f>
        <v>-8104273.3656250006</v>
      </c>
      <c r="AL44" s="250">
        <f>+'FIN-CASHFLOW_CWS'!AL67</f>
        <v>-7967737.3656250006</v>
      </c>
      <c r="AM44" s="250">
        <f>+'FIN-CASHFLOW_CWS'!AM67</f>
        <v>-7977739.0656249998</v>
      </c>
      <c r="AN44" s="250">
        <f>+'FIN-CASHFLOW_CWS'!AN67</f>
        <v>-10912483.210015625</v>
      </c>
      <c r="AO44" s="250">
        <f>+'FIN-CASHFLOW_CWS'!AO67</f>
        <v>-11078784.515515625</v>
      </c>
      <c r="AP44" s="250">
        <f>+'FIN-CASHFLOW_CWS'!AP67</f>
        <v>-9747758.848015625</v>
      </c>
      <c r="AQ44" s="250">
        <f>+'FIN-CASHFLOW_CWS'!AQ67</f>
        <v>-9529109.4145156257</v>
      </c>
      <c r="AR44" s="250">
        <f>+'FIN-CASHFLOW_CWS'!AR67</f>
        <v>-9702482.2140156273</v>
      </c>
      <c r="AS44" s="250">
        <f>+'FIN-CASHFLOW_CWS'!AS67</f>
        <v>-9655328.5800156258</v>
      </c>
      <c r="AT44" s="250">
        <f>+'FIN-CASHFLOW_CWS'!AT67</f>
        <v>-9072327.5475156251</v>
      </c>
      <c r="AU44" s="250">
        <f>+'FIN-CASHFLOW_CWS'!AU67</f>
        <v>-9701880.2140156273</v>
      </c>
      <c r="AV44" s="250">
        <f>+'FIN-CASHFLOW_CWS'!AV67</f>
        <v>-9116240.1815156247</v>
      </c>
      <c r="AW44" s="250">
        <f>+'FIN-CASHFLOW_CWS'!AW67</f>
        <v>-9572886.0485156253</v>
      </c>
      <c r="AX44" s="250">
        <f>+'FIN-CASHFLOW_CWS'!AX67</f>
        <v>-9564215.0485156253</v>
      </c>
      <c r="AY44" s="250">
        <f>+'FIN-CASHFLOW_CWS'!AY67</f>
        <v>-9018239.6125156246</v>
      </c>
      <c r="AZ44" s="250">
        <f>+'FIN-CASHFLOW_CWS'!AZ67</f>
        <v>-12946338.192378515</v>
      </c>
      <c r="BA44" s="250">
        <f>+'FIN-CASHFLOW_CWS'!BA67</f>
        <v>-13172226.525113517</v>
      </c>
      <c r="BB44" s="250">
        <f>+'FIN-CASHFLOW_CWS'!BB67</f>
        <v>-13297117.252038516</v>
      </c>
      <c r="BC44" s="250">
        <f>+'FIN-CASHFLOW_CWS'!BC67</f>
        <v>-13172257.802908516</v>
      </c>
      <c r="BD44" s="250">
        <f>+'FIN-CASHFLOW_CWS'!BD67</f>
        <v>-13349392.743808515</v>
      </c>
      <c r="BE44" s="250">
        <f>+'FIN-CASHFLOW_CWS'!BE67</f>
        <v>-13018200.967248516</v>
      </c>
      <c r="BF44" s="250">
        <f>+'FIN-CASHFLOW_CWS'!BF67</f>
        <v>-12683132.396418517</v>
      </c>
      <c r="BG44" s="250">
        <f>+'FIN-CASHFLOW_CWS'!BG67</f>
        <v>-13091605.543808516</v>
      </c>
      <c r="BH44" s="250">
        <f>+'FIN-CASHFLOW_CWS'!BH67</f>
        <v>-12638693.034823516</v>
      </c>
      <c r="BI44" s="250">
        <f>+'FIN-CASHFLOW_CWS'!BI67</f>
        <v>-13124405.451288518</v>
      </c>
      <c r="BJ44" s="250">
        <f>+'FIN-CASHFLOW_CWS'!BJ67</f>
        <v>-12845024.451288516</v>
      </c>
      <c r="BK44" s="250">
        <f>+'FIN-CASHFLOW_CWS'!BK67</f>
        <v>-18932643.078713514</v>
      </c>
      <c r="BL44" s="66"/>
    </row>
    <row r="45" spans="1:64" x14ac:dyDescent="0.15">
      <c r="B45" s="33" t="s">
        <v>1100</v>
      </c>
      <c r="C45" s="250">
        <f>+'FIN-CASHFLOW_CWS'!C70</f>
        <v>-27652</v>
      </c>
      <c r="D45" s="250">
        <f>+'FIN-CASHFLOW_CWS'!D70</f>
        <v>-9451611</v>
      </c>
      <c r="E45" s="250">
        <f>+'FIN-CASHFLOW_CWS'!E70</f>
        <v>-18844220</v>
      </c>
      <c r="F45" s="250">
        <f>+'FIN-CASHFLOW_CWS'!F70</f>
        <v>-28271169</v>
      </c>
      <c r="G45" s="250">
        <f>+'FIN-CASHFLOW_CWS'!G70</f>
        <v>-41966568</v>
      </c>
      <c r="H45" s="250">
        <f>+'FIN-CASHFLOW_CWS'!H70</f>
        <v>-51359617</v>
      </c>
      <c r="I45" s="250">
        <f>+'FIN-CASHFLOW_CWS'!I70</f>
        <v>-60711946</v>
      </c>
      <c r="J45" s="250">
        <f>+'FIN-CASHFLOW_CWS'!J70</f>
        <v>-70093635</v>
      </c>
      <c r="K45" s="250">
        <f>+'FIN-CASHFLOW_CWS'!K70</f>
        <v>-79452294</v>
      </c>
      <c r="L45" s="250">
        <f>+'FIN-CASHFLOW_CWS'!L70</f>
        <v>-88787413</v>
      </c>
      <c r="M45" s="250">
        <f>+'FIN-CASHFLOW_CWS'!M70</f>
        <v>-98132707</v>
      </c>
      <c r="N45" s="250">
        <f>+'FIN-CASHFLOW_CWS'!N70</f>
        <v>-107453526</v>
      </c>
      <c r="O45" s="250">
        <f>+'FIN-CASHFLOW_CWS'!O70</f>
        <v>-116859950</v>
      </c>
      <c r="P45" s="250">
        <f>+'FIN-CASHFLOW_CWS'!P70</f>
        <v>-127928985.625</v>
      </c>
      <c r="Q45" s="250">
        <f>+'FIN-CASHFLOW_CWS'!Q70</f>
        <v>-138863326.25</v>
      </c>
      <c r="R45" s="250">
        <f>+'FIN-CASHFLOW_CWS'!R70</f>
        <v>-149594046.875</v>
      </c>
      <c r="S45" s="250">
        <f>+'FIN-CASHFLOW_CWS'!S70</f>
        <v>-160295557.5</v>
      </c>
      <c r="T45" s="250">
        <f>+'FIN-CASHFLOW_CWS'!T70</f>
        <v>-171045963.125</v>
      </c>
      <c r="U45" s="250">
        <f>+'FIN-CASHFLOW_CWS'!U70</f>
        <v>-181709218.75</v>
      </c>
      <c r="V45" s="250">
        <f>+'FIN-CASHFLOW_CWS'!V70</f>
        <v>-191291284.375</v>
      </c>
      <c r="W45" s="250">
        <f>+'FIN-CASHFLOW_CWS'!W70</f>
        <v>-200956570</v>
      </c>
      <c r="X45" s="250">
        <f>+'FIN-CASHFLOW_CWS'!X70</f>
        <v>-210529120.625</v>
      </c>
      <c r="Y45" s="250">
        <f>+'FIN-CASHFLOW_CWS'!Y70</f>
        <v>-220227771.25</v>
      </c>
      <c r="Z45" s="250">
        <f>+'FIN-CASHFLOW_CWS'!Z70</f>
        <v>-229846866.875</v>
      </c>
      <c r="AA45" s="250">
        <f>+'FIN-CASHFLOW_CWS'!AA70</f>
        <v>-239402317.5</v>
      </c>
      <c r="AB45" s="250">
        <f>+'FIN-CASHFLOW_CWS'!AB70</f>
        <v>-248022036.96562499</v>
      </c>
      <c r="AC45" s="250">
        <f>+'FIN-CASHFLOW_CWS'!AC70</f>
        <v>-256563599.93124998</v>
      </c>
      <c r="AD45" s="250">
        <f>+'FIN-CASHFLOW_CWS'!AD70</f>
        <v>-264788062.39687496</v>
      </c>
      <c r="AE45" s="250">
        <f>+'FIN-CASHFLOW_CWS'!AE70</f>
        <v>-272916059.66249996</v>
      </c>
      <c r="AF45" s="250">
        <f>+'FIN-CASHFLOW_CWS'!AF70</f>
        <v>-281133551.07812494</v>
      </c>
      <c r="AG45" s="250">
        <f>+'FIN-CASHFLOW_CWS'!AG70</f>
        <v>-289232665.59374994</v>
      </c>
      <c r="AH45" s="250">
        <f>+'FIN-CASHFLOW_CWS'!AH70</f>
        <v>-297094875.65937495</v>
      </c>
      <c r="AI45" s="250">
        <f>+'FIN-CASHFLOW_CWS'!AI70</f>
        <v>-305183686.07499993</v>
      </c>
      <c r="AJ45" s="250">
        <f>+'FIN-CASHFLOW_CWS'!AJ70</f>
        <v>-313022317.2406249</v>
      </c>
      <c r="AK45" s="250">
        <f>+'FIN-CASHFLOW_CWS'!AK70</f>
        <v>-321126590.60624993</v>
      </c>
      <c r="AL45" s="250">
        <f>+'FIN-CASHFLOW_CWS'!AL70</f>
        <v>-329094327.97187495</v>
      </c>
      <c r="AM45" s="250">
        <f>+'FIN-CASHFLOW_CWS'!AM70</f>
        <v>-337072067.03749996</v>
      </c>
      <c r="AN45" s="250">
        <f>+'FIN-CASHFLOW_CWS'!AN70</f>
        <v>-347984550.24751556</v>
      </c>
      <c r="AO45" s="250">
        <f>+'FIN-CASHFLOW_CWS'!AO70</f>
        <v>-359063334.76303118</v>
      </c>
      <c r="AP45" s="250">
        <f>+'FIN-CASHFLOW_CWS'!AP70</f>
        <v>-368811093.61104679</v>
      </c>
      <c r="AQ45" s="250">
        <f>+'FIN-CASHFLOW_CWS'!AQ70</f>
        <v>-378340203.02556241</v>
      </c>
      <c r="AR45" s="250">
        <f>+'FIN-CASHFLOW_CWS'!AR70</f>
        <v>-388042685.23957801</v>
      </c>
      <c r="AS45" s="250">
        <f>+'FIN-CASHFLOW_CWS'!AS70</f>
        <v>-397698013.81959361</v>
      </c>
      <c r="AT45" s="250">
        <f>+'FIN-CASHFLOW_CWS'!AT70</f>
        <v>-406770341.36710924</v>
      </c>
      <c r="AU45" s="250">
        <f>+'FIN-CASHFLOW_CWS'!AU70</f>
        <v>-416472221.58112484</v>
      </c>
      <c r="AV45" s="250">
        <f>+'FIN-CASHFLOW_CWS'!AV70</f>
        <v>-425588461.76264048</v>
      </c>
      <c r="AW45" s="250">
        <f>+'FIN-CASHFLOW_CWS'!AW70</f>
        <v>-435161347.81115609</v>
      </c>
      <c r="AX45" s="250">
        <f>+'FIN-CASHFLOW_CWS'!AX70</f>
        <v>-444725562.85967171</v>
      </c>
      <c r="AY45" s="250">
        <f>+'FIN-CASHFLOW_CWS'!AY70</f>
        <v>-453743802.47218734</v>
      </c>
      <c r="AZ45" s="250">
        <f>+'FIN-CASHFLOW_CWS'!AZ70</f>
        <v>-466690140.66456586</v>
      </c>
      <c r="BA45" s="250">
        <f>+'FIN-CASHFLOW_CWS'!BA70</f>
        <v>-479862367.18967938</v>
      </c>
      <c r="BB45" s="250">
        <f>+'FIN-CASHFLOW_CWS'!BB70</f>
        <v>-493159484.44171792</v>
      </c>
      <c r="BC45" s="250">
        <f>+'FIN-CASHFLOW_CWS'!BC70</f>
        <v>-506331742.24462646</v>
      </c>
      <c r="BD45" s="250">
        <f>+'FIN-CASHFLOW_CWS'!BD70</f>
        <v>-519681134.98843497</v>
      </c>
      <c r="BE45" s="250">
        <f>+'FIN-CASHFLOW_CWS'!BE70</f>
        <v>-532699335.95568347</v>
      </c>
      <c r="BF45" s="250">
        <f>+'FIN-CASHFLOW_CWS'!BF70</f>
        <v>-545382468.35210204</v>
      </c>
      <c r="BG45" s="250">
        <f>+'FIN-CASHFLOW_CWS'!BG70</f>
        <v>-558474073.8959105</v>
      </c>
      <c r="BH45" s="250">
        <f>+'FIN-CASHFLOW_CWS'!BH70</f>
        <v>-571112766.93073404</v>
      </c>
      <c r="BI45" s="250">
        <f>+'FIN-CASHFLOW_CWS'!BI70</f>
        <v>-584237172.3820225</v>
      </c>
      <c r="BJ45" s="250">
        <f>+'FIN-CASHFLOW_CWS'!BJ70</f>
        <v>-597082196.83331096</v>
      </c>
      <c r="BK45" s="250">
        <f>+'FIN-CASHFLOW_CWS'!BK70</f>
        <v>-616014839.9120245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-27652</v>
      </c>
      <c r="D49" s="250">
        <f t="shared" ref="D49:BK49" si="3">+D42</f>
        <v>-9385117.333333334</v>
      </c>
      <c r="E49" s="250">
        <f t="shared" si="3"/>
        <v>-9358359</v>
      </c>
      <c r="F49" s="250">
        <f t="shared" si="3"/>
        <v>-9358365.666666666</v>
      </c>
      <c r="G49" s="250">
        <f t="shared" si="3"/>
        <v>-9402625.666666666</v>
      </c>
      <c r="H49" s="250">
        <f t="shared" si="3"/>
        <v>-9436085.666666666</v>
      </c>
      <c r="I49" s="250">
        <f t="shared" si="3"/>
        <v>-9431365.666666666</v>
      </c>
      <c r="J49" s="250">
        <f t="shared" si="3"/>
        <v>-9473865.666666666</v>
      </c>
      <c r="K49" s="250">
        <f t="shared" si="3"/>
        <v>-9437695.666666666</v>
      </c>
      <c r="L49" s="250">
        <f t="shared" si="3"/>
        <v>-9441795.666666666</v>
      </c>
      <c r="M49" s="250">
        <f t="shared" si="3"/>
        <v>-9416710.666666666</v>
      </c>
      <c r="N49" s="250">
        <f t="shared" si="3"/>
        <v>-9416235.666666666</v>
      </c>
      <c r="O49" s="250">
        <f t="shared" si="3"/>
        <v>-9423530.666666666</v>
      </c>
      <c r="P49" s="250">
        <f t="shared" si="3"/>
        <v>-10809027.291666666</v>
      </c>
      <c r="Q49" s="250">
        <f t="shared" si="3"/>
        <v>-10762012.291666666</v>
      </c>
      <c r="R49" s="250">
        <f t="shared" si="3"/>
        <v>-10741682.291666666</v>
      </c>
      <c r="S49" s="250">
        <f t="shared" si="3"/>
        <v>-10747247.291666666</v>
      </c>
      <c r="T49" s="250">
        <f t="shared" si="3"/>
        <v>-10733012.291666666</v>
      </c>
      <c r="U49" s="250">
        <f t="shared" si="3"/>
        <v>-10720227.291666666</v>
      </c>
      <c r="V49" s="250">
        <f t="shared" si="3"/>
        <v>-9749853.958333334</v>
      </c>
      <c r="W49" s="250">
        <f t="shared" si="3"/>
        <v>-9737888.958333334</v>
      </c>
      <c r="X49" s="250">
        <f t="shared" si="3"/>
        <v>-9767668.958333334</v>
      </c>
      <c r="Y49" s="250">
        <f t="shared" si="3"/>
        <v>-9770183.958333334</v>
      </c>
      <c r="Z49" s="250">
        <f t="shared" si="3"/>
        <v>-9767668.958333334</v>
      </c>
      <c r="AA49" s="250">
        <f t="shared" si="3"/>
        <v>-9810488.958333334</v>
      </c>
      <c r="AB49" s="250">
        <f t="shared" si="3"/>
        <v>-8242724.3322916664</v>
      </c>
      <c r="AC49" s="250">
        <f t="shared" si="3"/>
        <v>-8176771.6989583336</v>
      </c>
      <c r="AD49" s="250">
        <f t="shared" si="3"/>
        <v>-8149448.598958333</v>
      </c>
      <c r="AE49" s="250">
        <f t="shared" si="3"/>
        <v>-8155553.598958333</v>
      </c>
      <c r="AF49" s="250">
        <f t="shared" si="3"/>
        <v>-8130557.7489583334</v>
      </c>
      <c r="AG49" s="250">
        <f t="shared" si="3"/>
        <v>-8112054.6489583328</v>
      </c>
      <c r="AH49" s="250">
        <f t="shared" si="3"/>
        <v>-8150803.598958333</v>
      </c>
      <c r="AI49" s="250">
        <f t="shared" si="3"/>
        <v>-8133807.7489583334</v>
      </c>
      <c r="AJ49" s="250">
        <f t="shared" si="3"/>
        <v>-8171201.6989583336</v>
      </c>
      <c r="AK49" s="250">
        <f t="shared" si="3"/>
        <v>-8175806.6989583336</v>
      </c>
      <c r="AL49" s="250">
        <f t="shared" si="3"/>
        <v>-8171201.6989583336</v>
      </c>
      <c r="AM49" s="250">
        <f t="shared" si="3"/>
        <v>-8239710.9989583334</v>
      </c>
      <c r="AN49" s="250">
        <f t="shared" si="3"/>
        <v>-9789499.4128489587</v>
      </c>
      <c r="AO49" s="250">
        <f t="shared" si="3"/>
        <v>-9643064.3818489593</v>
      </c>
      <c r="AP49" s="250">
        <f t="shared" si="3"/>
        <v>-9593262.7478489596</v>
      </c>
      <c r="AQ49" s="250">
        <f t="shared" si="3"/>
        <v>-9599367.7478489596</v>
      </c>
      <c r="AR49" s="250">
        <f t="shared" si="3"/>
        <v>-9546711.11384896</v>
      </c>
      <c r="AS49" s="250">
        <f t="shared" si="3"/>
        <v>-9503409.4798489586</v>
      </c>
      <c r="AT49" s="250">
        <f t="shared" si="3"/>
        <v>-9594617.7478489596</v>
      </c>
      <c r="AU49" s="250">
        <f t="shared" si="3"/>
        <v>-9549961.11384896</v>
      </c>
      <c r="AV49" s="250">
        <f t="shared" si="3"/>
        <v>-9639814.3818489593</v>
      </c>
      <c r="AW49" s="250">
        <f t="shared" si="3"/>
        <v>-9644419.3818489593</v>
      </c>
      <c r="AX49" s="250">
        <f t="shared" si="3"/>
        <v>-9639814.3818489593</v>
      </c>
      <c r="AY49" s="250">
        <f t="shared" si="3"/>
        <v>-9786394.4128489587</v>
      </c>
      <c r="AZ49" s="250">
        <f t="shared" si="3"/>
        <v>-13361538.285871848</v>
      </c>
      <c r="BA49" s="250">
        <f t="shared" si="3"/>
        <v>-13194583.78462185</v>
      </c>
      <c r="BB49" s="250">
        <f t="shared" si="3"/>
        <v>-13141523.53624185</v>
      </c>
      <c r="BC49" s="250">
        <f t="shared" si="3"/>
        <v>-13147628.53624185</v>
      </c>
      <c r="BD49" s="250">
        <f t="shared" si="3"/>
        <v>-13084503.909806849</v>
      </c>
      <c r="BE49" s="250">
        <f t="shared" si="3"/>
        <v>-13037943.66142685</v>
      </c>
      <c r="BF49" s="250">
        <f t="shared" si="3"/>
        <v>-13142878.53624185</v>
      </c>
      <c r="BG49" s="250">
        <f t="shared" si="3"/>
        <v>-13087753.909806849</v>
      </c>
      <c r="BH49" s="250">
        <f t="shared" si="3"/>
        <v>-13191333.78462185</v>
      </c>
      <c r="BI49" s="250">
        <f t="shared" si="3"/>
        <v>-13195938.78462185</v>
      </c>
      <c r="BJ49" s="250">
        <f t="shared" si="3"/>
        <v>-13191333.78462185</v>
      </c>
      <c r="BK49" s="250">
        <f t="shared" si="3"/>
        <v>-13352863.285871848</v>
      </c>
    </row>
    <row r="50" spans="1:64" x14ac:dyDescent="0.15">
      <c r="B50" s="33" t="s">
        <v>940</v>
      </c>
      <c r="C50" s="250">
        <f>+C44</f>
        <v>-27652</v>
      </c>
      <c r="D50" s="250">
        <f t="shared" ref="D50:BK50" si="4">+D44</f>
        <v>-9423959</v>
      </c>
      <c r="E50" s="250">
        <f t="shared" si="4"/>
        <v>-9392609</v>
      </c>
      <c r="F50" s="250">
        <f t="shared" si="4"/>
        <v>-9426949</v>
      </c>
      <c r="G50" s="250">
        <f t="shared" si="4"/>
        <v>-13695399</v>
      </c>
      <c r="H50" s="250">
        <f t="shared" si="4"/>
        <v>-9393049</v>
      </c>
      <c r="I50" s="250">
        <f t="shared" si="4"/>
        <v>-9352329</v>
      </c>
      <c r="J50" s="250">
        <f t="shared" si="4"/>
        <v>-9381689</v>
      </c>
      <c r="K50" s="250">
        <f t="shared" si="4"/>
        <v>-9358659</v>
      </c>
      <c r="L50" s="250">
        <f t="shared" si="4"/>
        <v>-9335119</v>
      </c>
      <c r="M50" s="250">
        <f t="shared" si="4"/>
        <v>-9345294</v>
      </c>
      <c r="N50" s="250">
        <f t="shared" si="4"/>
        <v>-9320819</v>
      </c>
      <c r="O50" s="250">
        <f t="shared" si="4"/>
        <v>-9406424</v>
      </c>
      <c r="P50" s="250">
        <f t="shared" si="4"/>
        <v>-11069035.625</v>
      </c>
      <c r="Q50" s="250">
        <f t="shared" si="4"/>
        <v>-10934340.625</v>
      </c>
      <c r="R50" s="250">
        <f t="shared" si="4"/>
        <v>-10730720.625</v>
      </c>
      <c r="S50" s="250">
        <f t="shared" si="4"/>
        <v>-10701510.625</v>
      </c>
      <c r="T50" s="250">
        <f t="shared" si="4"/>
        <v>-10750405.625</v>
      </c>
      <c r="U50" s="250">
        <f t="shared" si="4"/>
        <v>-10663255.625</v>
      </c>
      <c r="V50" s="250">
        <f t="shared" si="4"/>
        <v>-9582065.625</v>
      </c>
      <c r="W50" s="250">
        <f t="shared" si="4"/>
        <v>-9665285.625</v>
      </c>
      <c r="X50" s="250">
        <f t="shared" si="4"/>
        <v>-9572550.625</v>
      </c>
      <c r="Y50" s="250">
        <f t="shared" si="4"/>
        <v>-9698650.625</v>
      </c>
      <c r="Z50" s="250">
        <f t="shared" si="4"/>
        <v>-9619095.625</v>
      </c>
      <c r="AA50" s="250">
        <f t="shared" si="4"/>
        <v>-9555450.625</v>
      </c>
      <c r="AB50" s="250">
        <f t="shared" si="4"/>
        <v>-8619719.4656249993</v>
      </c>
      <c r="AC50" s="250">
        <f t="shared" si="4"/>
        <v>-8541562.9656250011</v>
      </c>
      <c r="AD50" s="250">
        <f t="shared" si="4"/>
        <v>-8224462.4656249993</v>
      </c>
      <c r="AE50" s="250">
        <f t="shared" si="4"/>
        <v>-8127997.265625</v>
      </c>
      <c r="AF50" s="250">
        <f t="shared" si="4"/>
        <v>-8217491.4156250004</v>
      </c>
      <c r="AG50" s="250">
        <f t="shared" si="4"/>
        <v>-8099114.5156249991</v>
      </c>
      <c r="AH50" s="250">
        <f t="shared" si="4"/>
        <v>-7862210.0656249998</v>
      </c>
      <c r="AI50" s="250">
        <f t="shared" si="4"/>
        <v>-8088810.4156250004</v>
      </c>
      <c r="AJ50" s="250">
        <f t="shared" si="4"/>
        <v>-7838631.1656250004</v>
      </c>
      <c r="AK50" s="250">
        <f t="shared" si="4"/>
        <v>-8104273.3656250006</v>
      </c>
      <c r="AL50" s="250">
        <f t="shared" si="4"/>
        <v>-7967737.3656250006</v>
      </c>
      <c r="AM50" s="250">
        <f t="shared" si="4"/>
        <v>-7977739.0656249998</v>
      </c>
      <c r="AN50" s="250">
        <f t="shared" si="4"/>
        <v>-10912483.210015625</v>
      </c>
      <c r="AO50" s="250">
        <f t="shared" si="4"/>
        <v>-11078784.515515625</v>
      </c>
      <c r="AP50" s="250">
        <f t="shared" si="4"/>
        <v>-9747758.848015625</v>
      </c>
      <c r="AQ50" s="250">
        <f t="shared" si="4"/>
        <v>-9529109.4145156257</v>
      </c>
      <c r="AR50" s="250">
        <f t="shared" si="4"/>
        <v>-9702482.2140156273</v>
      </c>
      <c r="AS50" s="250">
        <f t="shared" si="4"/>
        <v>-9655328.5800156258</v>
      </c>
      <c r="AT50" s="250">
        <f t="shared" si="4"/>
        <v>-9072327.5475156251</v>
      </c>
      <c r="AU50" s="250">
        <f t="shared" si="4"/>
        <v>-9701880.2140156273</v>
      </c>
      <c r="AV50" s="250">
        <f t="shared" si="4"/>
        <v>-9116240.1815156247</v>
      </c>
      <c r="AW50" s="250">
        <f t="shared" si="4"/>
        <v>-9572886.0485156253</v>
      </c>
      <c r="AX50" s="250">
        <f t="shared" si="4"/>
        <v>-9564215.0485156253</v>
      </c>
      <c r="AY50" s="250">
        <f t="shared" si="4"/>
        <v>-9018239.6125156246</v>
      </c>
      <c r="AZ50" s="250">
        <f t="shared" si="4"/>
        <v>-12946338.192378515</v>
      </c>
      <c r="BA50" s="250">
        <f t="shared" si="4"/>
        <v>-13172226.525113517</v>
      </c>
      <c r="BB50" s="250">
        <f t="shared" si="4"/>
        <v>-13297117.252038516</v>
      </c>
      <c r="BC50" s="250">
        <f t="shared" si="4"/>
        <v>-13172257.802908516</v>
      </c>
      <c r="BD50" s="250">
        <f t="shared" si="4"/>
        <v>-13349392.743808515</v>
      </c>
      <c r="BE50" s="250">
        <f t="shared" si="4"/>
        <v>-13018200.967248516</v>
      </c>
      <c r="BF50" s="250">
        <f t="shared" si="4"/>
        <v>-12683132.396418517</v>
      </c>
      <c r="BG50" s="250">
        <f t="shared" si="4"/>
        <v>-13091605.543808516</v>
      </c>
      <c r="BH50" s="250">
        <f t="shared" si="4"/>
        <v>-12638693.034823516</v>
      </c>
      <c r="BI50" s="250">
        <f t="shared" si="4"/>
        <v>-13124405.451288518</v>
      </c>
      <c r="BJ50" s="250">
        <f t="shared" si="4"/>
        <v>-12845024.451288516</v>
      </c>
      <c r="BK50" s="250">
        <f t="shared" si="4"/>
        <v>-18932643.078713514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-27652</v>
      </c>
      <c r="D55" s="250">
        <f t="shared" ref="D55:BK58" si="5">+D42</f>
        <v>-9385117.333333334</v>
      </c>
      <c r="E55" s="250">
        <f t="shared" si="5"/>
        <v>-9358359</v>
      </c>
      <c r="F55" s="250">
        <f t="shared" si="5"/>
        <v>-9358365.666666666</v>
      </c>
      <c r="G55" s="250">
        <f t="shared" si="5"/>
        <v>-9402625.666666666</v>
      </c>
      <c r="H55" s="250">
        <f t="shared" si="5"/>
        <v>-9436085.666666666</v>
      </c>
      <c r="I55" s="250">
        <f t="shared" si="5"/>
        <v>-9431365.666666666</v>
      </c>
      <c r="J55" s="250">
        <f t="shared" si="5"/>
        <v>-9473865.666666666</v>
      </c>
      <c r="K55" s="250">
        <f t="shared" si="5"/>
        <v>-9437695.666666666</v>
      </c>
      <c r="L55" s="250">
        <f t="shared" si="5"/>
        <v>-9441795.666666666</v>
      </c>
      <c r="M55" s="250">
        <f t="shared" si="5"/>
        <v>-9416710.666666666</v>
      </c>
      <c r="N55" s="250">
        <f t="shared" si="5"/>
        <v>-9416235.666666666</v>
      </c>
      <c r="O55" s="250">
        <f t="shared" si="5"/>
        <v>-9423530.666666666</v>
      </c>
      <c r="P55" s="250">
        <f t="shared" si="5"/>
        <v>-10809027.291666666</v>
      </c>
      <c r="Q55" s="250">
        <f t="shared" si="5"/>
        <v>-10762012.291666666</v>
      </c>
      <c r="R55" s="250">
        <f t="shared" si="5"/>
        <v>-10741682.291666666</v>
      </c>
      <c r="S55" s="250">
        <f t="shared" si="5"/>
        <v>-10747247.291666666</v>
      </c>
      <c r="T55" s="250">
        <f t="shared" si="5"/>
        <v>-10733012.291666666</v>
      </c>
      <c r="U55" s="250">
        <f t="shared" si="5"/>
        <v>-10720227.291666666</v>
      </c>
      <c r="V55" s="250">
        <f t="shared" si="5"/>
        <v>-9749853.958333334</v>
      </c>
      <c r="W55" s="250">
        <f t="shared" si="5"/>
        <v>-9737888.958333334</v>
      </c>
      <c r="X55" s="250">
        <f t="shared" si="5"/>
        <v>-9767668.958333334</v>
      </c>
      <c r="Y55" s="250">
        <f t="shared" si="5"/>
        <v>-9770183.958333334</v>
      </c>
      <c r="Z55" s="250">
        <f t="shared" si="5"/>
        <v>-9767668.958333334</v>
      </c>
      <c r="AA55" s="250">
        <f t="shared" si="5"/>
        <v>-9810488.958333334</v>
      </c>
      <c r="AB55" s="250">
        <f t="shared" si="5"/>
        <v>-8242724.3322916664</v>
      </c>
      <c r="AC55" s="250">
        <f t="shared" si="5"/>
        <v>-8176771.6989583336</v>
      </c>
      <c r="AD55" s="250">
        <f t="shared" si="5"/>
        <v>-8149448.598958333</v>
      </c>
      <c r="AE55" s="250">
        <f t="shared" si="5"/>
        <v>-8155553.598958333</v>
      </c>
      <c r="AF55" s="250">
        <f t="shared" si="5"/>
        <v>-8130557.7489583334</v>
      </c>
      <c r="AG55" s="250">
        <f t="shared" si="5"/>
        <v>-8112054.6489583328</v>
      </c>
      <c r="AH55" s="250">
        <f t="shared" si="5"/>
        <v>-8150803.598958333</v>
      </c>
      <c r="AI55" s="250">
        <f t="shared" si="5"/>
        <v>-8133807.7489583334</v>
      </c>
      <c r="AJ55" s="250">
        <f t="shared" si="5"/>
        <v>-8171201.6989583336</v>
      </c>
      <c r="AK55" s="250">
        <f t="shared" si="5"/>
        <v>-8175806.6989583336</v>
      </c>
      <c r="AL55" s="250">
        <f t="shared" si="5"/>
        <v>-8171201.6989583336</v>
      </c>
      <c r="AM55" s="250">
        <f t="shared" si="5"/>
        <v>-8239710.9989583334</v>
      </c>
      <c r="AN55" s="250">
        <f t="shared" si="5"/>
        <v>-9789499.4128489587</v>
      </c>
      <c r="AO55" s="250">
        <f t="shared" si="5"/>
        <v>-9643064.3818489593</v>
      </c>
      <c r="AP55" s="250">
        <f t="shared" si="5"/>
        <v>-9593262.7478489596</v>
      </c>
      <c r="AQ55" s="250">
        <f t="shared" si="5"/>
        <v>-9599367.7478489596</v>
      </c>
      <c r="AR55" s="250">
        <f t="shared" si="5"/>
        <v>-9546711.11384896</v>
      </c>
      <c r="AS55" s="250">
        <f t="shared" si="5"/>
        <v>-9503409.4798489586</v>
      </c>
      <c r="AT55" s="250">
        <f t="shared" si="5"/>
        <v>-9594617.7478489596</v>
      </c>
      <c r="AU55" s="250">
        <f t="shared" si="5"/>
        <v>-9549961.11384896</v>
      </c>
      <c r="AV55" s="250">
        <f t="shared" si="5"/>
        <v>-9639814.3818489593</v>
      </c>
      <c r="AW55" s="250">
        <f t="shared" si="5"/>
        <v>-9644419.3818489593</v>
      </c>
      <c r="AX55" s="250">
        <f t="shared" si="5"/>
        <v>-9639814.3818489593</v>
      </c>
      <c r="AY55" s="250">
        <f t="shared" si="5"/>
        <v>-9786394.4128489587</v>
      </c>
      <c r="AZ55" s="250">
        <f t="shared" si="5"/>
        <v>-13361538.285871848</v>
      </c>
      <c r="BA55" s="250">
        <f t="shared" si="5"/>
        <v>-13194583.78462185</v>
      </c>
      <c r="BB55" s="250">
        <f t="shared" si="5"/>
        <v>-13141523.53624185</v>
      </c>
      <c r="BC55" s="250">
        <f t="shared" si="5"/>
        <v>-13147628.53624185</v>
      </c>
      <c r="BD55" s="250">
        <f t="shared" si="5"/>
        <v>-13084503.909806849</v>
      </c>
      <c r="BE55" s="250">
        <f t="shared" si="5"/>
        <v>-13037943.66142685</v>
      </c>
      <c r="BF55" s="250">
        <f t="shared" si="5"/>
        <v>-13142878.53624185</v>
      </c>
      <c r="BG55" s="250">
        <f t="shared" si="5"/>
        <v>-13087753.909806849</v>
      </c>
      <c r="BH55" s="250">
        <f t="shared" si="5"/>
        <v>-13191333.78462185</v>
      </c>
      <c r="BI55" s="250">
        <f t="shared" si="5"/>
        <v>-13195938.78462185</v>
      </c>
      <c r="BJ55" s="250">
        <f t="shared" si="5"/>
        <v>-13191333.78462185</v>
      </c>
      <c r="BK55" s="250">
        <f t="shared" si="5"/>
        <v>-13352863.285871848</v>
      </c>
    </row>
    <row r="56" spans="1:64" x14ac:dyDescent="0.15">
      <c r="B56" s="33" t="s">
        <v>1099</v>
      </c>
      <c r="C56" s="250">
        <f>+C43</f>
        <v>-27652</v>
      </c>
      <c r="D56" s="250">
        <f t="shared" ref="D56:R56" si="6">+D43</f>
        <v>-9412769.333333334</v>
      </c>
      <c r="E56" s="250">
        <f t="shared" si="6"/>
        <v>-18771128.333333336</v>
      </c>
      <c r="F56" s="250">
        <f t="shared" si="6"/>
        <v>-28129494</v>
      </c>
      <c r="G56" s="250">
        <f t="shared" si="6"/>
        <v>-37532119.666666664</v>
      </c>
      <c r="H56" s="250">
        <f t="shared" si="6"/>
        <v>-46968205.333333328</v>
      </c>
      <c r="I56" s="250">
        <f t="shared" si="6"/>
        <v>-56399570.999999993</v>
      </c>
      <c r="J56" s="250">
        <f t="shared" si="6"/>
        <v>-65873436.666666657</v>
      </c>
      <c r="K56" s="250">
        <f t="shared" si="6"/>
        <v>-75311132.333333328</v>
      </c>
      <c r="L56" s="250">
        <f t="shared" si="6"/>
        <v>-84752928</v>
      </c>
      <c r="M56" s="250">
        <f t="shared" si="6"/>
        <v>-94169638.666666672</v>
      </c>
      <c r="N56" s="250">
        <f t="shared" si="6"/>
        <v>-103585874.33333334</v>
      </c>
      <c r="O56" s="250">
        <f t="shared" si="6"/>
        <v>-113009405.00000001</v>
      </c>
      <c r="P56" s="250">
        <f t="shared" si="6"/>
        <v>-123818432.29166669</v>
      </c>
      <c r="Q56" s="250">
        <f t="shared" si="6"/>
        <v>-134580444.58333334</v>
      </c>
      <c r="R56" s="250">
        <f t="shared" si="6"/>
        <v>-145322126.875</v>
      </c>
      <c r="S56" s="250">
        <f t="shared" si="5"/>
        <v>-156069374.16666666</v>
      </c>
      <c r="T56" s="250">
        <f t="shared" si="5"/>
        <v>-166802386.45833331</v>
      </c>
      <c r="U56" s="250">
        <f t="shared" si="5"/>
        <v>-177522613.74999997</v>
      </c>
      <c r="V56" s="250">
        <f t="shared" si="5"/>
        <v>-187272467.70833331</v>
      </c>
      <c r="W56" s="250">
        <f t="shared" si="5"/>
        <v>-197010356.66666666</v>
      </c>
      <c r="X56" s="250">
        <f t="shared" si="5"/>
        <v>-206778025.625</v>
      </c>
      <c r="Y56" s="250">
        <f t="shared" si="5"/>
        <v>-216548209.58333334</v>
      </c>
      <c r="Z56" s="250">
        <f t="shared" si="5"/>
        <v>-226315878.54166669</v>
      </c>
      <c r="AA56" s="250">
        <f t="shared" si="5"/>
        <v>-236126367.50000003</v>
      </c>
      <c r="AB56" s="250">
        <f t="shared" si="5"/>
        <v>-244369091.83229169</v>
      </c>
      <c r="AC56" s="250">
        <f t="shared" si="5"/>
        <v>-252545863.53125003</v>
      </c>
      <c r="AD56" s="250">
        <f t="shared" si="5"/>
        <v>-260695312.13020837</v>
      </c>
      <c r="AE56" s="250">
        <f t="shared" si="5"/>
        <v>-268850865.72916669</v>
      </c>
      <c r="AF56" s="250">
        <f t="shared" si="5"/>
        <v>-276981423.47812504</v>
      </c>
      <c r="AG56" s="250">
        <f t="shared" si="5"/>
        <v>-285093478.12708336</v>
      </c>
      <c r="AH56" s="250">
        <f t="shared" si="5"/>
        <v>-293244281.72604167</v>
      </c>
      <c r="AI56" s="250">
        <f t="shared" si="5"/>
        <v>-301378089.47500002</v>
      </c>
      <c r="AJ56" s="250">
        <f t="shared" si="5"/>
        <v>-309549291.17395836</v>
      </c>
      <c r="AK56" s="250">
        <f t="shared" si="5"/>
        <v>-317725097.8729167</v>
      </c>
      <c r="AL56" s="250">
        <f t="shared" si="5"/>
        <v>-325896299.57187504</v>
      </c>
      <c r="AM56" s="250">
        <f t="shared" si="5"/>
        <v>-334136010.57083338</v>
      </c>
      <c r="AN56" s="250">
        <f t="shared" si="5"/>
        <v>-343925509.98368233</v>
      </c>
      <c r="AO56" s="250">
        <f t="shared" si="5"/>
        <v>-353568574.36553127</v>
      </c>
      <c r="AP56" s="250">
        <f t="shared" si="5"/>
        <v>-363161837.11338025</v>
      </c>
      <c r="AQ56" s="250">
        <f t="shared" si="5"/>
        <v>-372761204.86122924</v>
      </c>
      <c r="AR56" s="250">
        <f t="shared" si="5"/>
        <v>-382307915.97507823</v>
      </c>
      <c r="AS56" s="250">
        <f t="shared" si="5"/>
        <v>-391811325.45492721</v>
      </c>
      <c r="AT56" s="250">
        <f t="shared" si="5"/>
        <v>-401405943.20277619</v>
      </c>
      <c r="AU56" s="250">
        <f t="shared" si="5"/>
        <v>-410955904.31662518</v>
      </c>
      <c r="AV56" s="250">
        <f t="shared" si="5"/>
        <v>-420595718.69847411</v>
      </c>
      <c r="AW56" s="250">
        <f t="shared" si="5"/>
        <v>-430240138.08032304</v>
      </c>
      <c r="AX56" s="250">
        <f t="shared" si="5"/>
        <v>-439879952.46217197</v>
      </c>
      <c r="AY56" s="250">
        <f t="shared" si="5"/>
        <v>-449666346.87502092</v>
      </c>
      <c r="AZ56" s="250">
        <f t="shared" si="5"/>
        <v>-463027885.16089278</v>
      </c>
      <c r="BA56" s="250">
        <f t="shared" si="5"/>
        <v>-476222468.94551462</v>
      </c>
      <c r="BB56" s="250">
        <f t="shared" si="5"/>
        <v>-489363992.48175645</v>
      </c>
      <c r="BC56" s="250">
        <f t="shared" si="5"/>
        <v>-502511621.01799828</v>
      </c>
      <c r="BD56" s="250">
        <f t="shared" si="5"/>
        <v>-515596124.92780513</v>
      </c>
      <c r="BE56" s="250">
        <f t="shared" si="5"/>
        <v>-528634068.58923197</v>
      </c>
      <c r="BF56" s="250">
        <f t="shared" si="5"/>
        <v>-541776947.12547386</v>
      </c>
      <c r="BG56" s="250">
        <f t="shared" si="5"/>
        <v>-554864701.0352807</v>
      </c>
      <c r="BH56" s="250">
        <f t="shared" si="5"/>
        <v>-568056034.81990254</v>
      </c>
      <c r="BI56" s="250">
        <f t="shared" si="5"/>
        <v>-581251973.60452437</v>
      </c>
      <c r="BJ56" s="250">
        <f t="shared" si="5"/>
        <v>-594443307.38914621</v>
      </c>
      <c r="BK56" s="250">
        <f t="shared" si="5"/>
        <v>-607796170.67501807</v>
      </c>
    </row>
    <row r="57" spans="1:64" x14ac:dyDescent="0.15">
      <c r="B57" s="33" t="s">
        <v>940</v>
      </c>
      <c r="C57" s="250">
        <f>+C44</f>
        <v>-27652</v>
      </c>
      <c r="D57" s="250">
        <f t="shared" si="5"/>
        <v>-9423959</v>
      </c>
      <c r="E57" s="250">
        <f t="shared" si="5"/>
        <v>-9392609</v>
      </c>
      <c r="F57" s="250">
        <f t="shared" si="5"/>
        <v>-9426949</v>
      </c>
      <c r="G57" s="250">
        <f t="shared" si="5"/>
        <v>-13695399</v>
      </c>
      <c r="H57" s="250">
        <f t="shared" si="5"/>
        <v>-9393049</v>
      </c>
      <c r="I57" s="250">
        <f t="shared" si="5"/>
        <v>-9352329</v>
      </c>
      <c r="J57" s="250">
        <f t="shared" si="5"/>
        <v>-9381689</v>
      </c>
      <c r="K57" s="250">
        <f t="shared" si="5"/>
        <v>-9358659</v>
      </c>
      <c r="L57" s="250">
        <f t="shared" si="5"/>
        <v>-9335119</v>
      </c>
      <c r="M57" s="250">
        <f t="shared" si="5"/>
        <v>-9345294</v>
      </c>
      <c r="N57" s="250">
        <f t="shared" si="5"/>
        <v>-9320819</v>
      </c>
      <c r="O57" s="250">
        <f t="shared" si="5"/>
        <v>-9406424</v>
      </c>
      <c r="P57" s="250">
        <f t="shared" si="5"/>
        <v>-11069035.625</v>
      </c>
      <c r="Q57" s="250">
        <f t="shared" si="5"/>
        <v>-10934340.625</v>
      </c>
      <c r="R57" s="250">
        <f t="shared" si="5"/>
        <v>-10730720.625</v>
      </c>
      <c r="S57" s="250">
        <f t="shared" si="5"/>
        <v>-10701510.625</v>
      </c>
      <c r="T57" s="250">
        <f t="shared" si="5"/>
        <v>-10750405.625</v>
      </c>
      <c r="U57" s="250">
        <f t="shared" si="5"/>
        <v>-10663255.625</v>
      </c>
      <c r="V57" s="250">
        <f t="shared" si="5"/>
        <v>-9582065.625</v>
      </c>
      <c r="W57" s="250">
        <f t="shared" si="5"/>
        <v>-9665285.625</v>
      </c>
      <c r="X57" s="250">
        <f t="shared" si="5"/>
        <v>-9572550.625</v>
      </c>
      <c r="Y57" s="250">
        <f t="shared" si="5"/>
        <v>-9698650.625</v>
      </c>
      <c r="Z57" s="250">
        <f t="shared" si="5"/>
        <v>-9619095.625</v>
      </c>
      <c r="AA57" s="250">
        <f t="shared" si="5"/>
        <v>-9555450.625</v>
      </c>
      <c r="AB57" s="250">
        <f t="shared" si="5"/>
        <v>-8619719.4656249993</v>
      </c>
      <c r="AC57" s="250">
        <f t="shared" si="5"/>
        <v>-8541562.9656250011</v>
      </c>
      <c r="AD57" s="250">
        <f t="shared" si="5"/>
        <v>-8224462.4656249993</v>
      </c>
      <c r="AE57" s="250">
        <f t="shared" si="5"/>
        <v>-8127997.265625</v>
      </c>
      <c r="AF57" s="250">
        <f t="shared" si="5"/>
        <v>-8217491.4156250004</v>
      </c>
      <c r="AG57" s="250">
        <f t="shared" si="5"/>
        <v>-8099114.5156249991</v>
      </c>
      <c r="AH57" s="250">
        <f t="shared" si="5"/>
        <v>-7862210.0656249998</v>
      </c>
      <c r="AI57" s="250">
        <f t="shared" si="5"/>
        <v>-8088810.4156250004</v>
      </c>
      <c r="AJ57" s="250">
        <f t="shared" si="5"/>
        <v>-7838631.1656250004</v>
      </c>
      <c r="AK57" s="250">
        <f t="shared" si="5"/>
        <v>-8104273.3656250006</v>
      </c>
      <c r="AL57" s="250">
        <f t="shared" si="5"/>
        <v>-7967737.3656250006</v>
      </c>
      <c r="AM57" s="250">
        <f t="shared" si="5"/>
        <v>-7977739.0656249998</v>
      </c>
      <c r="AN57" s="250">
        <f t="shared" si="5"/>
        <v>-10912483.210015625</v>
      </c>
      <c r="AO57" s="250">
        <f t="shared" si="5"/>
        <v>-11078784.515515625</v>
      </c>
      <c r="AP57" s="250">
        <f t="shared" si="5"/>
        <v>-9747758.848015625</v>
      </c>
      <c r="AQ57" s="250">
        <f t="shared" si="5"/>
        <v>-9529109.4145156257</v>
      </c>
      <c r="AR57" s="250">
        <f t="shared" si="5"/>
        <v>-9702482.2140156273</v>
      </c>
      <c r="AS57" s="250">
        <f t="shared" si="5"/>
        <v>-9655328.5800156258</v>
      </c>
      <c r="AT57" s="250">
        <f t="shared" si="5"/>
        <v>-9072327.5475156251</v>
      </c>
      <c r="AU57" s="250">
        <f t="shared" si="5"/>
        <v>-9701880.2140156273</v>
      </c>
      <c r="AV57" s="250">
        <f t="shared" si="5"/>
        <v>-9116240.1815156247</v>
      </c>
      <c r="AW57" s="250">
        <f t="shared" si="5"/>
        <v>-9572886.0485156253</v>
      </c>
      <c r="AX57" s="250">
        <f t="shared" si="5"/>
        <v>-9564215.0485156253</v>
      </c>
      <c r="AY57" s="250">
        <f t="shared" si="5"/>
        <v>-9018239.6125156246</v>
      </c>
      <c r="AZ57" s="250">
        <f t="shared" si="5"/>
        <v>-12946338.192378515</v>
      </c>
      <c r="BA57" s="250">
        <f t="shared" si="5"/>
        <v>-13172226.525113517</v>
      </c>
      <c r="BB57" s="250">
        <f t="shared" si="5"/>
        <v>-13297117.252038516</v>
      </c>
      <c r="BC57" s="250">
        <f t="shared" si="5"/>
        <v>-13172257.802908516</v>
      </c>
      <c r="BD57" s="250">
        <f t="shared" si="5"/>
        <v>-13349392.743808515</v>
      </c>
      <c r="BE57" s="250">
        <f t="shared" si="5"/>
        <v>-13018200.967248516</v>
      </c>
      <c r="BF57" s="250">
        <f t="shared" si="5"/>
        <v>-12683132.396418517</v>
      </c>
      <c r="BG57" s="250">
        <f t="shared" si="5"/>
        <v>-13091605.543808516</v>
      </c>
      <c r="BH57" s="250">
        <f t="shared" si="5"/>
        <v>-12638693.034823516</v>
      </c>
      <c r="BI57" s="250">
        <f t="shared" si="5"/>
        <v>-13124405.451288518</v>
      </c>
      <c r="BJ57" s="250">
        <f t="shared" si="5"/>
        <v>-12845024.451288516</v>
      </c>
      <c r="BK57" s="250">
        <f t="shared" si="5"/>
        <v>-18932643.078713514</v>
      </c>
      <c r="BL57" s="66"/>
    </row>
    <row r="58" spans="1:64" x14ac:dyDescent="0.15">
      <c r="B58" s="33" t="s">
        <v>1100</v>
      </c>
      <c r="C58" s="250">
        <f>+C45</f>
        <v>-27652</v>
      </c>
      <c r="D58" s="250">
        <f t="shared" si="5"/>
        <v>-9451611</v>
      </c>
      <c r="E58" s="250">
        <f t="shared" si="5"/>
        <v>-18844220</v>
      </c>
      <c r="F58" s="250">
        <f t="shared" si="5"/>
        <v>-28271169</v>
      </c>
      <c r="G58" s="250">
        <f t="shared" si="5"/>
        <v>-41966568</v>
      </c>
      <c r="H58" s="250">
        <f t="shared" si="5"/>
        <v>-51359617</v>
      </c>
      <c r="I58" s="250">
        <f t="shared" si="5"/>
        <v>-60711946</v>
      </c>
      <c r="J58" s="250">
        <f t="shared" si="5"/>
        <v>-70093635</v>
      </c>
      <c r="K58" s="250">
        <f t="shared" si="5"/>
        <v>-79452294</v>
      </c>
      <c r="L58" s="250">
        <f t="shared" si="5"/>
        <v>-88787413</v>
      </c>
      <c r="M58" s="250">
        <f t="shared" si="5"/>
        <v>-98132707</v>
      </c>
      <c r="N58" s="250">
        <f t="shared" si="5"/>
        <v>-107453526</v>
      </c>
      <c r="O58" s="250">
        <f t="shared" si="5"/>
        <v>-116859950</v>
      </c>
      <c r="P58" s="250">
        <f t="shared" si="5"/>
        <v>-127928985.625</v>
      </c>
      <c r="Q58" s="250">
        <f t="shared" si="5"/>
        <v>-138863326.25</v>
      </c>
      <c r="R58" s="250">
        <f t="shared" si="5"/>
        <v>-149594046.875</v>
      </c>
      <c r="S58" s="250">
        <f t="shared" si="5"/>
        <v>-160295557.5</v>
      </c>
      <c r="T58" s="250">
        <f t="shared" si="5"/>
        <v>-171045963.125</v>
      </c>
      <c r="U58" s="250">
        <f t="shared" si="5"/>
        <v>-181709218.75</v>
      </c>
      <c r="V58" s="250">
        <f t="shared" si="5"/>
        <v>-191291284.375</v>
      </c>
      <c r="W58" s="250">
        <f t="shared" si="5"/>
        <v>-200956570</v>
      </c>
      <c r="X58" s="250">
        <f t="shared" si="5"/>
        <v>-210529120.625</v>
      </c>
      <c r="Y58" s="250">
        <f t="shared" si="5"/>
        <v>-220227771.25</v>
      </c>
      <c r="Z58" s="250">
        <f t="shared" si="5"/>
        <v>-229846866.875</v>
      </c>
      <c r="AA58" s="250">
        <f t="shared" si="5"/>
        <v>-239402317.5</v>
      </c>
      <c r="AB58" s="250">
        <f t="shared" si="5"/>
        <v>-248022036.96562499</v>
      </c>
      <c r="AC58" s="250">
        <f t="shared" si="5"/>
        <v>-256563599.93124998</v>
      </c>
      <c r="AD58" s="250">
        <f t="shared" si="5"/>
        <v>-264788062.39687496</v>
      </c>
      <c r="AE58" s="250">
        <f t="shared" si="5"/>
        <v>-272916059.66249996</v>
      </c>
      <c r="AF58" s="250">
        <f t="shared" si="5"/>
        <v>-281133551.07812494</v>
      </c>
      <c r="AG58" s="250">
        <f t="shared" si="5"/>
        <v>-289232665.59374994</v>
      </c>
      <c r="AH58" s="250">
        <f t="shared" si="5"/>
        <v>-297094875.65937495</v>
      </c>
      <c r="AI58" s="250">
        <f t="shared" si="5"/>
        <v>-305183686.07499993</v>
      </c>
      <c r="AJ58" s="250">
        <f t="shared" si="5"/>
        <v>-313022317.2406249</v>
      </c>
      <c r="AK58" s="250">
        <f t="shared" si="5"/>
        <v>-321126590.60624993</v>
      </c>
      <c r="AL58" s="250">
        <f t="shared" si="5"/>
        <v>-329094327.97187495</v>
      </c>
      <c r="AM58" s="250">
        <f t="shared" si="5"/>
        <v>-337072067.03749996</v>
      </c>
      <c r="AN58" s="250">
        <f t="shared" si="5"/>
        <v>-347984550.24751556</v>
      </c>
      <c r="AO58" s="250">
        <f t="shared" si="5"/>
        <v>-359063334.76303118</v>
      </c>
      <c r="AP58" s="250">
        <f t="shared" si="5"/>
        <v>-368811093.61104679</v>
      </c>
      <c r="AQ58" s="250">
        <f t="shared" si="5"/>
        <v>-378340203.02556241</v>
      </c>
      <c r="AR58" s="250">
        <f t="shared" si="5"/>
        <v>-388042685.23957801</v>
      </c>
      <c r="AS58" s="250">
        <f t="shared" si="5"/>
        <v>-397698013.81959361</v>
      </c>
      <c r="AT58" s="250">
        <f t="shared" si="5"/>
        <v>-406770341.36710924</v>
      </c>
      <c r="AU58" s="250">
        <f t="shared" si="5"/>
        <v>-416472221.58112484</v>
      </c>
      <c r="AV58" s="250">
        <f t="shared" si="5"/>
        <v>-425588461.76264048</v>
      </c>
      <c r="AW58" s="250">
        <f t="shared" si="5"/>
        <v>-435161347.81115609</v>
      </c>
      <c r="AX58" s="250">
        <f t="shared" si="5"/>
        <v>-444725562.85967171</v>
      </c>
      <c r="AY58" s="250">
        <f t="shared" si="5"/>
        <v>-453743802.47218734</v>
      </c>
      <c r="AZ58" s="250">
        <f t="shared" si="5"/>
        <v>-466690140.66456586</v>
      </c>
      <c r="BA58" s="250">
        <f t="shared" si="5"/>
        <v>-479862367.18967938</v>
      </c>
      <c r="BB58" s="250">
        <f t="shared" si="5"/>
        <v>-493159484.44171792</v>
      </c>
      <c r="BC58" s="250">
        <f t="shared" si="5"/>
        <v>-506331742.24462646</v>
      </c>
      <c r="BD58" s="250">
        <f t="shared" si="5"/>
        <v>-519681134.98843497</v>
      </c>
      <c r="BE58" s="250">
        <f t="shared" si="5"/>
        <v>-532699335.95568347</v>
      </c>
      <c r="BF58" s="250">
        <f t="shared" si="5"/>
        <v>-545382468.35210204</v>
      </c>
      <c r="BG58" s="250">
        <f t="shared" si="5"/>
        <v>-558474073.8959105</v>
      </c>
      <c r="BH58" s="250">
        <f t="shared" si="5"/>
        <v>-571112766.93073404</v>
      </c>
      <c r="BI58" s="250">
        <f t="shared" si="5"/>
        <v>-584237172.3820225</v>
      </c>
      <c r="BJ58" s="250">
        <f t="shared" si="5"/>
        <v>-597082196.83331096</v>
      </c>
      <c r="BK58" s="250">
        <f t="shared" si="5"/>
        <v>-616014839.9120245</v>
      </c>
    </row>
    <row r="59" spans="1:64" x14ac:dyDescent="0.15">
      <c r="B59" s="33" t="s">
        <v>1102</v>
      </c>
      <c r="C59" s="259">
        <f>+'FIN-CASHFLOW_CWS'!C58</f>
        <v>51331965</v>
      </c>
      <c r="D59" s="259">
        <f>+'FIN-CASHFLOW_CWS'!D58</f>
        <v>41908006</v>
      </c>
      <c r="E59" s="259">
        <f>+'FIN-CASHFLOW_CWS'!E58</f>
        <v>32515397</v>
      </c>
      <c r="F59" s="259">
        <f>+'FIN-CASHFLOW_CWS'!F58</f>
        <v>23088448</v>
      </c>
      <c r="G59" s="259">
        <f>+'FIN-CASHFLOW_CWS'!G58</f>
        <v>9393049</v>
      </c>
      <c r="H59" s="259">
        <f>+'FIN-CASHFLOW_CWS'!H58</f>
        <v>56093909</v>
      </c>
      <c r="I59" s="259">
        <f>+'FIN-CASHFLOW_CWS'!I58</f>
        <v>46741580</v>
      </c>
      <c r="J59" s="259">
        <f>+'FIN-CASHFLOW_CWS'!J58</f>
        <v>37359891</v>
      </c>
      <c r="K59" s="259">
        <f>+'FIN-CASHFLOW_CWS'!K58</f>
        <v>28001232</v>
      </c>
      <c r="L59" s="259">
        <f>+'FIN-CASHFLOW_CWS'!L58</f>
        <v>18666113</v>
      </c>
      <c r="M59" s="259">
        <f>+'FIN-CASHFLOW_CWS'!M58</f>
        <v>9320819</v>
      </c>
      <c r="N59" s="259">
        <f>+'FIN-CASHFLOW_CWS'!N58</f>
        <v>52842031.5</v>
      </c>
      <c r="O59" s="259">
        <f>+'FIN-CASHFLOW_CWS'!O58</f>
        <v>43435607.5</v>
      </c>
      <c r="P59" s="259">
        <f>+'FIN-CASHFLOW_CWS'!P58</f>
        <v>32366571.875</v>
      </c>
      <c r="Q59" s="259">
        <f>+'FIN-CASHFLOW_CWS'!Q58</f>
        <v>21432231.25</v>
      </c>
      <c r="R59" s="259">
        <f>+'FIN-CASHFLOW_CWS'!R58</f>
        <v>10701510.625</v>
      </c>
      <c r="S59" s="259">
        <f>+'FIN-CASHFLOW_CWS'!S58</f>
        <v>0</v>
      </c>
      <c r="T59" s="259">
        <f>+'FIN-CASHFLOW_CWS'!T58</f>
        <v>-10750405.625</v>
      </c>
      <c r="U59" s="259">
        <f>+'FIN-CASHFLOW_CWS'!U58</f>
        <v>-21413661.25</v>
      </c>
      <c r="V59" s="259">
        <f>+'FIN-CASHFLOW_CWS'!V58</f>
        <v>-30995726.875</v>
      </c>
      <c r="W59" s="259">
        <f>+'FIN-CASHFLOW_CWS'!W58</f>
        <v>-40661012.5</v>
      </c>
      <c r="X59" s="259">
        <f>+'FIN-CASHFLOW_CWS'!X58</f>
        <v>-50233563.125</v>
      </c>
      <c r="Y59" s="259">
        <f>+'FIN-CASHFLOW_CWS'!Y58</f>
        <v>-59932213.75</v>
      </c>
      <c r="Z59" s="259">
        <f>+'FIN-CASHFLOW_CWS'!Z58</f>
        <v>-69551309.375</v>
      </c>
      <c r="AA59" s="259">
        <f>+'FIN-CASHFLOW_CWS'!AA58</f>
        <v>-79106760</v>
      </c>
      <c r="AB59" s="259">
        <f>+'FIN-CASHFLOW_CWS'!AB58</f>
        <v>-87726479.465625003</v>
      </c>
      <c r="AC59" s="259">
        <f>+'FIN-CASHFLOW_CWS'!AC58</f>
        <v>-96268042.431250006</v>
      </c>
      <c r="AD59" s="259">
        <f>+'FIN-CASHFLOW_CWS'!AD58</f>
        <v>-104492504.89687501</v>
      </c>
      <c r="AE59" s="259">
        <f>+'FIN-CASHFLOW_CWS'!AE58</f>
        <v>-112620502.16250001</v>
      </c>
      <c r="AF59" s="259">
        <f>+'FIN-CASHFLOW_CWS'!AF58</f>
        <v>-120837993.57812501</v>
      </c>
      <c r="AG59" s="259">
        <f>+'FIN-CASHFLOW_CWS'!AG58</f>
        <v>-128937108.09375001</v>
      </c>
      <c r="AH59" s="259">
        <f>+'FIN-CASHFLOW_CWS'!AH58</f>
        <v>-136799318.15937501</v>
      </c>
      <c r="AI59" s="259">
        <f>+'FIN-CASHFLOW_CWS'!AI58</f>
        <v>-144888128.57500002</v>
      </c>
      <c r="AJ59" s="259">
        <f>+'FIN-CASHFLOW_CWS'!AJ58</f>
        <v>-152726759.74062502</v>
      </c>
      <c r="AK59" s="259">
        <f>+'FIN-CASHFLOW_CWS'!AK58</f>
        <v>-160831033.10625002</v>
      </c>
      <c r="AL59" s="259">
        <f>+'FIN-CASHFLOW_CWS'!AL58</f>
        <v>-168798770.47187501</v>
      </c>
      <c r="AM59" s="259">
        <f>+'FIN-CASHFLOW_CWS'!AM58</f>
        <v>-176776509.53750002</v>
      </c>
      <c r="AN59" s="259">
        <f>+'FIN-CASHFLOW_CWS'!AN58</f>
        <v>-187688992.74751565</v>
      </c>
      <c r="AO59" s="259">
        <f>+'FIN-CASHFLOW_CWS'!AO58</f>
        <v>-198767777.26303127</v>
      </c>
      <c r="AP59" s="259">
        <f>+'FIN-CASHFLOW_CWS'!AP58</f>
        <v>-208515536.11104691</v>
      </c>
      <c r="AQ59" s="259">
        <f>+'FIN-CASHFLOW_CWS'!AQ58</f>
        <v>-218044645.52556252</v>
      </c>
      <c r="AR59" s="259">
        <f>+'FIN-CASHFLOW_CWS'!AR58</f>
        <v>-227747127.73957816</v>
      </c>
      <c r="AS59" s="259">
        <f>+'FIN-CASHFLOW_CWS'!AS58</f>
        <v>-237402456.31959379</v>
      </c>
      <c r="AT59" s="259">
        <f>+'FIN-CASHFLOW_CWS'!AT58</f>
        <v>-246474783.86710942</v>
      </c>
      <c r="AU59" s="259">
        <f>+'FIN-CASHFLOW_CWS'!AU58</f>
        <v>-256176664.08112505</v>
      </c>
      <c r="AV59" s="259">
        <f>+'FIN-CASHFLOW_CWS'!AV58</f>
        <v>-265292904.26264068</v>
      </c>
      <c r="AW59" s="259">
        <f>+'FIN-CASHFLOW_CWS'!AW58</f>
        <v>-274865790.31115633</v>
      </c>
      <c r="AX59" s="259">
        <f>+'FIN-CASHFLOW_CWS'!AX58</f>
        <v>-284430005.35967195</v>
      </c>
      <c r="AY59" s="259">
        <f>+'FIN-CASHFLOW_CWS'!AY58</f>
        <v>-293448244.97218758</v>
      </c>
      <c r="AZ59" s="259">
        <f>+'FIN-CASHFLOW_CWS'!AZ58</f>
        <v>-306394583.1645661</v>
      </c>
      <c r="BA59" s="259">
        <f>+'FIN-CASHFLOW_CWS'!BA58</f>
        <v>-319566809.68967962</v>
      </c>
      <c r="BB59" s="259">
        <f>+'FIN-CASHFLOW_CWS'!BB58</f>
        <v>-332863926.94171816</v>
      </c>
      <c r="BC59" s="259">
        <f>+'FIN-CASHFLOW_CWS'!BC58</f>
        <v>-346036184.7446267</v>
      </c>
      <c r="BD59" s="259">
        <f>+'FIN-CASHFLOW_CWS'!BD58</f>
        <v>-359385577.48843521</v>
      </c>
      <c r="BE59" s="259">
        <f>+'FIN-CASHFLOW_CWS'!BE58</f>
        <v>-372403778.45568371</v>
      </c>
      <c r="BF59" s="259">
        <f>+'FIN-CASHFLOW_CWS'!BF58</f>
        <v>-385086910.85210222</v>
      </c>
      <c r="BG59" s="259">
        <f>+'FIN-CASHFLOW_CWS'!BG58</f>
        <v>-398178516.39591074</v>
      </c>
      <c r="BH59" s="259">
        <f>+'FIN-CASHFLOW_CWS'!BH58</f>
        <v>-410817209.43073428</v>
      </c>
      <c r="BI59" s="259">
        <f>+'FIN-CASHFLOW_CWS'!BI58</f>
        <v>-423941614.8820228</v>
      </c>
      <c r="BJ59" s="259">
        <f>+'FIN-CASHFLOW_CWS'!BJ58</f>
        <v>-436786639.33331132</v>
      </c>
      <c r="BK59" s="259">
        <f>+'FIN-CASHFLOW_CWS'!BK58</f>
        <v>-455719282.41202486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643</v>
      </c>
      <c r="C8" s="199"/>
      <c r="D8" s="9">
        <f>'FIN-P&amp;L_CWS'!E205</f>
        <v>9385117.333333334</v>
      </c>
      <c r="E8" s="9">
        <f>'FIN-P&amp;L_CWS'!F205</f>
        <v>9358359</v>
      </c>
      <c r="F8" s="9">
        <f>'FIN-P&amp;L_CWS'!G205</f>
        <v>9358365.666666666</v>
      </c>
      <c r="G8" s="9">
        <f>'FIN-P&amp;L_CWS'!H205</f>
        <v>9427025.666666666</v>
      </c>
      <c r="H8" s="9">
        <f>'FIN-P&amp;L_CWS'!I205</f>
        <v>9464365.666666666</v>
      </c>
      <c r="I8" s="9">
        <f>'FIN-P&amp;L_CWS'!J205</f>
        <v>9463525.666666666</v>
      </c>
      <c r="J8" s="9">
        <f>'FIN-P&amp;L_CWS'!K205</f>
        <v>9498265.666666666</v>
      </c>
      <c r="K8" s="9">
        <f>'FIN-P&amp;L_CWS'!L205</f>
        <v>9465975.666666666</v>
      </c>
      <c r="L8" s="9">
        <f>'FIN-P&amp;L_CWS'!M205</f>
        <v>9459815.666666666</v>
      </c>
      <c r="M8" s="9">
        <f>'FIN-P&amp;L_CWS'!N205</f>
        <v>9434730.666666666</v>
      </c>
      <c r="N8" s="9">
        <f>'FIN-P&amp;L_CWS'!O205</f>
        <v>9434255.666666666</v>
      </c>
      <c r="O8" s="9">
        <f>'FIN-P&amp;L_CWS'!P205</f>
        <v>9433790.666666666</v>
      </c>
      <c r="P8" s="9">
        <f>'FIN-P&amp;L_CWS'!Q205</f>
        <v>10881787.291666666</v>
      </c>
      <c r="Q8" s="9">
        <f>'FIN-P&amp;L_CWS'!R205</f>
        <v>10875432.291666666</v>
      </c>
      <c r="R8" s="9">
        <f>'FIN-P&amp;L_CWS'!S205</f>
        <v>10875432.291666666</v>
      </c>
      <c r="S8" s="9">
        <f>'FIN-P&amp;L_CWS'!T205</f>
        <v>10880997.291666666</v>
      </c>
      <c r="T8" s="9">
        <f>'FIN-P&amp;L_CWS'!U205</f>
        <v>10878532.291666666</v>
      </c>
      <c r="U8" s="9">
        <f>'FIN-P&amp;L_CWS'!V205</f>
        <v>10880192.291666666</v>
      </c>
      <c r="V8" s="9">
        <f>'FIN-P&amp;L_CWS'!W205</f>
        <v>9883603.958333334</v>
      </c>
      <c r="W8" s="9">
        <f>'FIN-P&amp;L_CWS'!X205</f>
        <v>9883408.958333334</v>
      </c>
      <c r="X8" s="9">
        <f>'FIN-P&amp;L_CWS'!Y205</f>
        <v>9881088.958333334</v>
      </c>
      <c r="Y8" s="9">
        <f>'FIN-P&amp;L_CWS'!Z205</f>
        <v>9883603.958333334</v>
      </c>
      <c r="Z8" s="9">
        <f>'FIN-P&amp;L_CWS'!AA205</f>
        <v>9881088.958333334</v>
      </c>
      <c r="AA8" s="9">
        <f>'FIN-P&amp;L_CWS'!AB205</f>
        <v>9883248.958333334</v>
      </c>
      <c r="AB8" s="9">
        <f>'FIN-P&amp;L_CWS'!AC205</f>
        <v>8345192.8822916662</v>
      </c>
      <c r="AC8" s="9">
        <f>'FIN-P&amp;L_CWS'!AD205</f>
        <v>8344499.5489583332</v>
      </c>
      <c r="AD8" s="9">
        <f>'FIN-P&amp;L_CWS'!AE205</f>
        <v>8338929.5489583332</v>
      </c>
      <c r="AE8" s="9">
        <f>'FIN-P&amp;L_CWS'!AF205</f>
        <v>8345034.5489583332</v>
      </c>
      <c r="AF8" s="9">
        <f>'FIN-P&amp;L_CWS'!AG205</f>
        <v>8338929.5489583332</v>
      </c>
      <c r="AG8" s="9">
        <f>'FIN-P&amp;L_CWS'!AH205</f>
        <v>8342179.5489583332</v>
      </c>
      <c r="AH8" s="9">
        <f>'FIN-P&amp;L_CWS'!AI205</f>
        <v>8340284.5489583332</v>
      </c>
      <c r="AI8" s="9">
        <f>'FIN-P&amp;L_CWS'!AJ205</f>
        <v>8342179.5489583332</v>
      </c>
      <c r="AJ8" s="9">
        <f>'FIN-P&amp;L_CWS'!AK205</f>
        <v>8338929.5489583332</v>
      </c>
      <c r="AK8" s="9">
        <f>'FIN-P&amp;L_CWS'!AL205</f>
        <v>8343534.5489583332</v>
      </c>
      <c r="AL8" s="9">
        <f>'FIN-P&amp;L_CWS'!AM205</f>
        <v>8338929.5489583332</v>
      </c>
      <c r="AM8" s="9">
        <f>'FIN-P&amp;L_CWS'!AN205</f>
        <v>8342179.5489583332</v>
      </c>
      <c r="AN8" s="9">
        <f>'FIN-P&amp;L_CWS'!AO205</f>
        <v>10028995.319348959</v>
      </c>
      <c r="AO8" s="9">
        <f>'FIN-P&amp;L_CWS'!AP205</f>
        <v>10025890.319348959</v>
      </c>
      <c r="AP8" s="9">
        <f>'FIN-P&amp;L_CWS'!AQ205</f>
        <v>10022640.319348959</v>
      </c>
      <c r="AQ8" s="9">
        <f>'FIN-P&amp;L_CWS'!AR205</f>
        <v>10028745.319348959</v>
      </c>
      <c r="AR8" s="9">
        <f>'FIN-P&amp;L_CWS'!AS205</f>
        <v>10022640.319348959</v>
      </c>
      <c r="AS8" s="9">
        <f>'FIN-P&amp;L_CWS'!AT205</f>
        <v>10025890.319348959</v>
      </c>
      <c r="AT8" s="9">
        <f>'FIN-P&amp;L_CWS'!AU205</f>
        <v>10023995.319348959</v>
      </c>
      <c r="AU8" s="9">
        <f>'FIN-P&amp;L_CWS'!AV205</f>
        <v>10025890.319348959</v>
      </c>
      <c r="AV8" s="9">
        <f>'FIN-P&amp;L_CWS'!AW205</f>
        <v>10022640.319348959</v>
      </c>
      <c r="AW8" s="9">
        <f>'FIN-P&amp;L_CWS'!AX205</f>
        <v>10027245.319348959</v>
      </c>
      <c r="AX8" s="9">
        <f>'FIN-P&amp;L_CWS'!AY205</f>
        <v>10022640.319348959</v>
      </c>
      <c r="AY8" s="9">
        <f>'FIN-P&amp;L_CWS'!AZ205</f>
        <v>10025890.319348959</v>
      </c>
      <c r="AZ8" s="9">
        <f>'FIN-P&amp;L_CWS'!BA205</f>
        <v>13632217.661936849</v>
      </c>
      <c r="BA8" s="9">
        <f>'FIN-P&amp;L_CWS'!BB205</f>
        <v>13629112.661936849</v>
      </c>
      <c r="BB8" s="9">
        <f>'FIN-P&amp;L_CWS'!BC205</f>
        <v>13625862.661936849</v>
      </c>
      <c r="BC8" s="9">
        <f>'FIN-P&amp;L_CWS'!BD205</f>
        <v>13631967.661936849</v>
      </c>
      <c r="BD8" s="9">
        <f>'FIN-P&amp;L_CWS'!BE205</f>
        <v>13625862.661936849</v>
      </c>
      <c r="BE8" s="9">
        <f>'FIN-P&amp;L_CWS'!BF205</f>
        <v>13629112.661936849</v>
      </c>
      <c r="BF8" s="9">
        <f>'FIN-P&amp;L_CWS'!BG205</f>
        <v>13627217.661936849</v>
      </c>
      <c r="BG8" s="9">
        <f>'FIN-P&amp;L_CWS'!BH205</f>
        <v>13629112.661936849</v>
      </c>
      <c r="BH8" s="9">
        <f>'FIN-P&amp;L_CWS'!BI205</f>
        <v>13625862.661936849</v>
      </c>
      <c r="BI8" s="9">
        <f>'FIN-P&amp;L_CWS'!BJ205</f>
        <v>13630467.661936849</v>
      </c>
      <c r="BJ8" s="9">
        <f>'FIN-P&amp;L_CWS'!BK205</f>
        <v>13625862.661936849</v>
      </c>
      <c r="BK8" s="9">
        <f>'FIN-P&amp;L_CWS'!BL205</f>
        <v>13623542.661936849</v>
      </c>
    </row>
    <row r="9" spans="1:63" x14ac:dyDescent="0.15">
      <c r="B9" s="44" t="s">
        <v>360</v>
      </c>
      <c r="C9" s="199"/>
      <c r="D9" s="9">
        <f>'FIN-P&amp;L_CWS'!E207</f>
        <v>-9385117.333333334</v>
      </c>
      <c r="E9" s="9">
        <f>'FIN-P&amp;L_CWS'!F207</f>
        <v>-9358359</v>
      </c>
      <c r="F9" s="9">
        <f>'FIN-P&amp;L_CWS'!G207</f>
        <v>-9358365.666666666</v>
      </c>
      <c r="G9" s="9">
        <f>'FIN-P&amp;L_CWS'!H207</f>
        <v>-9402625.666666666</v>
      </c>
      <c r="H9" s="9">
        <f>'FIN-P&amp;L_CWS'!I207</f>
        <v>-9436085.666666666</v>
      </c>
      <c r="I9" s="9">
        <f>'FIN-P&amp;L_CWS'!J207</f>
        <v>-9431365.666666666</v>
      </c>
      <c r="J9" s="9">
        <f>'FIN-P&amp;L_CWS'!K207</f>
        <v>-9473865.666666666</v>
      </c>
      <c r="K9" s="9">
        <f>'FIN-P&amp;L_CWS'!L207</f>
        <v>-9437695.666666666</v>
      </c>
      <c r="L9" s="9">
        <f>'FIN-P&amp;L_CWS'!M207</f>
        <v>-9441795.666666666</v>
      </c>
      <c r="M9" s="9">
        <f>'FIN-P&amp;L_CWS'!N207</f>
        <v>-9416710.666666666</v>
      </c>
      <c r="N9" s="9">
        <f>'FIN-P&amp;L_CWS'!O207</f>
        <v>-9416235.666666666</v>
      </c>
      <c r="O9" s="9">
        <f>'FIN-P&amp;L_CWS'!P207</f>
        <v>-9423530.666666666</v>
      </c>
      <c r="P9" s="9">
        <f>'FIN-P&amp;L_CWS'!Q207</f>
        <v>-10809027.291666666</v>
      </c>
      <c r="Q9" s="9">
        <f>'FIN-P&amp;L_CWS'!R207</f>
        <v>-10762012.291666666</v>
      </c>
      <c r="R9" s="9">
        <f>'FIN-P&amp;L_CWS'!S207</f>
        <v>-10741682.291666666</v>
      </c>
      <c r="S9" s="9">
        <f>'FIN-P&amp;L_CWS'!T207</f>
        <v>-10747247.291666666</v>
      </c>
      <c r="T9" s="9">
        <f>'FIN-P&amp;L_CWS'!U207</f>
        <v>-10733012.291666666</v>
      </c>
      <c r="U9" s="9">
        <f>'FIN-P&amp;L_CWS'!V207</f>
        <v>-10720227.291666666</v>
      </c>
      <c r="V9" s="9">
        <f>'FIN-P&amp;L_CWS'!W207</f>
        <v>-9749853.958333334</v>
      </c>
      <c r="W9" s="9">
        <f>'FIN-P&amp;L_CWS'!X207</f>
        <v>-9737888.958333334</v>
      </c>
      <c r="X9" s="9">
        <f>'FIN-P&amp;L_CWS'!Y207</f>
        <v>-9767668.958333334</v>
      </c>
      <c r="Y9" s="9">
        <f>'FIN-P&amp;L_CWS'!Z207</f>
        <v>-9770183.958333334</v>
      </c>
      <c r="Z9" s="9">
        <f>'FIN-P&amp;L_CWS'!AA207</f>
        <v>-9767668.958333334</v>
      </c>
      <c r="AA9" s="9">
        <f>'FIN-P&amp;L_CWS'!AB207</f>
        <v>-9810488.958333334</v>
      </c>
      <c r="AB9" s="9">
        <f>'FIN-P&amp;L_CWS'!AC207</f>
        <v>-8242724.3322916664</v>
      </c>
      <c r="AC9" s="9">
        <f>'FIN-P&amp;L_CWS'!AD207</f>
        <v>-8176771.6989583336</v>
      </c>
      <c r="AD9" s="9">
        <f>'FIN-P&amp;L_CWS'!AE207</f>
        <v>-8149448.598958333</v>
      </c>
      <c r="AE9" s="9">
        <f>'FIN-P&amp;L_CWS'!AF207</f>
        <v>-8155553.598958333</v>
      </c>
      <c r="AF9" s="9">
        <f>'FIN-P&amp;L_CWS'!AG207</f>
        <v>-8130557.7489583334</v>
      </c>
      <c r="AG9" s="9">
        <f>'FIN-P&amp;L_CWS'!AH207</f>
        <v>-8112054.6489583328</v>
      </c>
      <c r="AH9" s="9">
        <f>'FIN-P&amp;L_CWS'!AI207</f>
        <v>-8150803.598958333</v>
      </c>
      <c r="AI9" s="9">
        <f>'FIN-P&amp;L_CWS'!AJ207</f>
        <v>-8133807.7489583334</v>
      </c>
      <c r="AJ9" s="9">
        <f>'FIN-P&amp;L_CWS'!AK207</f>
        <v>-8171201.6989583336</v>
      </c>
      <c r="AK9" s="9">
        <f>'FIN-P&amp;L_CWS'!AL207</f>
        <v>-8175806.6989583336</v>
      </c>
      <c r="AL9" s="9">
        <f>'FIN-P&amp;L_CWS'!AM207</f>
        <v>-8171201.6989583336</v>
      </c>
      <c r="AM9" s="9">
        <f>'FIN-P&amp;L_CWS'!AN207</f>
        <v>-8239710.9989583334</v>
      </c>
      <c r="AN9" s="9">
        <f>'FIN-P&amp;L_CWS'!AO207</f>
        <v>-9789499.4128489587</v>
      </c>
      <c r="AO9" s="9">
        <f>'FIN-P&amp;L_CWS'!AP207</f>
        <v>-9643064.3818489593</v>
      </c>
      <c r="AP9" s="9">
        <f>'FIN-P&amp;L_CWS'!AQ207</f>
        <v>-9593262.7478489596</v>
      </c>
      <c r="AQ9" s="9">
        <f>'FIN-P&amp;L_CWS'!AR207</f>
        <v>-9599367.7478489596</v>
      </c>
      <c r="AR9" s="9">
        <f>'FIN-P&amp;L_CWS'!AS207</f>
        <v>-9546711.11384896</v>
      </c>
      <c r="AS9" s="9">
        <f>'FIN-P&amp;L_CWS'!AT207</f>
        <v>-9503409.4798489586</v>
      </c>
      <c r="AT9" s="9">
        <f>'FIN-P&amp;L_CWS'!AU207</f>
        <v>-9594617.7478489596</v>
      </c>
      <c r="AU9" s="9">
        <f>'FIN-P&amp;L_CWS'!AV207</f>
        <v>-9549961.11384896</v>
      </c>
      <c r="AV9" s="9">
        <f>'FIN-P&amp;L_CWS'!AW207</f>
        <v>-9639814.3818489593</v>
      </c>
      <c r="AW9" s="9">
        <f>'FIN-P&amp;L_CWS'!AX207</f>
        <v>-9644419.3818489593</v>
      </c>
      <c r="AX9" s="9">
        <f>'FIN-P&amp;L_CWS'!AY207</f>
        <v>-9639814.3818489593</v>
      </c>
      <c r="AY9" s="9">
        <f>'FIN-P&amp;L_CWS'!AZ207</f>
        <v>-9786394.4128489587</v>
      </c>
      <c r="AZ9" s="9">
        <f>'FIN-P&amp;L_CWS'!BA207</f>
        <v>-13361538.285871848</v>
      </c>
      <c r="BA9" s="9">
        <f>'FIN-P&amp;L_CWS'!BB207</f>
        <v>-13194583.78462185</v>
      </c>
      <c r="BB9" s="9">
        <f>'FIN-P&amp;L_CWS'!BC207</f>
        <v>-13141523.53624185</v>
      </c>
      <c r="BC9" s="9">
        <f>'FIN-P&amp;L_CWS'!BD207</f>
        <v>-13147628.53624185</v>
      </c>
      <c r="BD9" s="9">
        <f>'FIN-P&amp;L_CWS'!BE207</f>
        <v>-13084503.909806849</v>
      </c>
      <c r="BE9" s="9">
        <f>'FIN-P&amp;L_CWS'!BF207</f>
        <v>-13037943.66142685</v>
      </c>
      <c r="BF9" s="9">
        <f>'FIN-P&amp;L_CWS'!BG207</f>
        <v>-13142878.53624185</v>
      </c>
      <c r="BG9" s="9">
        <f>'FIN-P&amp;L_CWS'!BH207</f>
        <v>-13087753.909806849</v>
      </c>
      <c r="BH9" s="9">
        <f>'FIN-P&amp;L_CWS'!BI207</f>
        <v>-13191333.78462185</v>
      </c>
      <c r="BI9" s="9">
        <f>'FIN-P&amp;L_CWS'!BJ207</f>
        <v>-13195938.78462185</v>
      </c>
      <c r="BJ9" s="9">
        <f>'FIN-P&amp;L_CWS'!BK207</f>
        <v>-13191333.78462185</v>
      </c>
      <c r="BK9" s="9">
        <f>'FIN-P&amp;L_CWS'!BL207</f>
        <v>-13352863.285871848</v>
      </c>
    </row>
    <row r="10" spans="1:63" x14ac:dyDescent="0.15">
      <c r="B10" s="44" t="s">
        <v>365</v>
      </c>
      <c r="C10" s="199"/>
      <c r="D10" s="9">
        <f>'FIN-P&amp;L_CWS'!E208</f>
        <v>-9412769.333333334</v>
      </c>
      <c r="E10" s="9">
        <f>'FIN-P&amp;L_CWS'!F208</f>
        <v>-18771128.333333336</v>
      </c>
      <c r="F10" s="9">
        <f>'FIN-P&amp;L_CWS'!G208</f>
        <v>-28129494</v>
      </c>
      <c r="G10" s="9">
        <f>'FIN-P&amp;L_CWS'!H208</f>
        <v>-37532119.666666664</v>
      </c>
      <c r="H10" s="9">
        <f>'FIN-P&amp;L_CWS'!I208</f>
        <v>-46968205.333333328</v>
      </c>
      <c r="I10" s="9">
        <f>'FIN-P&amp;L_CWS'!J208</f>
        <v>-56399570.999999993</v>
      </c>
      <c r="J10" s="9">
        <f>'FIN-P&amp;L_CWS'!K208</f>
        <v>-65873436.666666657</v>
      </c>
      <c r="K10" s="9">
        <f>'FIN-P&amp;L_CWS'!L208</f>
        <v>-75311132.333333328</v>
      </c>
      <c r="L10" s="9">
        <f>'FIN-P&amp;L_CWS'!M208</f>
        <v>-84752928</v>
      </c>
      <c r="M10" s="9">
        <f>'FIN-P&amp;L_CWS'!N208</f>
        <v>-94169638.666666672</v>
      </c>
      <c r="N10" s="9">
        <f>'FIN-P&amp;L_CWS'!O208</f>
        <v>-103585874.33333334</v>
      </c>
      <c r="O10" s="9">
        <f>'FIN-P&amp;L_CWS'!P208</f>
        <v>-113009405.00000001</v>
      </c>
      <c r="P10" s="9">
        <f>'FIN-P&amp;L_CWS'!Q208</f>
        <v>-123818432.29166669</v>
      </c>
      <c r="Q10" s="9">
        <f>'FIN-P&amp;L_CWS'!R208</f>
        <v>-134580444.58333334</v>
      </c>
      <c r="R10" s="9">
        <f>'FIN-P&amp;L_CWS'!S208</f>
        <v>-145322126.875</v>
      </c>
      <c r="S10" s="9">
        <f>'FIN-P&amp;L_CWS'!T208</f>
        <v>-156069374.16666666</v>
      </c>
      <c r="T10" s="9">
        <f>'FIN-P&amp;L_CWS'!U208</f>
        <v>-166802386.45833331</v>
      </c>
      <c r="U10" s="9">
        <f>'FIN-P&amp;L_CWS'!V208</f>
        <v>-177522613.74999997</v>
      </c>
      <c r="V10" s="9">
        <f>'FIN-P&amp;L_CWS'!W208</f>
        <v>-187272467.70833331</v>
      </c>
      <c r="W10" s="9">
        <f>'FIN-P&amp;L_CWS'!X208</f>
        <v>-197010356.66666666</v>
      </c>
      <c r="X10" s="9">
        <f>'FIN-P&amp;L_CWS'!Y208</f>
        <v>-206778025.625</v>
      </c>
      <c r="Y10" s="9">
        <f>'FIN-P&amp;L_CWS'!Z208</f>
        <v>-216548209.58333334</v>
      </c>
      <c r="Z10" s="9">
        <f>'FIN-P&amp;L_CWS'!AA208</f>
        <v>-226315878.54166669</v>
      </c>
      <c r="AA10" s="9">
        <f>'FIN-P&amp;L_CWS'!AB208</f>
        <v>-236126367.50000003</v>
      </c>
      <c r="AB10" s="9">
        <f>'FIN-P&amp;L_CWS'!AC208</f>
        <v>-244369091.83229169</v>
      </c>
      <c r="AC10" s="9">
        <f>'FIN-P&amp;L_CWS'!AD208</f>
        <v>-252545863.53125003</v>
      </c>
      <c r="AD10" s="9">
        <f>'FIN-P&amp;L_CWS'!AE208</f>
        <v>-260695312.13020837</v>
      </c>
      <c r="AE10" s="9">
        <f>'FIN-P&amp;L_CWS'!AF208</f>
        <v>-268850865.72916669</v>
      </c>
      <c r="AF10" s="9">
        <f>'FIN-P&amp;L_CWS'!AG208</f>
        <v>-276981423.47812504</v>
      </c>
      <c r="AG10" s="9">
        <f>'FIN-P&amp;L_CWS'!AH208</f>
        <v>-285093478.12708336</v>
      </c>
      <c r="AH10" s="9">
        <f>'FIN-P&amp;L_CWS'!AI208</f>
        <v>-293244281.72604167</v>
      </c>
      <c r="AI10" s="9">
        <f>'FIN-P&amp;L_CWS'!AJ208</f>
        <v>-301378089.47500002</v>
      </c>
      <c r="AJ10" s="9">
        <f>'FIN-P&amp;L_CWS'!AK208</f>
        <v>-309549291.17395836</v>
      </c>
      <c r="AK10" s="9">
        <f>'FIN-P&amp;L_CWS'!AL208</f>
        <v>-317725097.8729167</v>
      </c>
      <c r="AL10" s="9">
        <f>'FIN-P&amp;L_CWS'!AM208</f>
        <v>-325896299.57187504</v>
      </c>
      <c r="AM10" s="9">
        <f>'FIN-P&amp;L_CWS'!AN208</f>
        <v>-334136010.57083338</v>
      </c>
      <c r="AN10" s="9">
        <f>'FIN-P&amp;L_CWS'!AO208</f>
        <v>-343925509.98368233</v>
      </c>
      <c r="AO10" s="9">
        <f>'FIN-P&amp;L_CWS'!AP208</f>
        <v>-353568574.36553127</v>
      </c>
      <c r="AP10" s="9">
        <f>'FIN-P&amp;L_CWS'!AQ208</f>
        <v>-363161837.11338025</v>
      </c>
      <c r="AQ10" s="9">
        <f>'FIN-P&amp;L_CWS'!AR208</f>
        <v>-372761204.86122924</v>
      </c>
      <c r="AR10" s="9">
        <f>'FIN-P&amp;L_CWS'!AS208</f>
        <v>-382307915.97507823</v>
      </c>
      <c r="AS10" s="9">
        <f>'FIN-P&amp;L_CWS'!AT208</f>
        <v>-391811325.45492721</v>
      </c>
      <c r="AT10" s="9">
        <f>'FIN-P&amp;L_CWS'!AU208</f>
        <v>-401405943.20277619</v>
      </c>
      <c r="AU10" s="9">
        <f>'FIN-P&amp;L_CWS'!AV208</f>
        <v>-410955904.31662518</v>
      </c>
      <c r="AV10" s="9">
        <f>'FIN-P&amp;L_CWS'!AW208</f>
        <v>-420595718.69847411</v>
      </c>
      <c r="AW10" s="9">
        <f>'FIN-P&amp;L_CWS'!AX208</f>
        <v>-430240138.08032304</v>
      </c>
      <c r="AX10" s="9">
        <f>'FIN-P&amp;L_CWS'!AY208</f>
        <v>-439879952.46217197</v>
      </c>
      <c r="AY10" s="9">
        <f>'FIN-P&amp;L_CWS'!AZ208</f>
        <v>-449666346.87502092</v>
      </c>
      <c r="AZ10" s="9">
        <f>'FIN-P&amp;L_CWS'!BA208</f>
        <v>-463027885.16089278</v>
      </c>
      <c r="BA10" s="9">
        <f>'FIN-P&amp;L_CWS'!BB208</f>
        <v>-476222468.94551462</v>
      </c>
      <c r="BB10" s="9">
        <f>'FIN-P&amp;L_CWS'!BC208</f>
        <v>-489363992.48175645</v>
      </c>
      <c r="BC10" s="9">
        <f>'FIN-P&amp;L_CWS'!BD208</f>
        <v>-502511621.01799828</v>
      </c>
      <c r="BD10" s="9">
        <f>'FIN-P&amp;L_CWS'!BE208</f>
        <v>-515596124.92780513</v>
      </c>
      <c r="BE10" s="9">
        <f>'FIN-P&amp;L_CWS'!BF208</f>
        <v>-528634068.58923197</v>
      </c>
      <c r="BF10" s="9">
        <f>'FIN-P&amp;L_CWS'!BG208</f>
        <v>-541776947.12547386</v>
      </c>
      <c r="BG10" s="9">
        <f>'FIN-P&amp;L_CWS'!BH208</f>
        <v>-554864701.0352807</v>
      </c>
      <c r="BH10" s="9">
        <f>'FIN-P&amp;L_CWS'!BI208</f>
        <v>-568056034.81990254</v>
      </c>
      <c r="BI10" s="9">
        <f>'FIN-P&amp;L_CWS'!BJ208</f>
        <v>-581251973.60452437</v>
      </c>
      <c r="BJ10" s="9">
        <f>'FIN-P&amp;L_CWS'!BK208</f>
        <v>-594443307.38914621</v>
      </c>
      <c r="BK10" s="9">
        <f>'FIN-P&amp;L_CWS'!BL208</f>
        <v>-607796170.67501807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677</v>
      </c>
      <c r="C47" s="205">
        <f t="shared" ref="C47:AH47" si="5">C46+C38</f>
        <v>0</v>
      </c>
      <c r="D47" s="205">
        <f t="shared" si="5"/>
        <v>1500000</v>
      </c>
      <c r="E47" s="205">
        <f t="shared" si="5"/>
        <v>1500000</v>
      </c>
      <c r="F47" s="205">
        <f t="shared" si="5"/>
        <v>1500000</v>
      </c>
      <c r="G47" s="205">
        <f t="shared" si="5"/>
        <v>1500000</v>
      </c>
      <c r="H47" s="205">
        <f t="shared" si="5"/>
        <v>1500000</v>
      </c>
      <c r="I47" s="205">
        <f t="shared" si="5"/>
        <v>1500000</v>
      </c>
      <c r="J47" s="205">
        <f t="shared" si="5"/>
        <v>1500000</v>
      </c>
      <c r="K47" s="205">
        <f t="shared" si="5"/>
        <v>1501550</v>
      </c>
      <c r="L47" s="205">
        <f t="shared" si="5"/>
        <v>1501550</v>
      </c>
      <c r="M47" s="205">
        <f t="shared" si="5"/>
        <v>1503100</v>
      </c>
      <c r="N47" s="205">
        <f t="shared" si="5"/>
        <v>1503100</v>
      </c>
      <c r="O47" s="205">
        <f t="shared" si="5"/>
        <v>1503100</v>
      </c>
      <c r="P47" s="205">
        <f t="shared" si="5"/>
        <v>1504650</v>
      </c>
      <c r="Q47" s="205">
        <f t="shared" si="5"/>
        <v>1504650</v>
      </c>
      <c r="R47" s="205">
        <f t="shared" si="5"/>
        <v>1504650</v>
      </c>
      <c r="S47" s="205">
        <f t="shared" si="5"/>
        <v>1507360</v>
      </c>
      <c r="T47" s="205">
        <f t="shared" si="5"/>
        <v>1507750</v>
      </c>
      <c r="U47" s="205">
        <f t="shared" si="5"/>
        <v>1508910</v>
      </c>
      <c r="V47" s="205">
        <f t="shared" si="5"/>
        <v>510850</v>
      </c>
      <c r="W47" s="205">
        <f t="shared" si="5"/>
        <v>512010</v>
      </c>
      <c r="X47" s="205">
        <f t="shared" si="5"/>
        <v>510850</v>
      </c>
      <c r="Y47" s="205">
        <f t="shared" si="5"/>
        <v>512010</v>
      </c>
      <c r="Z47" s="205">
        <f t="shared" si="5"/>
        <v>510850</v>
      </c>
      <c r="AA47" s="205">
        <f t="shared" si="5"/>
        <v>512010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AI2" workbookViewId="0">
      <selection activeCell="AP49" sqref="AP49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499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500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0</v>
      </c>
      <c r="D34" s="63">
        <f t="shared" si="2"/>
        <v>18012400</v>
      </c>
      <c r="E34" s="63">
        <f t="shared" si="2"/>
        <v>12106550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400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398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0</v>
      </c>
      <c r="E6" s="372">
        <v>0</v>
      </c>
      <c r="F6" s="372">
        <v>0</v>
      </c>
      <c r="G6" s="372">
        <v>0</v>
      </c>
      <c r="H6" s="372">
        <v>0</v>
      </c>
      <c r="I6" s="372">
        <v>0</v>
      </c>
      <c r="J6" s="372">
        <v>0</v>
      </c>
      <c r="K6" s="372">
        <v>0</v>
      </c>
      <c r="L6" s="372">
        <v>0</v>
      </c>
      <c r="M6" s="372">
        <v>0</v>
      </c>
      <c r="N6" s="372">
        <v>0</v>
      </c>
      <c r="O6" s="372">
        <v>0</v>
      </c>
      <c r="P6" s="372">
        <v>0</v>
      </c>
      <c r="Q6" s="372">
        <v>0</v>
      </c>
      <c r="R6" s="372">
        <v>0</v>
      </c>
      <c r="S6" s="372">
        <v>0</v>
      </c>
      <c r="T6" s="372">
        <v>0</v>
      </c>
      <c r="U6" s="372">
        <v>0</v>
      </c>
      <c r="V6" s="372">
        <v>0</v>
      </c>
      <c r="W6" s="372">
        <v>0</v>
      </c>
      <c r="X6" s="372">
        <v>0</v>
      </c>
      <c r="Y6" s="372">
        <v>0</v>
      </c>
      <c r="Z6" s="372">
        <v>0</v>
      </c>
      <c r="AA6" s="372">
        <v>0</v>
      </c>
      <c r="AB6" s="372">
        <v>0</v>
      </c>
      <c r="AC6" s="372">
        <v>0</v>
      </c>
      <c r="AD6" s="372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  <c r="AT6" s="372">
        <v>0</v>
      </c>
      <c r="AU6" s="372">
        <v>0</v>
      </c>
      <c r="AV6" s="372">
        <v>0</v>
      </c>
      <c r="AW6" s="372">
        <v>0</v>
      </c>
      <c r="AX6" s="372">
        <v>0</v>
      </c>
      <c r="AY6" s="372">
        <v>0</v>
      </c>
      <c r="AZ6" s="372">
        <v>0</v>
      </c>
      <c r="BA6" s="372">
        <v>0</v>
      </c>
      <c r="BB6" s="372">
        <v>0</v>
      </c>
      <c r="BC6" s="372">
        <v>0</v>
      </c>
      <c r="BD6" s="372">
        <v>0</v>
      </c>
      <c r="BE6" s="372">
        <v>0</v>
      </c>
      <c r="BF6" s="372">
        <v>0</v>
      </c>
      <c r="BG6" s="372">
        <v>0</v>
      </c>
      <c r="BH6" s="372">
        <v>0</v>
      </c>
      <c r="BI6" s="372">
        <v>0</v>
      </c>
      <c r="BJ6" s="372">
        <v>0</v>
      </c>
      <c r="BK6" s="372">
        <v>0</v>
      </c>
    </row>
    <row r="7" spans="2:63" x14ac:dyDescent="0.15">
      <c r="B7" s="127" t="s">
        <v>387</v>
      </c>
      <c r="C7" s="372"/>
      <c r="D7" s="372">
        <v>0</v>
      </c>
      <c r="E7" s="372">
        <v>0</v>
      </c>
      <c r="F7" s="372">
        <v>0</v>
      </c>
      <c r="G7" s="372">
        <v>0</v>
      </c>
      <c r="H7" s="372">
        <v>0</v>
      </c>
      <c r="I7" s="372">
        <v>0</v>
      </c>
      <c r="J7" s="372">
        <v>0</v>
      </c>
      <c r="K7" s="372">
        <v>0</v>
      </c>
      <c r="L7" s="372">
        <v>0</v>
      </c>
      <c r="M7" s="372">
        <v>0</v>
      </c>
      <c r="N7" s="372">
        <v>0</v>
      </c>
      <c r="O7" s="372">
        <v>0</v>
      </c>
      <c r="P7" s="372">
        <v>0</v>
      </c>
      <c r="Q7" s="372">
        <v>0</v>
      </c>
      <c r="R7" s="372">
        <v>0</v>
      </c>
      <c r="S7" s="372">
        <v>0</v>
      </c>
      <c r="T7" s="372">
        <v>0</v>
      </c>
      <c r="U7" s="372">
        <v>0</v>
      </c>
      <c r="V7" s="372">
        <v>0</v>
      </c>
      <c r="W7" s="372">
        <v>0</v>
      </c>
      <c r="X7" s="372">
        <v>0</v>
      </c>
      <c r="Y7" s="372">
        <v>0</v>
      </c>
      <c r="Z7" s="372">
        <v>0</v>
      </c>
      <c r="AA7" s="372">
        <v>0</v>
      </c>
      <c r="AB7" s="372">
        <v>0</v>
      </c>
      <c r="AC7" s="372">
        <v>0</v>
      </c>
      <c r="AD7" s="372">
        <v>0</v>
      </c>
      <c r="AE7" s="372">
        <v>0</v>
      </c>
      <c r="AF7" s="372">
        <v>0</v>
      </c>
      <c r="AG7" s="372">
        <v>0</v>
      </c>
      <c r="AH7" s="372">
        <v>0</v>
      </c>
      <c r="AI7" s="372">
        <v>0</v>
      </c>
      <c r="AJ7" s="372">
        <v>0</v>
      </c>
      <c r="AK7" s="372">
        <v>0</v>
      </c>
      <c r="AL7" s="372">
        <v>0</v>
      </c>
      <c r="AM7" s="372">
        <v>0</v>
      </c>
      <c r="AN7" s="372">
        <v>0</v>
      </c>
      <c r="AO7" s="372">
        <v>0</v>
      </c>
      <c r="AP7" s="372">
        <v>0</v>
      </c>
      <c r="AQ7" s="372">
        <v>0</v>
      </c>
      <c r="AR7" s="372">
        <v>0</v>
      </c>
      <c r="AS7" s="372">
        <v>0</v>
      </c>
      <c r="AT7" s="372">
        <v>0</v>
      </c>
      <c r="AU7" s="372">
        <v>0</v>
      </c>
      <c r="AV7" s="372">
        <v>0</v>
      </c>
      <c r="AW7" s="372">
        <v>0</v>
      </c>
      <c r="AX7" s="372">
        <v>0</v>
      </c>
      <c r="AY7" s="372">
        <v>0</v>
      </c>
      <c r="AZ7" s="372">
        <v>0</v>
      </c>
      <c r="BA7" s="372">
        <v>0</v>
      </c>
      <c r="BB7" s="372">
        <v>0</v>
      </c>
      <c r="BC7" s="372">
        <v>0</v>
      </c>
      <c r="BD7" s="372">
        <v>0</v>
      </c>
      <c r="BE7" s="372">
        <v>0</v>
      </c>
      <c r="BF7" s="372">
        <v>0</v>
      </c>
      <c r="BG7" s="372">
        <v>0</v>
      </c>
      <c r="BH7" s="372">
        <v>0</v>
      </c>
      <c r="BI7" s="372">
        <v>0</v>
      </c>
      <c r="BJ7" s="372">
        <v>0</v>
      </c>
      <c r="BK7" s="372">
        <v>0</v>
      </c>
    </row>
    <row r="8" spans="2:63" x14ac:dyDescent="0.15">
      <c r="B8" s="127" t="s">
        <v>392</v>
      </c>
      <c r="C8" s="372"/>
      <c r="D8" s="372">
        <v>0</v>
      </c>
      <c r="E8" s="372">
        <v>0</v>
      </c>
      <c r="F8" s="372">
        <v>0</v>
      </c>
      <c r="G8" s="372">
        <v>0</v>
      </c>
      <c r="H8" s="372">
        <v>0</v>
      </c>
      <c r="I8" s="372">
        <v>0</v>
      </c>
      <c r="J8" s="372">
        <v>0</v>
      </c>
      <c r="K8" s="372">
        <v>0</v>
      </c>
      <c r="L8" s="372">
        <v>0</v>
      </c>
      <c r="M8" s="372">
        <v>0</v>
      </c>
      <c r="N8" s="372">
        <v>0</v>
      </c>
      <c r="O8" s="372">
        <v>0</v>
      </c>
      <c r="P8" s="372">
        <v>0</v>
      </c>
      <c r="Q8" s="372">
        <v>0</v>
      </c>
      <c r="R8" s="372">
        <v>0</v>
      </c>
      <c r="S8" s="372">
        <v>0</v>
      </c>
      <c r="T8" s="372">
        <v>0</v>
      </c>
      <c r="U8" s="372">
        <v>0</v>
      </c>
      <c r="V8" s="372">
        <v>0</v>
      </c>
      <c r="W8" s="372">
        <v>0</v>
      </c>
      <c r="X8" s="372">
        <v>0</v>
      </c>
      <c r="Y8" s="372">
        <v>0</v>
      </c>
      <c r="Z8" s="372">
        <v>0</v>
      </c>
      <c r="AA8" s="372">
        <v>0</v>
      </c>
      <c r="AB8" s="372">
        <v>0</v>
      </c>
      <c r="AC8" s="372">
        <v>0</v>
      </c>
      <c r="AD8" s="372">
        <v>0</v>
      </c>
      <c r="AE8" s="372">
        <v>0</v>
      </c>
      <c r="AF8" s="372">
        <v>0</v>
      </c>
      <c r="AG8" s="372">
        <v>0</v>
      </c>
      <c r="AH8" s="372">
        <v>0</v>
      </c>
      <c r="AI8" s="372">
        <v>0</v>
      </c>
      <c r="AJ8" s="372">
        <v>0</v>
      </c>
      <c r="AK8" s="372">
        <v>0</v>
      </c>
      <c r="AL8" s="372">
        <v>0</v>
      </c>
      <c r="AM8" s="372">
        <v>0</v>
      </c>
      <c r="AN8" s="372">
        <v>0</v>
      </c>
      <c r="AO8" s="372">
        <v>0</v>
      </c>
      <c r="AP8" s="372">
        <v>0</v>
      </c>
      <c r="AQ8" s="372">
        <v>0</v>
      </c>
      <c r="AR8" s="372">
        <v>0</v>
      </c>
      <c r="AS8" s="372">
        <v>0</v>
      </c>
      <c r="AT8" s="372">
        <v>0</v>
      </c>
      <c r="AU8" s="372">
        <v>0</v>
      </c>
      <c r="AV8" s="372">
        <v>0</v>
      </c>
      <c r="AW8" s="372">
        <v>0</v>
      </c>
      <c r="AX8" s="372">
        <v>0</v>
      </c>
      <c r="AY8" s="372">
        <v>0</v>
      </c>
      <c r="AZ8" s="372">
        <v>0</v>
      </c>
      <c r="BA8" s="372">
        <v>0</v>
      </c>
      <c r="BB8" s="372">
        <v>0</v>
      </c>
      <c r="BC8" s="372">
        <v>0</v>
      </c>
      <c r="BD8" s="372">
        <v>0</v>
      </c>
      <c r="BE8" s="372">
        <v>0</v>
      </c>
      <c r="BF8" s="372">
        <v>0</v>
      </c>
      <c r="BG8" s="372">
        <v>0</v>
      </c>
      <c r="BH8" s="372">
        <v>0</v>
      </c>
      <c r="BI8" s="372">
        <v>0</v>
      </c>
      <c r="BJ8" s="372">
        <v>0</v>
      </c>
      <c r="BK8" s="372">
        <v>0</v>
      </c>
    </row>
    <row r="9" spans="2:63" x14ac:dyDescent="0.15">
      <c r="B9" s="127" t="s">
        <v>1246</v>
      </c>
      <c r="C9" s="372">
        <v>0</v>
      </c>
      <c r="D9" s="372">
        <v>0</v>
      </c>
      <c r="E9" s="372">
        <v>0</v>
      </c>
      <c r="F9" s="372">
        <v>0</v>
      </c>
      <c r="G9" s="372">
        <v>0</v>
      </c>
      <c r="H9" s="372">
        <v>0</v>
      </c>
      <c r="I9" s="372">
        <v>0</v>
      </c>
      <c r="J9" s="372">
        <v>0</v>
      </c>
      <c r="K9" s="372">
        <v>0</v>
      </c>
      <c r="L9" s="372">
        <v>0</v>
      </c>
      <c r="M9" s="372">
        <v>0</v>
      </c>
      <c r="N9" s="372">
        <v>0</v>
      </c>
      <c r="O9" s="372">
        <v>0</v>
      </c>
      <c r="P9" s="372">
        <v>0</v>
      </c>
      <c r="Q9" s="372">
        <v>0</v>
      </c>
      <c r="R9" s="372">
        <v>0</v>
      </c>
      <c r="S9" s="372">
        <v>0</v>
      </c>
      <c r="T9" s="372">
        <v>0</v>
      </c>
      <c r="U9" s="372">
        <v>0</v>
      </c>
      <c r="V9" s="372">
        <v>0</v>
      </c>
      <c r="W9" s="372">
        <v>0</v>
      </c>
      <c r="X9" s="372">
        <v>0</v>
      </c>
      <c r="Y9" s="372">
        <v>0</v>
      </c>
      <c r="Z9" s="372">
        <v>0</v>
      </c>
      <c r="AA9" s="372">
        <v>0</v>
      </c>
      <c r="AB9" s="372">
        <v>0</v>
      </c>
      <c r="AC9" s="372">
        <v>0</v>
      </c>
      <c r="AD9" s="372">
        <v>0</v>
      </c>
      <c r="AE9" s="372">
        <v>0</v>
      </c>
      <c r="AF9" s="372">
        <v>0</v>
      </c>
      <c r="AG9" s="372">
        <v>0</v>
      </c>
      <c r="AH9" s="372">
        <v>0</v>
      </c>
      <c r="AI9" s="372">
        <v>0</v>
      </c>
      <c r="AJ9" s="372">
        <v>0</v>
      </c>
      <c r="AK9" s="372">
        <v>0</v>
      </c>
      <c r="AL9" s="372">
        <v>0</v>
      </c>
      <c r="AM9" s="372">
        <v>0</v>
      </c>
      <c r="AN9" s="372">
        <v>0</v>
      </c>
      <c r="AO9" s="372">
        <v>0</v>
      </c>
      <c r="AP9" s="372">
        <v>0</v>
      </c>
      <c r="AQ9" s="372">
        <v>0</v>
      </c>
      <c r="AR9" s="372">
        <v>0</v>
      </c>
      <c r="AS9" s="372">
        <v>0</v>
      </c>
      <c r="AT9" s="372">
        <v>0</v>
      </c>
      <c r="AU9" s="372">
        <v>0</v>
      </c>
      <c r="AV9" s="372">
        <v>0</v>
      </c>
      <c r="AW9" s="372">
        <v>0</v>
      </c>
      <c r="AX9" s="372">
        <v>0</v>
      </c>
      <c r="AY9" s="372">
        <v>0</v>
      </c>
      <c r="AZ9" s="372">
        <v>0</v>
      </c>
      <c r="BA9" s="372">
        <v>0</v>
      </c>
      <c r="BB9" s="372">
        <v>0</v>
      </c>
      <c r="BC9" s="372">
        <v>0</v>
      </c>
      <c r="BD9" s="372">
        <v>0</v>
      </c>
      <c r="BE9" s="372">
        <v>0</v>
      </c>
      <c r="BF9" s="372">
        <v>0</v>
      </c>
      <c r="BG9" s="372">
        <v>0</v>
      </c>
      <c r="BH9" s="372">
        <v>0</v>
      </c>
      <c r="BI9" s="372">
        <v>0</v>
      </c>
      <c r="BJ9" s="372">
        <v>0</v>
      </c>
      <c r="BK9" s="372">
        <v>0</v>
      </c>
    </row>
    <row r="10" spans="2:63" x14ac:dyDescent="0.15">
      <c r="B10" s="127" t="s">
        <v>388</v>
      </c>
      <c r="C10" s="372"/>
      <c r="D10" s="372">
        <v>0</v>
      </c>
      <c r="E10" s="372">
        <v>0</v>
      </c>
      <c r="F10" s="372">
        <v>0</v>
      </c>
      <c r="G10" s="372">
        <v>0</v>
      </c>
      <c r="H10" s="372">
        <v>0</v>
      </c>
      <c r="I10" s="372">
        <v>0</v>
      </c>
      <c r="J10" s="372">
        <v>0</v>
      </c>
      <c r="K10" s="372">
        <v>0</v>
      </c>
      <c r="L10" s="372">
        <v>0</v>
      </c>
      <c r="M10" s="372">
        <v>0</v>
      </c>
      <c r="N10" s="372">
        <v>0</v>
      </c>
      <c r="O10" s="372">
        <v>0</v>
      </c>
      <c r="P10" s="372">
        <v>0</v>
      </c>
      <c r="Q10" s="372">
        <v>0</v>
      </c>
      <c r="R10" s="372">
        <v>0</v>
      </c>
      <c r="S10" s="372">
        <v>0</v>
      </c>
      <c r="T10" s="372">
        <v>0</v>
      </c>
      <c r="U10" s="372">
        <v>0</v>
      </c>
      <c r="V10" s="372">
        <v>0</v>
      </c>
      <c r="W10" s="372">
        <v>0</v>
      </c>
      <c r="X10" s="372">
        <v>0</v>
      </c>
      <c r="Y10" s="372">
        <v>0</v>
      </c>
      <c r="Z10" s="372">
        <v>0</v>
      </c>
      <c r="AA10" s="372">
        <v>0</v>
      </c>
      <c r="AB10" s="372">
        <v>0</v>
      </c>
      <c r="AC10" s="372">
        <v>0</v>
      </c>
      <c r="AD10" s="372">
        <v>0</v>
      </c>
      <c r="AE10" s="372">
        <v>0</v>
      </c>
      <c r="AF10" s="372">
        <v>0</v>
      </c>
      <c r="AG10" s="372">
        <v>0</v>
      </c>
      <c r="AH10" s="372">
        <v>0</v>
      </c>
      <c r="AI10" s="372">
        <v>0</v>
      </c>
      <c r="AJ10" s="372">
        <v>0</v>
      </c>
      <c r="AK10" s="372">
        <v>0</v>
      </c>
      <c r="AL10" s="372">
        <v>0</v>
      </c>
      <c r="AM10" s="372">
        <v>0</v>
      </c>
      <c r="AN10" s="372">
        <v>0</v>
      </c>
      <c r="AO10" s="372">
        <v>0</v>
      </c>
      <c r="AP10" s="372">
        <v>0</v>
      </c>
      <c r="AQ10" s="372">
        <v>0</v>
      </c>
      <c r="AR10" s="372">
        <v>0</v>
      </c>
      <c r="AS10" s="372">
        <v>0</v>
      </c>
      <c r="AT10" s="372">
        <v>0</v>
      </c>
      <c r="AU10" s="372">
        <v>0</v>
      </c>
      <c r="AV10" s="372">
        <v>0</v>
      </c>
      <c r="AW10" s="372">
        <v>0</v>
      </c>
      <c r="AX10" s="372">
        <v>0</v>
      </c>
      <c r="AY10" s="372">
        <v>0</v>
      </c>
      <c r="AZ10" s="372">
        <v>0</v>
      </c>
      <c r="BA10" s="372">
        <v>0</v>
      </c>
      <c r="BB10" s="372">
        <v>0</v>
      </c>
      <c r="BC10" s="372">
        <v>0</v>
      </c>
      <c r="BD10" s="372">
        <v>0</v>
      </c>
      <c r="BE10" s="372">
        <v>0</v>
      </c>
      <c r="BF10" s="372">
        <v>0</v>
      </c>
      <c r="BG10" s="372">
        <v>0</v>
      </c>
      <c r="BH10" s="372">
        <v>0</v>
      </c>
      <c r="BI10" s="372">
        <v>0</v>
      </c>
      <c r="BJ10" s="372">
        <v>0</v>
      </c>
      <c r="BK10" s="372">
        <v>0</v>
      </c>
    </row>
    <row r="11" spans="2:63" x14ac:dyDescent="0.15">
      <c r="B11" s="128" t="s">
        <v>391</v>
      </c>
      <c r="C11" s="372"/>
      <c r="D11" s="372">
        <v>0</v>
      </c>
      <c r="E11" s="372">
        <v>0</v>
      </c>
      <c r="F11" s="372">
        <v>0</v>
      </c>
      <c r="G11" s="372">
        <v>0</v>
      </c>
      <c r="H11" s="372">
        <v>0</v>
      </c>
      <c r="I11" s="372">
        <v>0</v>
      </c>
      <c r="J11" s="372">
        <v>0</v>
      </c>
      <c r="K11" s="372">
        <v>0</v>
      </c>
      <c r="L11" s="372">
        <v>0</v>
      </c>
      <c r="M11" s="372">
        <v>0</v>
      </c>
      <c r="N11" s="372">
        <v>0</v>
      </c>
      <c r="O11" s="372">
        <v>0</v>
      </c>
      <c r="P11" s="372">
        <v>0</v>
      </c>
      <c r="Q11" s="372">
        <v>0</v>
      </c>
      <c r="R11" s="372">
        <v>0</v>
      </c>
      <c r="S11" s="372">
        <v>0</v>
      </c>
      <c r="T11" s="372">
        <v>0</v>
      </c>
      <c r="U11" s="372">
        <v>0</v>
      </c>
      <c r="V11" s="372">
        <v>0</v>
      </c>
      <c r="W11" s="372">
        <v>0</v>
      </c>
      <c r="X11" s="372">
        <v>0</v>
      </c>
      <c r="Y11" s="372">
        <v>0</v>
      </c>
      <c r="Z11" s="372">
        <v>0</v>
      </c>
      <c r="AA11" s="372">
        <v>0</v>
      </c>
      <c r="AB11" s="372">
        <v>0</v>
      </c>
      <c r="AC11" s="372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  <c r="AT11" s="372">
        <v>0</v>
      </c>
      <c r="AU11" s="372">
        <v>0</v>
      </c>
      <c r="AV11" s="372">
        <v>0</v>
      </c>
      <c r="AW11" s="372">
        <v>0</v>
      </c>
      <c r="AX11" s="372">
        <v>0</v>
      </c>
      <c r="AY11" s="372">
        <v>0</v>
      </c>
      <c r="AZ11" s="372">
        <v>0</v>
      </c>
      <c r="BA11" s="372">
        <v>0</v>
      </c>
      <c r="BB11" s="372">
        <v>0</v>
      </c>
      <c r="BC11" s="372">
        <v>0</v>
      </c>
      <c r="BD11" s="372">
        <v>0</v>
      </c>
      <c r="BE11" s="372">
        <v>0</v>
      </c>
      <c r="BF11" s="372">
        <v>0</v>
      </c>
      <c r="BG11" s="372">
        <v>0</v>
      </c>
      <c r="BH11" s="372">
        <v>0</v>
      </c>
      <c r="BI11" s="372">
        <v>0</v>
      </c>
      <c r="BJ11" s="372">
        <v>0</v>
      </c>
      <c r="BK11" s="372">
        <v>0</v>
      </c>
    </row>
    <row r="12" spans="2:63" x14ac:dyDescent="0.15">
      <c r="B12" s="128" t="s">
        <v>398</v>
      </c>
      <c r="C12" s="372">
        <v>0</v>
      </c>
      <c r="D12" s="372">
        <v>0</v>
      </c>
      <c r="E12" s="372">
        <v>0</v>
      </c>
      <c r="F12" s="372">
        <v>0</v>
      </c>
      <c r="G12" s="372">
        <v>0</v>
      </c>
      <c r="H12" s="372">
        <v>0</v>
      </c>
      <c r="I12" s="372">
        <v>0</v>
      </c>
      <c r="J12" s="372">
        <v>0</v>
      </c>
      <c r="K12" s="372">
        <v>0</v>
      </c>
      <c r="L12" s="372">
        <v>0</v>
      </c>
      <c r="M12" s="372">
        <v>0</v>
      </c>
      <c r="N12" s="372">
        <v>0</v>
      </c>
      <c r="O12" s="372">
        <v>0</v>
      </c>
      <c r="P12" s="372">
        <v>0</v>
      </c>
      <c r="Q12" s="372">
        <v>0</v>
      </c>
      <c r="R12" s="372">
        <v>0</v>
      </c>
      <c r="S12" s="372">
        <v>0</v>
      </c>
      <c r="T12" s="372">
        <v>0</v>
      </c>
      <c r="U12" s="372">
        <v>0</v>
      </c>
      <c r="V12" s="372">
        <v>0</v>
      </c>
      <c r="W12" s="372">
        <v>0</v>
      </c>
      <c r="X12" s="372">
        <v>0</v>
      </c>
      <c r="Y12" s="372">
        <v>0</v>
      </c>
      <c r="Z12" s="372">
        <v>0</v>
      </c>
      <c r="AA12" s="372">
        <v>0</v>
      </c>
      <c r="AB12" s="372">
        <v>0</v>
      </c>
      <c r="AC12" s="372">
        <v>0</v>
      </c>
      <c r="AD12" s="372">
        <v>0</v>
      </c>
      <c r="AE12" s="372">
        <v>0</v>
      </c>
      <c r="AF12" s="372">
        <v>0</v>
      </c>
      <c r="AG12" s="372">
        <v>0</v>
      </c>
      <c r="AH12" s="372">
        <v>0</v>
      </c>
      <c r="AI12" s="372">
        <v>0</v>
      </c>
      <c r="AJ12" s="372">
        <v>0</v>
      </c>
      <c r="AK12" s="372">
        <v>0</v>
      </c>
      <c r="AL12" s="372">
        <v>0</v>
      </c>
      <c r="AM12" s="372">
        <v>0</v>
      </c>
      <c r="AN12" s="372">
        <v>0</v>
      </c>
      <c r="AO12" s="372">
        <v>0</v>
      </c>
      <c r="AP12" s="372">
        <v>0</v>
      </c>
      <c r="AQ12" s="372">
        <v>0</v>
      </c>
      <c r="AR12" s="372">
        <v>0</v>
      </c>
      <c r="AS12" s="372">
        <v>0</v>
      </c>
      <c r="AT12" s="372">
        <v>0</v>
      </c>
      <c r="AU12" s="372">
        <v>0</v>
      </c>
      <c r="AV12" s="372">
        <v>0</v>
      </c>
      <c r="AW12" s="372">
        <v>0</v>
      </c>
      <c r="AX12" s="372">
        <v>0</v>
      </c>
      <c r="AY12" s="372">
        <v>0</v>
      </c>
      <c r="AZ12" s="372">
        <v>0</v>
      </c>
      <c r="BA12" s="372">
        <v>0</v>
      </c>
      <c r="BB12" s="372">
        <v>0</v>
      </c>
      <c r="BC12" s="372">
        <v>0</v>
      </c>
      <c r="BD12" s="372">
        <v>0</v>
      </c>
      <c r="BE12" s="372">
        <v>0</v>
      </c>
      <c r="BF12" s="372">
        <v>0</v>
      </c>
      <c r="BG12" s="372">
        <v>0</v>
      </c>
      <c r="BH12" s="372">
        <v>0</v>
      </c>
      <c r="BI12" s="372">
        <v>0</v>
      </c>
      <c r="BJ12" s="372">
        <v>0</v>
      </c>
      <c r="BK12" s="372">
        <v>0</v>
      </c>
    </row>
    <row r="13" spans="2:63" x14ac:dyDescent="0.15">
      <c r="B13" s="128" t="s">
        <v>393</v>
      </c>
      <c r="C13" s="372"/>
      <c r="D13" s="372">
        <v>0</v>
      </c>
      <c r="E13" s="372">
        <v>0</v>
      </c>
      <c r="F13" s="372">
        <v>0</v>
      </c>
      <c r="G13" s="372">
        <v>0</v>
      </c>
      <c r="H13" s="372">
        <v>0</v>
      </c>
      <c r="I13" s="372">
        <v>0</v>
      </c>
      <c r="J13" s="372">
        <v>0</v>
      </c>
      <c r="K13" s="372">
        <v>0</v>
      </c>
      <c r="L13" s="372">
        <v>0</v>
      </c>
      <c r="M13" s="372">
        <v>0</v>
      </c>
      <c r="N13" s="372">
        <v>0</v>
      </c>
      <c r="O13" s="372">
        <v>0</v>
      </c>
      <c r="P13" s="372">
        <v>0</v>
      </c>
      <c r="Q13" s="372">
        <v>0</v>
      </c>
      <c r="R13" s="372">
        <v>0</v>
      </c>
      <c r="S13" s="372">
        <v>0</v>
      </c>
      <c r="T13" s="372">
        <v>0</v>
      </c>
      <c r="U13" s="372">
        <v>0</v>
      </c>
      <c r="V13" s="372">
        <v>0</v>
      </c>
      <c r="W13" s="372">
        <v>0</v>
      </c>
      <c r="X13" s="372">
        <v>0</v>
      </c>
      <c r="Y13" s="372">
        <v>0</v>
      </c>
      <c r="Z13" s="372">
        <v>0</v>
      </c>
      <c r="AA13" s="372">
        <v>0</v>
      </c>
      <c r="AB13" s="372">
        <v>0</v>
      </c>
      <c r="AC13" s="372">
        <v>0</v>
      </c>
      <c r="AD13" s="372">
        <v>0</v>
      </c>
      <c r="AE13" s="372">
        <v>0</v>
      </c>
      <c r="AF13" s="372">
        <v>0</v>
      </c>
      <c r="AG13" s="372">
        <v>0</v>
      </c>
      <c r="AH13" s="372">
        <v>0</v>
      </c>
      <c r="AI13" s="372">
        <v>0</v>
      </c>
      <c r="AJ13" s="372">
        <v>0</v>
      </c>
      <c r="AK13" s="372">
        <v>0</v>
      </c>
      <c r="AL13" s="372">
        <v>0</v>
      </c>
      <c r="AM13" s="372">
        <v>0</v>
      </c>
      <c r="AN13" s="372">
        <v>0</v>
      </c>
      <c r="AO13" s="372">
        <v>0</v>
      </c>
      <c r="AP13" s="372">
        <v>0</v>
      </c>
      <c r="AQ13" s="372">
        <v>0</v>
      </c>
      <c r="AR13" s="372">
        <v>0</v>
      </c>
      <c r="AS13" s="372">
        <v>0</v>
      </c>
      <c r="AT13" s="372">
        <v>0</v>
      </c>
      <c r="AU13" s="372">
        <v>0</v>
      </c>
      <c r="AV13" s="372">
        <v>0</v>
      </c>
      <c r="AW13" s="372">
        <v>0</v>
      </c>
      <c r="AX13" s="372">
        <v>0</v>
      </c>
      <c r="AY13" s="372">
        <v>0</v>
      </c>
      <c r="AZ13" s="372">
        <v>0</v>
      </c>
      <c r="BA13" s="372">
        <v>0</v>
      </c>
      <c r="BB13" s="372">
        <v>0</v>
      </c>
      <c r="BC13" s="372">
        <v>0</v>
      </c>
      <c r="BD13" s="372">
        <v>0</v>
      </c>
      <c r="BE13" s="372">
        <v>0</v>
      </c>
      <c r="BF13" s="372">
        <v>0</v>
      </c>
      <c r="BG13" s="372">
        <v>0</v>
      </c>
      <c r="BH13" s="372">
        <v>0</v>
      </c>
      <c r="BI13" s="372">
        <v>0</v>
      </c>
      <c r="BJ13" s="372">
        <v>0</v>
      </c>
      <c r="BK13" s="372">
        <v>0</v>
      </c>
    </row>
    <row r="14" spans="2:63" x14ac:dyDescent="0.15">
      <c r="B14" s="128" t="s">
        <v>384</v>
      </c>
      <c r="C14" s="372"/>
      <c r="D14" s="372">
        <v>0</v>
      </c>
      <c r="E14" s="372">
        <v>0</v>
      </c>
      <c r="F14" s="372">
        <v>0</v>
      </c>
      <c r="G14" s="372">
        <v>0</v>
      </c>
      <c r="H14" s="372">
        <v>0</v>
      </c>
      <c r="I14" s="372">
        <v>0</v>
      </c>
      <c r="J14" s="372">
        <v>0</v>
      </c>
      <c r="K14" s="372">
        <v>0</v>
      </c>
      <c r="L14" s="372">
        <v>0</v>
      </c>
      <c r="M14" s="372">
        <v>0</v>
      </c>
      <c r="N14" s="372">
        <v>0</v>
      </c>
      <c r="O14" s="372">
        <v>0</v>
      </c>
      <c r="P14" s="372">
        <v>0</v>
      </c>
      <c r="Q14" s="372">
        <v>0</v>
      </c>
      <c r="R14" s="372">
        <v>0</v>
      </c>
      <c r="S14" s="372">
        <v>0</v>
      </c>
      <c r="T14" s="372">
        <v>0</v>
      </c>
      <c r="U14" s="372">
        <v>0</v>
      </c>
      <c r="V14" s="372">
        <v>0</v>
      </c>
      <c r="W14" s="372">
        <v>0</v>
      </c>
      <c r="X14" s="372">
        <v>0</v>
      </c>
      <c r="Y14" s="372">
        <v>0</v>
      </c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0</v>
      </c>
      <c r="AK14" s="372">
        <v>0</v>
      </c>
      <c r="AL14" s="372">
        <v>0</v>
      </c>
      <c r="AM14" s="372">
        <v>0</v>
      </c>
      <c r="AN14" s="372">
        <v>0</v>
      </c>
      <c r="AO14" s="372">
        <v>0</v>
      </c>
      <c r="AP14" s="372">
        <v>0</v>
      </c>
      <c r="AQ14" s="372">
        <v>0</v>
      </c>
      <c r="AR14" s="372">
        <v>0</v>
      </c>
      <c r="AS14" s="372">
        <v>0</v>
      </c>
      <c r="AT14" s="372">
        <v>0</v>
      </c>
      <c r="AU14" s="372">
        <v>0</v>
      </c>
      <c r="AV14" s="372">
        <v>0</v>
      </c>
      <c r="AW14" s="372">
        <v>0</v>
      </c>
      <c r="AX14" s="372">
        <v>0</v>
      </c>
      <c r="AY14" s="372">
        <v>0</v>
      </c>
      <c r="AZ14" s="372">
        <v>0</v>
      </c>
      <c r="BA14" s="372">
        <v>0</v>
      </c>
      <c r="BB14" s="372">
        <v>0</v>
      </c>
      <c r="BC14" s="372">
        <v>0</v>
      </c>
      <c r="BD14" s="372">
        <v>0</v>
      </c>
      <c r="BE14" s="372">
        <v>0</v>
      </c>
      <c r="BF14" s="372">
        <v>0</v>
      </c>
      <c r="BG14" s="372">
        <v>0</v>
      </c>
      <c r="BH14" s="372">
        <v>0</v>
      </c>
      <c r="BI14" s="372">
        <v>0</v>
      </c>
      <c r="BJ14" s="372">
        <v>0</v>
      </c>
      <c r="BK14" s="372">
        <v>0</v>
      </c>
    </row>
    <row r="15" spans="2:63" x14ac:dyDescent="0.15">
      <c r="B15" s="128" t="s">
        <v>395</v>
      </c>
      <c r="C15" s="372"/>
      <c r="D15" s="372">
        <v>0</v>
      </c>
      <c r="E15" s="372">
        <v>0</v>
      </c>
      <c r="F15" s="372">
        <v>0</v>
      </c>
      <c r="G15" s="372">
        <v>0</v>
      </c>
      <c r="H15" s="372">
        <v>0</v>
      </c>
      <c r="I15" s="372">
        <v>0</v>
      </c>
      <c r="J15" s="372">
        <v>0</v>
      </c>
      <c r="K15" s="372">
        <v>0</v>
      </c>
      <c r="L15" s="372">
        <v>0</v>
      </c>
      <c r="M15" s="372">
        <v>0</v>
      </c>
      <c r="N15" s="372">
        <v>0</v>
      </c>
      <c r="O15" s="372">
        <v>0</v>
      </c>
      <c r="P15" s="372">
        <v>0</v>
      </c>
      <c r="Q15" s="372">
        <v>0</v>
      </c>
      <c r="R15" s="372">
        <v>0</v>
      </c>
      <c r="S15" s="372">
        <v>0</v>
      </c>
      <c r="T15" s="372">
        <v>0</v>
      </c>
      <c r="U15" s="372">
        <v>0</v>
      </c>
      <c r="V15" s="372">
        <v>0</v>
      </c>
      <c r="W15" s="372">
        <v>0</v>
      </c>
      <c r="X15" s="372">
        <v>0</v>
      </c>
      <c r="Y15" s="372">
        <v>0</v>
      </c>
      <c r="Z15" s="372">
        <v>0</v>
      </c>
      <c r="AA15" s="372">
        <v>0</v>
      </c>
      <c r="AB15" s="372">
        <v>0</v>
      </c>
      <c r="AC15" s="372">
        <v>0</v>
      </c>
      <c r="AD15" s="372">
        <v>0</v>
      </c>
      <c r="AE15" s="372">
        <v>0</v>
      </c>
      <c r="AF15" s="372">
        <v>0</v>
      </c>
      <c r="AG15" s="372">
        <v>0</v>
      </c>
      <c r="AH15" s="372">
        <v>0</v>
      </c>
      <c r="AI15" s="372">
        <v>0</v>
      </c>
      <c r="AJ15" s="372">
        <v>0</v>
      </c>
      <c r="AK15" s="372">
        <v>0</v>
      </c>
      <c r="AL15" s="372">
        <v>0</v>
      </c>
      <c r="AM15" s="372">
        <v>0</v>
      </c>
      <c r="AN15" s="372">
        <v>0</v>
      </c>
      <c r="AO15" s="372">
        <v>0</v>
      </c>
      <c r="AP15" s="372">
        <v>0</v>
      </c>
      <c r="AQ15" s="372">
        <v>0</v>
      </c>
      <c r="AR15" s="372">
        <v>0</v>
      </c>
      <c r="AS15" s="372">
        <v>0</v>
      </c>
      <c r="AT15" s="372">
        <v>0</v>
      </c>
      <c r="AU15" s="372">
        <v>0</v>
      </c>
      <c r="AV15" s="372">
        <v>0</v>
      </c>
      <c r="AW15" s="372">
        <v>0</v>
      </c>
      <c r="AX15" s="372">
        <v>0</v>
      </c>
      <c r="AY15" s="372">
        <v>0</v>
      </c>
      <c r="AZ15" s="372">
        <v>0</v>
      </c>
      <c r="BA15" s="372">
        <v>0</v>
      </c>
      <c r="BB15" s="372">
        <v>0</v>
      </c>
      <c r="BC15" s="372">
        <v>0</v>
      </c>
      <c r="BD15" s="372">
        <v>0</v>
      </c>
      <c r="BE15" s="372">
        <v>0</v>
      </c>
      <c r="BF15" s="372">
        <v>0</v>
      </c>
      <c r="BG15" s="372">
        <v>0</v>
      </c>
      <c r="BH15" s="372">
        <v>0</v>
      </c>
      <c r="BI15" s="372">
        <v>0</v>
      </c>
      <c r="BJ15" s="372">
        <v>0</v>
      </c>
      <c r="BK15" s="372">
        <v>0</v>
      </c>
    </row>
    <row r="16" spans="2:63" x14ac:dyDescent="0.15">
      <c r="B16" s="128" t="s">
        <v>396</v>
      </c>
      <c r="C16" s="372"/>
      <c r="D16" s="372">
        <v>0</v>
      </c>
      <c r="E16" s="372">
        <v>0</v>
      </c>
      <c r="F16" s="372">
        <v>0</v>
      </c>
      <c r="G16" s="372">
        <v>0</v>
      </c>
      <c r="H16" s="372">
        <v>0</v>
      </c>
      <c r="I16" s="372">
        <v>0</v>
      </c>
      <c r="J16" s="372">
        <v>0</v>
      </c>
      <c r="K16" s="372">
        <v>0</v>
      </c>
      <c r="L16" s="372">
        <v>0</v>
      </c>
      <c r="M16" s="372">
        <v>0</v>
      </c>
      <c r="N16" s="372">
        <v>0</v>
      </c>
      <c r="O16" s="372">
        <v>0</v>
      </c>
      <c r="P16" s="372">
        <v>0</v>
      </c>
      <c r="Q16" s="372">
        <v>0</v>
      </c>
      <c r="R16" s="372">
        <v>0</v>
      </c>
      <c r="S16" s="372">
        <v>0</v>
      </c>
      <c r="T16" s="372">
        <v>0</v>
      </c>
      <c r="U16" s="372">
        <v>0</v>
      </c>
      <c r="V16" s="372">
        <v>0</v>
      </c>
      <c r="W16" s="372">
        <v>0</v>
      </c>
      <c r="X16" s="372">
        <v>0</v>
      </c>
      <c r="Y16" s="372">
        <v>0</v>
      </c>
      <c r="Z16" s="372">
        <v>0</v>
      </c>
      <c r="AA16" s="372">
        <v>0</v>
      </c>
      <c r="AB16" s="372">
        <v>0</v>
      </c>
      <c r="AC16" s="372">
        <v>0</v>
      </c>
      <c r="AD16" s="372">
        <v>0</v>
      </c>
      <c r="AE16" s="372">
        <v>0</v>
      </c>
      <c r="AF16" s="372">
        <v>0</v>
      </c>
      <c r="AG16" s="372">
        <v>0</v>
      </c>
      <c r="AH16" s="372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0</v>
      </c>
      <c r="AP16" s="372">
        <v>0</v>
      </c>
      <c r="AQ16" s="372">
        <v>0</v>
      </c>
      <c r="AR16" s="372">
        <v>0</v>
      </c>
      <c r="AS16" s="372">
        <v>0</v>
      </c>
      <c r="AT16" s="372">
        <v>0</v>
      </c>
      <c r="AU16" s="372">
        <v>0</v>
      </c>
      <c r="AV16" s="372">
        <v>0</v>
      </c>
      <c r="AW16" s="372">
        <v>0</v>
      </c>
      <c r="AX16" s="372">
        <v>0</v>
      </c>
      <c r="AY16" s="372">
        <v>0</v>
      </c>
      <c r="AZ16" s="372">
        <v>0</v>
      </c>
      <c r="BA16" s="372">
        <v>0</v>
      </c>
      <c r="BB16" s="372">
        <v>0</v>
      </c>
      <c r="BC16" s="372">
        <v>0</v>
      </c>
      <c r="BD16" s="372">
        <v>0</v>
      </c>
      <c r="BE16" s="372">
        <v>0</v>
      </c>
      <c r="BF16" s="372">
        <v>0</v>
      </c>
      <c r="BG16" s="372">
        <v>0</v>
      </c>
      <c r="BH16" s="372">
        <v>0</v>
      </c>
      <c r="BI16" s="372">
        <v>0</v>
      </c>
      <c r="BJ16" s="372">
        <v>0</v>
      </c>
      <c r="BK16" s="372">
        <v>0</v>
      </c>
    </row>
    <row r="17" spans="1:63" x14ac:dyDescent="0.15">
      <c r="B17" s="128" t="s">
        <v>397</v>
      </c>
      <c r="C17" s="372">
        <v>0</v>
      </c>
      <c r="D17" s="372">
        <v>0</v>
      </c>
      <c r="E17" s="372">
        <v>0</v>
      </c>
      <c r="F17" s="372">
        <v>0</v>
      </c>
      <c r="G17" s="372">
        <v>0</v>
      </c>
      <c r="H17" s="372">
        <v>0</v>
      </c>
      <c r="I17" s="372">
        <v>0</v>
      </c>
      <c r="J17" s="372">
        <v>0</v>
      </c>
      <c r="K17" s="372">
        <v>0</v>
      </c>
      <c r="L17" s="372">
        <v>0</v>
      </c>
      <c r="M17" s="372">
        <v>0</v>
      </c>
      <c r="N17" s="372">
        <v>0</v>
      </c>
      <c r="O17" s="372">
        <v>0</v>
      </c>
      <c r="P17" s="372">
        <v>0</v>
      </c>
      <c r="Q17" s="372">
        <v>0</v>
      </c>
      <c r="R17" s="372">
        <v>0</v>
      </c>
      <c r="S17" s="372">
        <v>0</v>
      </c>
      <c r="T17" s="372">
        <v>0</v>
      </c>
      <c r="U17" s="372">
        <v>0</v>
      </c>
      <c r="V17" s="372">
        <v>0</v>
      </c>
      <c r="W17" s="372">
        <v>0</v>
      </c>
      <c r="X17" s="372">
        <v>0</v>
      </c>
      <c r="Y17" s="372">
        <v>0</v>
      </c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  <c r="AT17" s="372">
        <v>0</v>
      </c>
      <c r="AU17" s="372">
        <v>0</v>
      </c>
      <c r="AV17" s="372">
        <v>0</v>
      </c>
      <c r="AW17" s="372">
        <v>0</v>
      </c>
      <c r="AX17" s="372">
        <v>0</v>
      </c>
      <c r="AY17" s="372">
        <v>0</v>
      </c>
      <c r="AZ17" s="372">
        <v>0</v>
      </c>
      <c r="BA17" s="372">
        <v>0</v>
      </c>
      <c r="BB17" s="372">
        <v>0</v>
      </c>
      <c r="BC17" s="372">
        <v>0</v>
      </c>
      <c r="BD17" s="372">
        <v>0</v>
      </c>
      <c r="BE17" s="372">
        <v>0</v>
      </c>
      <c r="BF17" s="372">
        <v>0</v>
      </c>
      <c r="BG17" s="372">
        <v>0</v>
      </c>
      <c r="BH17" s="372">
        <v>0</v>
      </c>
      <c r="BI17" s="372">
        <v>0</v>
      </c>
      <c r="BJ17" s="372">
        <v>0</v>
      </c>
      <c r="BK17" s="372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404</v>
      </c>
    </row>
    <row r="46" spans="2:63" x14ac:dyDescent="0.15">
      <c r="B46" s="47" t="s">
        <v>1247</v>
      </c>
      <c r="C46" s="373"/>
      <c r="D46" s="373"/>
      <c r="E46" s="373"/>
      <c r="F46" s="373"/>
      <c r="G46" s="373">
        <f>600000+100000</f>
        <v>700000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0</v>
      </c>
      <c r="E47" s="373"/>
      <c r="F47" s="373"/>
      <c r="G47" s="373">
        <v>3500000</v>
      </c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topLeftCell="A129" workbookViewId="0">
      <selection activeCell="C144" sqref="C144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20608.2</v>
      </c>
      <c r="AB55" s="70">
        <f t="shared" si="45"/>
        <v>20608.2</v>
      </c>
      <c r="AC55" s="70">
        <f t="shared" si="45"/>
        <v>20608.200000000004</v>
      </c>
      <c r="AD55" s="70">
        <f t="shared" si="45"/>
        <v>20608.200000000004</v>
      </c>
      <c r="AE55" s="70">
        <f t="shared" si="45"/>
        <v>20608.2</v>
      </c>
      <c r="AF55" s="70">
        <f t="shared" si="45"/>
        <v>20608.2</v>
      </c>
      <c r="AG55" s="70">
        <f t="shared" si="45"/>
        <v>20608.200000000004</v>
      </c>
      <c r="AH55" s="70">
        <f t="shared" si="45"/>
        <v>20608.2</v>
      </c>
      <c r="AI55" s="70">
        <f t="shared" si="45"/>
        <v>20608.2</v>
      </c>
      <c r="AJ55" s="70">
        <f t="shared" si="45"/>
        <v>20608.2</v>
      </c>
      <c r="AK55" s="70">
        <f t="shared" si="45"/>
        <v>20608.2</v>
      </c>
      <c r="AL55" s="70">
        <f t="shared" si="45"/>
        <v>20608.2</v>
      </c>
      <c r="AM55" s="70">
        <f t="shared" si="45"/>
        <v>22050.774000000001</v>
      </c>
      <c r="AN55" s="70">
        <f t="shared" si="45"/>
        <v>22050.773999999998</v>
      </c>
      <c r="AO55" s="70">
        <f t="shared" si="45"/>
        <v>22050.774000000001</v>
      </c>
      <c r="AP55" s="70">
        <f t="shared" si="45"/>
        <v>22050.774000000001</v>
      </c>
      <c r="AQ55" s="70">
        <f t="shared" si="45"/>
        <v>22050.774000000001</v>
      </c>
      <c r="AR55" s="70">
        <f t="shared" si="45"/>
        <v>22050.774000000001</v>
      </c>
      <c r="AS55" s="70">
        <f t="shared" si="45"/>
        <v>22050.774000000001</v>
      </c>
      <c r="AT55" s="70">
        <f t="shared" si="45"/>
        <v>22050.774000000001</v>
      </c>
      <c r="AU55" s="70">
        <f t="shared" si="45"/>
        <v>22050.773999999998</v>
      </c>
      <c r="AV55" s="70">
        <f t="shared" si="45"/>
        <v>22050.773999999998</v>
      </c>
      <c r="AW55" s="70">
        <f t="shared" si="45"/>
        <v>22050.773999999998</v>
      </c>
      <c r="AX55" s="70">
        <f t="shared" si="45"/>
        <v>22050.774000000001</v>
      </c>
      <c r="AY55" s="70">
        <f t="shared" si="45"/>
        <v>23594.328180000004</v>
      </c>
      <c r="AZ55" s="70">
        <f t="shared" si="45"/>
        <v>23594.328180000004</v>
      </c>
      <c r="BA55" s="70">
        <f t="shared" si="45"/>
        <v>23594.328180000004</v>
      </c>
      <c r="BB55" s="70">
        <f t="shared" si="45"/>
        <v>23594.328180000004</v>
      </c>
      <c r="BC55" s="70">
        <f t="shared" si="45"/>
        <v>23594.328180000004</v>
      </c>
      <c r="BD55" s="70">
        <f t="shared" si="45"/>
        <v>23594.328180000004</v>
      </c>
      <c r="BE55" s="70">
        <f t="shared" si="45"/>
        <v>23594.328180000004</v>
      </c>
      <c r="BF55" s="70">
        <f t="shared" si="45"/>
        <v>23594.328180000004</v>
      </c>
      <c r="BG55" s="70">
        <f t="shared" si="45"/>
        <v>23594.328180000004</v>
      </c>
      <c r="BH55" s="70">
        <f t="shared" si="45"/>
        <v>23594.328180000004</v>
      </c>
      <c r="BI55" s="70">
        <f t="shared" si="45"/>
        <v>23594.328180000004</v>
      </c>
      <c r="BJ55" s="70">
        <f t="shared" si="45"/>
        <v>23594.328180000004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288514.8</v>
      </c>
      <c r="AB56" s="178">
        <f t="shared" si="46"/>
        <v>473988.60000000003</v>
      </c>
      <c r="AC56" s="178">
        <f t="shared" si="46"/>
        <v>535813.20000000007</v>
      </c>
      <c r="AD56" s="178">
        <f t="shared" si="46"/>
        <v>535813.20000000007</v>
      </c>
      <c r="AE56" s="178">
        <f t="shared" si="46"/>
        <v>597637.80000000005</v>
      </c>
      <c r="AF56" s="178">
        <f t="shared" si="46"/>
        <v>659462.40000000002</v>
      </c>
      <c r="AG56" s="178">
        <f t="shared" si="46"/>
        <v>535813.20000000007</v>
      </c>
      <c r="AH56" s="178">
        <f t="shared" si="46"/>
        <v>597637.80000000005</v>
      </c>
      <c r="AI56" s="178">
        <f t="shared" ref="AI56:BJ56" si="47">AI52*(1-AI53)</f>
        <v>473988.60000000003</v>
      </c>
      <c r="AJ56" s="178">
        <f t="shared" si="47"/>
        <v>473988.60000000003</v>
      </c>
      <c r="AK56" s="178">
        <f t="shared" si="47"/>
        <v>473988.60000000003</v>
      </c>
      <c r="AL56" s="178">
        <f t="shared" si="47"/>
        <v>288514.8</v>
      </c>
      <c r="AM56" s="178">
        <f t="shared" si="47"/>
        <v>330761.61000000004</v>
      </c>
      <c r="AN56" s="178">
        <f t="shared" si="47"/>
        <v>551269.35</v>
      </c>
      <c r="AO56" s="178">
        <f t="shared" si="47"/>
        <v>617421.67200000002</v>
      </c>
      <c r="AP56" s="178">
        <f t="shared" si="47"/>
        <v>617421.67200000002</v>
      </c>
      <c r="AQ56" s="178">
        <f t="shared" si="47"/>
        <v>683573.99400000006</v>
      </c>
      <c r="AR56" s="178">
        <f t="shared" si="47"/>
        <v>749726.31599999999</v>
      </c>
      <c r="AS56" s="178">
        <f t="shared" si="47"/>
        <v>617421.67200000002</v>
      </c>
      <c r="AT56" s="178">
        <f t="shared" si="47"/>
        <v>683573.99400000006</v>
      </c>
      <c r="AU56" s="178">
        <f t="shared" si="47"/>
        <v>551269.35</v>
      </c>
      <c r="AV56" s="178">
        <f t="shared" si="47"/>
        <v>551269.35</v>
      </c>
      <c r="AW56" s="178">
        <f t="shared" si="47"/>
        <v>551269.35</v>
      </c>
      <c r="AX56" s="178">
        <f t="shared" si="47"/>
        <v>330761.61000000004</v>
      </c>
      <c r="AY56" s="178">
        <f t="shared" si="47"/>
        <v>377509.25088000007</v>
      </c>
      <c r="AZ56" s="178">
        <f t="shared" si="47"/>
        <v>613452.53268000006</v>
      </c>
      <c r="BA56" s="178">
        <f t="shared" si="47"/>
        <v>684235.51722000015</v>
      </c>
      <c r="BB56" s="178">
        <f t="shared" si="47"/>
        <v>684235.51722000015</v>
      </c>
      <c r="BC56" s="178">
        <f t="shared" si="47"/>
        <v>778612.82994000008</v>
      </c>
      <c r="BD56" s="178">
        <f t="shared" si="47"/>
        <v>849395.81448000018</v>
      </c>
      <c r="BE56" s="178">
        <f t="shared" si="47"/>
        <v>684235.51722000015</v>
      </c>
      <c r="BF56" s="178">
        <f t="shared" si="47"/>
        <v>778612.82994000008</v>
      </c>
      <c r="BG56" s="178">
        <f t="shared" si="47"/>
        <v>613452.53268000006</v>
      </c>
      <c r="BH56" s="178">
        <f t="shared" si="47"/>
        <v>613452.53268000006</v>
      </c>
      <c r="BI56" s="178">
        <f t="shared" si="47"/>
        <v>613452.53268000006</v>
      </c>
      <c r="BJ56" s="178">
        <f t="shared" si="47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200357.5</v>
      </c>
      <c r="AB65" s="63">
        <f t="shared" si="49"/>
        <v>329158.75</v>
      </c>
      <c r="AC65" s="63">
        <f t="shared" si="49"/>
        <v>372092.50000000006</v>
      </c>
      <c r="AD65" s="63">
        <f t="shared" si="49"/>
        <v>372092.50000000006</v>
      </c>
      <c r="AE65" s="63">
        <f t="shared" si="49"/>
        <v>415026.25</v>
      </c>
      <c r="AF65" s="63">
        <f t="shared" si="49"/>
        <v>457960.00000000006</v>
      </c>
      <c r="AG65" s="63">
        <f t="shared" si="49"/>
        <v>372092.50000000006</v>
      </c>
      <c r="AH65" s="63">
        <f t="shared" si="49"/>
        <v>415026.25</v>
      </c>
      <c r="AI65" s="63">
        <f t="shared" si="49"/>
        <v>329158.75</v>
      </c>
      <c r="AJ65" s="63">
        <f t="shared" si="49"/>
        <v>329158.75</v>
      </c>
      <c r="AK65" s="63">
        <f t="shared" si="49"/>
        <v>329158.75</v>
      </c>
      <c r="AL65" s="63">
        <f t="shared" si="49"/>
        <v>200357.5</v>
      </c>
      <c r="AM65" s="63">
        <f t="shared" si="49"/>
        <v>229695.56250000003</v>
      </c>
      <c r="AN65" s="63">
        <f t="shared" si="49"/>
        <v>382825.9375</v>
      </c>
      <c r="AO65" s="63">
        <f t="shared" si="49"/>
        <v>428765.05000000005</v>
      </c>
      <c r="AP65" s="63">
        <f t="shared" si="49"/>
        <v>428765.05000000005</v>
      </c>
      <c r="AQ65" s="63">
        <f t="shared" si="49"/>
        <v>474704.16250000003</v>
      </c>
      <c r="AR65" s="63">
        <f t="shared" si="49"/>
        <v>520643.27500000008</v>
      </c>
      <c r="AS65" s="63">
        <f t="shared" si="49"/>
        <v>428765.05000000005</v>
      </c>
      <c r="AT65" s="63">
        <f t="shared" si="49"/>
        <v>474704.16250000003</v>
      </c>
      <c r="AU65" s="63">
        <f t="shared" si="49"/>
        <v>382825.9375</v>
      </c>
      <c r="AV65" s="63">
        <f t="shared" si="49"/>
        <v>382825.9375</v>
      </c>
      <c r="AW65" s="63">
        <f t="shared" si="49"/>
        <v>382825.9375</v>
      </c>
      <c r="AX65" s="63">
        <f t="shared" si="49"/>
        <v>229695.56250000003</v>
      </c>
      <c r="AY65" s="63">
        <f t="shared" si="49"/>
        <v>262159.20200000005</v>
      </c>
      <c r="AZ65" s="63">
        <f t="shared" si="49"/>
        <v>426008.70325000008</v>
      </c>
      <c r="BA65" s="63">
        <f t="shared" si="49"/>
        <v>475163.55362500006</v>
      </c>
      <c r="BB65" s="63">
        <f t="shared" si="49"/>
        <v>475163.55362500006</v>
      </c>
      <c r="BC65" s="63">
        <f t="shared" si="49"/>
        <v>540703.35412500007</v>
      </c>
      <c r="BD65" s="63">
        <f t="shared" si="49"/>
        <v>589858.20449999999</v>
      </c>
      <c r="BE65" s="63">
        <f t="shared" si="49"/>
        <v>475163.55362500006</v>
      </c>
      <c r="BF65" s="63">
        <f t="shared" si="49"/>
        <v>540703.35412500007</v>
      </c>
      <c r="BG65" s="63">
        <f t="shared" si="49"/>
        <v>426008.70325000008</v>
      </c>
      <c r="BH65" s="63">
        <f t="shared" si="49"/>
        <v>426008.70325000008</v>
      </c>
      <c r="BI65" s="63">
        <f t="shared" si="49"/>
        <v>426008.70325000008</v>
      </c>
      <c r="BJ65" s="63">
        <f t="shared" si="49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6296.9499999999989</v>
      </c>
      <c r="AB67" s="63">
        <f t="shared" si="50"/>
        <v>6296.9500000000016</v>
      </c>
      <c r="AC67" s="63">
        <f t="shared" si="50"/>
        <v>6296.9500000000007</v>
      </c>
      <c r="AD67" s="63">
        <f t="shared" si="50"/>
        <v>6296.9500000000007</v>
      </c>
      <c r="AE67" s="63">
        <f t="shared" si="50"/>
        <v>6296.9500000000016</v>
      </c>
      <c r="AF67" s="63">
        <f t="shared" si="50"/>
        <v>6296.9499999999989</v>
      </c>
      <c r="AG67" s="63">
        <f t="shared" si="50"/>
        <v>6296.9500000000007</v>
      </c>
      <c r="AH67" s="63">
        <f t="shared" si="50"/>
        <v>6296.9500000000016</v>
      </c>
      <c r="AI67" s="63">
        <f t="shared" ref="AI67:BJ67" si="51">IF(AI51&gt;0,(AI56-AI65)/AI51,0)</f>
        <v>6296.9500000000016</v>
      </c>
      <c r="AJ67" s="63">
        <f t="shared" si="51"/>
        <v>6296.9500000000016</v>
      </c>
      <c r="AK67" s="63">
        <f t="shared" si="51"/>
        <v>6296.9500000000016</v>
      </c>
      <c r="AL67" s="63">
        <f t="shared" si="51"/>
        <v>6296.9499999999989</v>
      </c>
      <c r="AM67" s="63">
        <f t="shared" si="51"/>
        <v>6737.7365000000009</v>
      </c>
      <c r="AN67" s="63">
        <f t="shared" si="51"/>
        <v>6737.7364999999991</v>
      </c>
      <c r="AO67" s="63">
        <f t="shared" si="51"/>
        <v>6737.7364999999991</v>
      </c>
      <c r="AP67" s="63">
        <f t="shared" si="51"/>
        <v>6737.7364999999991</v>
      </c>
      <c r="AQ67" s="63">
        <f t="shared" si="51"/>
        <v>6737.7365000000009</v>
      </c>
      <c r="AR67" s="63">
        <f t="shared" si="51"/>
        <v>6737.7364999999972</v>
      </c>
      <c r="AS67" s="63">
        <f t="shared" si="51"/>
        <v>6737.7364999999991</v>
      </c>
      <c r="AT67" s="63">
        <f t="shared" si="51"/>
        <v>6737.7365000000009</v>
      </c>
      <c r="AU67" s="63">
        <f t="shared" si="51"/>
        <v>6737.7364999999991</v>
      </c>
      <c r="AV67" s="63">
        <f t="shared" si="51"/>
        <v>6737.7364999999991</v>
      </c>
      <c r="AW67" s="63">
        <f t="shared" si="51"/>
        <v>6737.7364999999991</v>
      </c>
      <c r="AX67" s="63">
        <f t="shared" si="51"/>
        <v>6737.7365000000009</v>
      </c>
      <c r="AY67" s="63">
        <f t="shared" si="51"/>
        <v>7209.378055000001</v>
      </c>
      <c r="AZ67" s="63">
        <f t="shared" si="51"/>
        <v>7209.3780549999992</v>
      </c>
      <c r="BA67" s="63">
        <f t="shared" si="51"/>
        <v>7209.3780550000029</v>
      </c>
      <c r="BB67" s="63">
        <f t="shared" si="51"/>
        <v>7209.3780550000029</v>
      </c>
      <c r="BC67" s="63">
        <f t="shared" si="51"/>
        <v>7209.3780550000001</v>
      </c>
      <c r="BD67" s="63">
        <f t="shared" si="51"/>
        <v>7209.3780550000047</v>
      </c>
      <c r="BE67" s="63">
        <f t="shared" si="51"/>
        <v>7209.3780550000029</v>
      </c>
      <c r="BF67" s="63">
        <f t="shared" si="51"/>
        <v>7209.3780550000001</v>
      </c>
      <c r="BG67" s="63">
        <f t="shared" si="51"/>
        <v>7209.3780549999992</v>
      </c>
      <c r="BH67" s="63">
        <f t="shared" si="51"/>
        <v>7209.3780549999992</v>
      </c>
      <c r="BI67" s="63">
        <f t="shared" si="51"/>
        <v>7209.3780549999992</v>
      </c>
      <c r="BJ67" s="63">
        <f t="shared" si="51"/>
        <v>7209.378055000001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88157.299999999988</v>
      </c>
      <c r="AB68" s="63">
        <f t="shared" si="52"/>
        <v>144829.85000000003</v>
      </c>
      <c r="AC68" s="63">
        <f t="shared" si="52"/>
        <v>163720.70000000001</v>
      </c>
      <c r="AD68" s="63">
        <f t="shared" si="52"/>
        <v>163720.70000000001</v>
      </c>
      <c r="AE68" s="63">
        <f t="shared" si="52"/>
        <v>182611.55000000005</v>
      </c>
      <c r="AF68" s="63">
        <f t="shared" si="52"/>
        <v>201502.39999999997</v>
      </c>
      <c r="AG68" s="63">
        <f t="shared" si="52"/>
        <v>163720.70000000001</v>
      </c>
      <c r="AH68" s="63">
        <f t="shared" si="52"/>
        <v>182611.55000000005</v>
      </c>
      <c r="AI68" s="63">
        <f t="shared" ref="AI68:BJ68" si="53">AI56-AI65</f>
        <v>144829.85000000003</v>
      </c>
      <c r="AJ68" s="63">
        <f t="shared" si="53"/>
        <v>144829.85000000003</v>
      </c>
      <c r="AK68" s="63">
        <f t="shared" si="53"/>
        <v>144829.85000000003</v>
      </c>
      <c r="AL68" s="63">
        <f t="shared" si="53"/>
        <v>88157.299999999988</v>
      </c>
      <c r="AM68" s="63">
        <f t="shared" si="53"/>
        <v>101066.04750000002</v>
      </c>
      <c r="AN68" s="63">
        <f t="shared" si="53"/>
        <v>168443.41249999998</v>
      </c>
      <c r="AO68" s="63">
        <f t="shared" si="53"/>
        <v>188656.62199999997</v>
      </c>
      <c r="AP68" s="63">
        <f t="shared" si="53"/>
        <v>188656.62199999997</v>
      </c>
      <c r="AQ68" s="63">
        <f t="shared" si="53"/>
        <v>208869.83150000003</v>
      </c>
      <c r="AR68" s="63">
        <f t="shared" si="53"/>
        <v>229083.04099999991</v>
      </c>
      <c r="AS68" s="63">
        <f t="shared" si="53"/>
        <v>188656.62199999997</v>
      </c>
      <c r="AT68" s="63">
        <f t="shared" si="53"/>
        <v>208869.83150000003</v>
      </c>
      <c r="AU68" s="63">
        <f t="shared" si="53"/>
        <v>168443.41249999998</v>
      </c>
      <c r="AV68" s="63">
        <f t="shared" si="53"/>
        <v>168443.41249999998</v>
      </c>
      <c r="AW68" s="63">
        <f t="shared" si="53"/>
        <v>168443.41249999998</v>
      </c>
      <c r="AX68" s="63">
        <f t="shared" si="53"/>
        <v>101066.04750000002</v>
      </c>
      <c r="AY68" s="63">
        <f t="shared" si="53"/>
        <v>115350.04888000002</v>
      </c>
      <c r="AZ68" s="63">
        <f t="shared" si="53"/>
        <v>187443.82942999998</v>
      </c>
      <c r="BA68" s="63">
        <f t="shared" si="53"/>
        <v>209071.9635950001</v>
      </c>
      <c r="BB68" s="63">
        <f t="shared" si="53"/>
        <v>209071.9635950001</v>
      </c>
      <c r="BC68" s="63">
        <f t="shared" si="53"/>
        <v>237909.47581500001</v>
      </c>
      <c r="BD68" s="63">
        <f t="shared" si="53"/>
        <v>259537.60998000018</v>
      </c>
      <c r="BE68" s="63">
        <f t="shared" si="53"/>
        <v>209071.9635950001</v>
      </c>
      <c r="BF68" s="63">
        <f t="shared" si="53"/>
        <v>237909.47581500001</v>
      </c>
      <c r="BG68" s="63">
        <f t="shared" si="53"/>
        <v>187443.82942999998</v>
      </c>
      <c r="BH68" s="63">
        <f t="shared" si="53"/>
        <v>187443.82942999998</v>
      </c>
      <c r="BI68" s="63">
        <f t="shared" si="53"/>
        <v>187443.82942999998</v>
      </c>
      <c r="BJ68" s="63">
        <f t="shared" si="53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0.30555555555555552</v>
      </c>
      <c r="AB69" s="46">
        <f t="shared" si="54"/>
        <v>0.30555555555555558</v>
      </c>
      <c r="AC69" s="46">
        <f t="shared" si="54"/>
        <v>0.30555555555555552</v>
      </c>
      <c r="AD69" s="46">
        <f t="shared" si="54"/>
        <v>0.30555555555555552</v>
      </c>
      <c r="AE69" s="46">
        <f t="shared" si="54"/>
        <v>0.30555555555555564</v>
      </c>
      <c r="AF69" s="46">
        <f t="shared" si="54"/>
        <v>0.30555555555555547</v>
      </c>
      <c r="AG69" s="46">
        <f t="shared" si="54"/>
        <v>0.30555555555555552</v>
      </c>
      <c r="AH69" s="46">
        <f t="shared" si="54"/>
        <v>0.30555555555555564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0.30555555555555552</v>
      </c>
      <c r="AM69" s="46">
        <f t="shared" si="54"/>
        <v>0.30555555555555558</v>
      </c>
      <c r="AN69" s="46">
        <f t="shared" si="54"/>
        <v>0.30555555555555552</v>
      </c>
      <c r="AO69" s="46">
        <f t="shared" si="54"/>
        <v>0.30555555555555552</v>
      </c>
      <c r="AP69" s="46">
        <f t="shared" si="54"/>
        <v>0.30555555555555552</v>
      </c>
      <c r="AQ69" s="46">
        <f t="shared" si="54"/>
        <v>0.30555555555555558</v>
      </c>
      <c r="AR69" s="46">
        <f t="shared" si="54"/>
        <v>0.30555555555555541</v>
      </c>
      <c r="AS69" s="46">
        <f t="shared" si="54"/>
        <v>0.30555555555555552</v>
      </c>
      <c r="AT69" s="46">
        <f t="shared" si="54"/>
        <v>0.30555555555555558</v>
      </c>
      <c r="AU69" s="46">
        <f t="shared" si="54"/>
        <v>0.30555555555555552</v>
      </c>
      <c r="AV69" s="46">
        <f t="shared" si="54"/>
        <v>0.30555555555555552</v>
      </c>
      <c r="AW69" s="46">
        <f t="shared" si="54"/>
        <v>0.30555555555555552</v>
      </c>
      <c r="AX69" s="46">
        <f t="shared" si="54"/>
        <v>0.30555555555555558</v>
      </c>
      <c r="AY69" s="46">
        <f t="shared" si="54"/>
        <v>0.30555555555555552</v>
      </c>
      <c r="AZ69" s="46">
        <f t="shared" si="54"/>
        <v>0.30555555555555552</v>
      </c>
      <c r="BA69" s="46">
        <f t="shared" si="54"/>
        <v>0.30555555555555564</v>
      </c>
      <c r="BB69" s="46">
        <f t="shared" si="54"/>
        <v>0.30555555555555564</v>
      </c>
      <c r="BC69" s="46">
        <f t="shared" si="54"/>
        <v>0.30555555555555552</v>
      </c>
      <c r="BD69" s="46">
        <f t="shared" si="54"/>
        <v>0.30555555555555569</v>
      </c>
      <c r="BE69" s="46">
        <f t="shared" si="54"/>
        <v>0.30555555555555564</v>
      </c>
      <c r="BF69" s="46">
        <f t="shared" si="54"/>
        <v>0.30555555555555552</v>
      </c>
      <c r="BG69" s="46">
        <f t="shared" si="54"/>
        <v>0.30555555555555552</v>
      </c>
      <c r="BH69" s="46">
        <f t="shared" si="54"/>
        <v>0.30555555555555552</v>
      </c>
      <c r="BI69" s="46">
        <f t="shared" si="54"/>
        <v>0.30555555555555552</v>
      </c>
      <c r="BJ69" s="46">
        <f t="shared" si="54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11</v>
      </c>
      <c r="AZ74" s="33">
        <f t="shared" si="56"/>
        <v>18</v>
      </c>
      <c r="BA74" s="33">
        <f t="shared" si="56"/>
        <v>20</v>
      </c>
      <c r="BB74" s="33">
        <f t="shared" si="56"/>
        <v>20</v>
      </c>
      <c r="BC74" s="33">
        <f t="shared" si="56"/>
        <v>23</v>
      </c>
      <c r="BD74" s="33">
        <f t="shared" si="56"/>
        <v>25</v>
      </c>
      <c r="BE74" s="33">
        <f t="shared" si="56"/>
        <v>20</v>
      </c>
      <c r="BF74" s="33">
        <f t="shared" si="56"/>
        <v>23</v>
      </c>
      <c r="BG74" s="33">
        <f t="shared" si="56"/>
        <v>18</v>
      </c>
      <c r="BH74" s="33">
        <f t="shared" si="56"/>
        <v>18</v>
      </c>
      <c r="BI74" s="33">
        <f t="shared" si="56"/>
        <v>18</v>
      </c>
      <c r="BJ74" s="33">
        <f t="shared" si="56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5</v>
      </c>
      <c r="AZ75" s="33">
        <f t="shared" si="57"/>
        <v>8</v>
      </c>
      <c r="BA75" s="33">
        <f t="shared" si="57"/>
        <v>9</v>
      </c>
      <c r="BB75" s="33">
        <f t="shared" si="57"/>
        <v>9</v>
      </c>
      <c r="BC75" s="33">
        <f t="shared" si="57"/>
        <v>10</v>
      </c>
      <c r="BD75" s="33">
        <f t="shared" si="57"/>
        <v>11</v>
      </c>
      <c r="BE75" s="33">
        <f t="shared" si="57"/>
        <v>9</v>
      </c>
      <c r="BF75" s="33">
        <f t="shared" si="57"/>
        <v>10</v>
      </c>
      <c r="BG75" s="33">
        <f t="shared" si="57"/>
        <v>8</v>
      </c>
      <c r="BH75" s="33">
        <f t="shared" si="57"/>
        <v>8</v>
      </c>
      <c r="BI75" s="33">
        <f t="shared" si="57"/>
        <v>8</v>
      </c>
      <c r="BJ75" s="33">
        <f t="shared" si="57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14311.25</v>
      </c>
      <c r="AB88" s="63">
        <f t="shared" si="63"/>
        <v>22898</v>
      </c>
      <c r="AC88" s="63">
        <f t="shared" si="63"/>
        <v>25760.25</v>
      </c>
      <c r="AD88" s="63">
        <f t="shared" si="63"/>
        <v>25760.25</v>
      </c>
      <c r="AE88" s="63">
        <f t="shared" si="63"/>
        <v>25760.25</v>
      </c>
      <c r="AF88" s="63">
        <f t="shared" si="63"/>
        <v>28622.5</v>
      </c>
      <c r="AG88" s="63">
        <f t="shared" si="63"/>
        <v>25760.25</v>
      </c>
      <c r="AH88" s="63">
        <f t="shared" si="63"/>
        <v>25760.25</v>
      </c>
      <c r="AI88" s="63">
        <f t="shared" si="63"/>
        <v>22898</v>
      </c>
      <c r="AJ88" s="63">
        <f t="shared" si="63"/>
        <v>22898</v>
      </c>
      <c r="AK88" s="63">
        <f t="shared" si="63"/>
        <v>22898</v>
      </c>
      <c r="AL88" s="63">
        <f t="shared" si="63"/>
        <v>14311.25</v>
      </c>
      <c r="AM88" s="63">
        <f t="shared" si="63"/>
        <v>15313.0375</v>
      </c>
      <c r="AN88" s="63">
        <f t="shared" si="63"/>
        <v>24500.86</v>
      </c>
      <c r="AO88" s="63">
        <f t="shared" si="63"/>
        <v>27563.467499999999</v>
      </c>
      <c r="AP88" s="63">
        <f t="shared" si="63"/>
        <v>27563.467499999999</v>
      </c>
      <c r="AQ88" s="63">
        <f t="shared" si="63"/>
        <v>30626.075000000001</v>
      </c>
      <c r="AR88" s="63">
        <f t="shared" si="63"/>
        <v>33688.682500000003</v>
      </c>
      <c r="AS88" s="63">
        <f t="shared" si="63"/>
        <v>27563.467499999999</v>
      </c>
      <c r="AT88" s="63">
        <f t="shared" si="63"/>
        <v>30626.075000000001</v>
      </c>
      <c r="AU88" s="63">
        <f t="shared" si="63"/>
        <v>24500.86</v>
      </c>
      <c r="AV88" s="63">
        <f t="shared" si="63"/>
        <v>24500.86</v>
      </c>
      <c r="AW88" s="63">
        <f t="shared" si="63"/>
        <v>24500.86</v>
      </c>
      <c r="AX88" s="63">
        <f t="shared" si="63"/>
        <v>15313.0375</v>
      </c>
      <c r="AY88" s="63">
        <f t="shared" si="63"/>
        <v>16384.950124999999</v>
      </c>
      <c r="AZ88" s="63">
        <f t="shared" si="63"/>
        <v>26215.9202</v>
      </c>
      <c r="BA88" s="63">
        <f t="shared" si="63"/>
        <v>29492.910225</v>
      </c>
      <c r="BB88" s="63">
        <f t="shared" si="63"/>
        <v>29492.910225</v>
      </c>
      <c r="BC88" s="63">
        <f t="shared" si="63"/>
        <v>32769.900249999999</v>
      </c>
      <c r="BD88" s="63">
        <f t="shared" si="63"/>
        <v>36046.890274999998</v>
      </c>
      <c r="BE88" s="63">
        <f t="shared" si="63"/>
        <v>29492.910225</v>
      </c>
      <c r="BF88" s="63">
        <f t="shared" si="63"/>
        <v>32769.900249999999</v>
      </c>
      <c r="BG88" s="63">
        <f t="shared" si="63"/>
        <v>26215.9202</v>
      </c>
      <c r="BH88" s="63">
        <f t="shared" si="63"/>
        <v>26215.9202</v>
      </c>
      <c r="BI88" s="63">
        <f t="shared" si="63"/>
        <v>26215.9202</v>
      </c>
      <c r="BJ88" s="63">
        <f t="shared" si="63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 t="shared" si="64"/>
        <v>17</v>
      </c>
      <c r="AZ92" s="169">
        <f t="shared" si="64"/>
        <v>27</v>
      </c>
      <c r="BA92" s="169">
        <f t="shared" si="64"/>
        <v>30</v>
      </c>
      <c r="BB92" s="169">
        <f t="shared" si="64"/>
        <v>30</v>
      </c>
      <c r="BC92" s="169">
        <f t="shared" si="64"/>
        <v>33</v>
      </c>
      <c r="BD92" s="169">
        <f t="shared" si="64"/>
        <v>36</v>
      </c>
      <c r="BE92" s="169">
        <f t="shared" si="64"/>
        <v>30</v>
      </c>
      <c r="BF92" s="169">
        <f t="shared" si="64"/>
        <v>33</v>
      </c>
      <c r="BG92" s="169">
        <f t="shared" si="64"/>
        <v>27</v>
      </c>
      <c r="BH92" s="169">
        <f t="shared" si="64"/>
        <v>27</v>
      </c>
      <c r="BI92" s="169">
        <f t="shared" si="64"/>
        <v>27</v>
      </c>
      <c r="BJ92" s="169">
        <f t="shared" si="64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26332.7</v>
      </c>
      <c r="AB96" s="70">
        <f t="shared" si="65"/>
        <v>26332.7</v>
      </c>
      <c r="AC96" s="70">
        <f t="shared" si="65"/>
        <v>26332.7</v>
      </c>
      <c r="AD96" s="70">
        <f t="shared" si="65"/>
        <v>26332.7</v>
      </c>
      <c r="AE96" s="70">
        <f t="shared" si="65"/>
        <v>26332.7</v>
      </c>
      <c r="AF96" s="70">
        <f t="shared" si="65"/>
        <v>26332.7</v>
      </c>
      <c r="AG96" s="70">
        <f t="shared" si="65"/>
        <v>26332.7</v>
      </c>
      <c r="AH96" s="70">
        <f t="shared" si="65"/>
        <v>26332.7</v>
      </c>
      <c r="AI96" s="70">
        <f t="shared" si="65"/>
        <v>26332.7</v>
      </c>
      <c r="AJ96" s="70">
        <f t="shared" si="65"/>
        <v>26332.7</v>
      </c>
      <c r="AK96" s="70">
        <f t="shared" si="65"/>
        <v>26332.7</v>
      </c>
      <c r="AL96" s="70">
        <f t="shared" si="65"/>
        <v>26332.7</v>
      </c>
      <c r="AM96" s="70">
        <f t="shared" si="65"/>
        <v>28175.989000000001</v>
      </c>
      <c r="AN96" s="70">
        <f t="shared" si="65"/>
        <v>28175.989000000005</v>
      </c>
      <c r="AO96" s="70">
        <f t="shared" si="65"/>
        <v>28175.989000000001</v>
      </c>
      <c r="AP96" s="70">
        <f t="shared" si="65"/>
        <v>28175.989000000001</v>
      </c>
      <c r="AQ96" s="70">
        <f t="shared" si="65"/>
        <v>28175.988999999998</v>
      </c>
      <c r="AR96" s="70">
        <f t="shared" si="65"/>
        <v>28175.989000000001</v>
      </c>
      <c r="AS96" s="70">
        <f t="shared" si="65"/>
        <v>28175.989000000001</v>
      </c>
      <c r="AT96" s="70">
        <f t="shared" si="65"/>
        <v>28175.988999999998</v>
      </c>
      <c r="AU96" s="70">
        <f t="shared" si="65"/>
        <v>28175.989000000005</v>
      </c>
      <c r="AV96" s="70">
        <f t="shared" si="65"/>
        <v>28175.989000000005</v>
      </c>
      <c r="AW96" s="70">
        <f t="shared" si="65"/>
        <v>28175.989000000005</v>
      </c>
      <c r="AX96" s="70">
        <f t="shared" si="65"/>
        <v>28175.989000000001</v>
      </c>
      <c r="AY96" s="70">
        <f t="shared" si="65"/>
        <v>30148.308230000002</v>
      </c>
      <c r="AZ96" s="70">
        <f t="shared" si="65"/>
        <v>30148.308229999999</v>
      </c>
      <c r="BA96" s="70">
        <f t="shared" si="65"/>
        <v>30148.308230000002</v>
      </c>
      <c r="BB96" s="70">
        <f t="shared" si="65"/>
        <v>30148.308230000002</v>
      </c>
      <c r="BC96" s="70">
        <f t="shared" si="65"/>
        <v>30148.308230000002</v>
      </c>
      <c r="BD96" s="70">
        <f t="shared" si="65"/>
        <v>30148.308230000006</v>
      </c>
      <c r="BE96" s="70">
        <f t="shared" si="65"/>
        <v>30148.308230000002</v>
      </c>
      <c r="BF96" s="70">
        <f t="shared" si="65"/>
        <v>30148.308230000002</v>
      </c>
      <c r="BG96" s="70">
        <f t="shared" si="65"/>
        <v>30148.308229999999</v>
      </c>
      <c r="BH96" s="70">
        <f t="shared" si="65"/>
        <v>30148.308229999999</v>
      </c>
      <c r="BI96" s="70">
        <f t="shared" si="65"/>
        <v>30148.308229999999</v>
      </c>
      <c r="BJ96" s="70">
        <f t="shared" si="65"/>
        <v>30148.308230000002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394990.5</v>
      </c>
      <c r="AB97" s="178">
        <f t="shared" si="66"/>
        <v>631984.80000000005</v>
      </c>
      <c r="AC97" s="178">
        <f t="shared" si="66"/>
        <v>710982.9</v>
      </c>
      <c r="AD97" s="178">
        <f t="shared" si="66"/>
        <v>710982.9</v>
      </c>
      <c r="AE97" s="178">
        <f t="shared" si="66"/>
        <v>763648.3</v>
      </c>
      <c r="AF97" s="178">
        <f t="shared" si="66"/>
        <v>842646.4</v>
      </c>
      <c r="AG97" s="178">
        <f t="shared" si="66"/>
        <v>710982.9</v>
      </c>
      <c r="AH97" s="178">
        <f t="shared" si="66"/>
        <v>763648.3</v>
      </c>
      <c r="AI97" s="178">
        <f t="shared" si="66"/>
        <v>631984.80000000005</v>
      </c>
      <c r="AJ97" s="178">
        <f t="shared" si="66"/>
        <v>631984.80000000005</v>
      </c>
      <c r="AK97" s="178">
        <f t="shared" si="66"/>
        <v>631984.80000000005</v>
      </c>
      <c r="AL97" s="178">
        <f t="shared" si="66"/>
        <v>394990.5</v>
      </c>
      <c r="AM97" s="178">
        <f t="shared" si="66"/>
        <v>450815.82400000002</v>
      </c>
      <c r="AN97" s="178">
        <f t="shared" si="66"/>
        <v>704399.72500000009</v>
      </c>
      <c r="AO97" s="178">
        <f t="shared" si="66"/>
        <v>788927.69200000004</v>
      </c>
      <c r="AP97" s="178">
        <f t="shared" si="66"/>
        <v>788927.69200000004</v>
      </c>
      <c r="AQ97" s="178">
        <f t="shared" si="66"/>
        <v>873455.65899999999</v>
      </c>
      <c r="AR97" s="178">
        <f t="shared" si="66"/>
        <v>957983.62600000005</v>
      </c>
      <c r="AS97" s="178">
        <f t="shared" si="66"/>
        <v>788927.69200000004</v>
      </c>
      <c r="AT97" s="178">
        <f t="shared" si="66"/>
        <v>873455.65899999999</v>
      </c>
      <c r="AU97" s="178">
        <f t="shared" si="66"/>
        <v>704399.72500000009</v>
      </c>
      <c r="AV97" s="178">
        <f t="shared" si="66"/>
        <v>704399.72500000009</v>
      </c>
      <c r="AW97" s="178">
        <f t="shared" si="66"/>
        <v>704399.72500000009</v>
      </c>
      <c r="AX97" s="178">
        <f t="shared" si="66"/>
        <v>450815.82400000002</v>
      </c>
      <c r="AY97" s="178">
        <f t="shared" si="66"/>
        <v>512521.23991000006</v>
      </c>
      <c r="AZ97" s="178">
        <f t="shared" si="66"/>
        <v>814004.32221000001</v>
      </c>
      <c r="BA97" s="178">
        <f t="shared" si="66"/>
        <v>904449.24690000003</v>
      </c>
      <c r="BB97" s="178">
        <f t="shared" si="66"/>
        <v>904449.24690000003</v>
      </c>
      <c r="BC97" s="178">
        <f t="shared" si="66"/>
        <v>994894.17159000004</v>
      </c>
      <c r="BD97" s="178">
        <f t="shared" si="66"/>
        <v>1085339.0962800002</v>
      </c>
      <c r="BE97" s="178">
        <f t="shared" si="66"/>
        <v>904449.24690000003</v>
      </c>
      <c r="BF97" s="178">
        <f t="shared" si="66"/>
        <v>994894.17159000004</v>
      </c>
      <c r="BG97" s="178">
        <f t="shared" si="66"/>
        <v>814004.32221000001</v>
      </c>
      <c r="BH97" s="178">
        <f t="shared" si="66"/>
        <v>814004.32221000001</v>
      </c>
      <c r="BI97" s="178">
        <f t="shared" si="66"/>
        <v>814004.32221000001</v>
      </c>
      <c r="BJ97" s="178">
        <f t="shared" si="66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230755.5</v>
      </c>
      <c r="AB106" s="63">
        <f t="shared" si="67"/>
        <v>369208.80000000005</v>
      </c>
      <c r="AC106" s="63">
        <f t="shared" si="67"/>
        <v>415359.9</v>
      </c>
      <c r="AD106" s="63">
        <f t="shared" si="67"/>
        <v>415359.9</v>
      </c>
      <c r="AE106" s="63">
        <f t="shared" si="67"/>
        <v>446127.30000000005</v>
      </c>
      <c r="AF106" s="63">
        <f t="shared" si="67"/>
        <v>492278.4</v>
      </c>
      <c r="AG106" s="63">
        <f t="shared" si="67"/>
        <v>415359.9</v>
      </c>
      <c r="AH106" s="63">
        <f t="shared" si="67"/>
        <v>446127.30000000005</v>
      </c>
      <c r="AI106" s="63">
        <f t="shared" si="67"/>
        <v>369208.80000000005</v>
      </c>
      <c r="AJ106" s="63">
        <f t="shared" si="67"/>
        <v>369208.80000000005</v>
      </c>
      <c r="AK106" s="63">
        <f t="shared" si="67"/>
        <v>369208.80000000005</v>
      </c>
      <c r="AL106" s="63">
        <f t="shared" si="67"/>
        <v>230755.5</v>
      </c>
      <c r="AM106" s="63">
        <f t="shared" si="67"/>
        <v>264609.288</v>
      </c>
      <c r="AN106" s="63">
        <f t="shared" si="67"/>
        <v>413452.01250000001</v>
      </c>
      <c r="AO106" s="63">
        <f t="shared" si="67"/>
        <v>463066.25400000002</v>
      </c>
      <c r="AP106" s="63">
        <f t="shared" si="67"/>
        <v>463066.25400000002</v>
      </c>
      <c r="AQ106" s="63">
        <f t="shared" si="67"/>
        <v>512680.49550000002</v>
      </c>
      <c r="AR106" s="63">
        <f t="shared" si="67"/>
        <v>562294.73700000008</v>
      </c>
      <c r="AS106" s="63">
        <f t="shared" si="67"/>
        <v>463066.25400000002</v>
      </c>
      <c r="AT106" s="63">
        <f t="shared" si="67"/>
        <v>512680.49550000002</v>
      </c>
      <c r="AU106" s="63">
        <f t="shared" si="67"/>
        <v>413452.01250000001</v>
      </c>
      <c r="AV106" s="63">
        <f t="shared" si="67"/>
        <v>413452.01250000001</v>
      </c>
      <c r="AW106" s="63">
        <f t="shared" si="67"/>
        <v>413452.01250000001</v>
      </c>
      <c r="AX106" s="63">
        <f t="shared" si="67"/>
        <v>264609.288</v>
      </c>
      <c r="AY106" s="63">
        <f t="shared" si="67"/>
        <v>300827.68429500004</v>
      </c>
      <c r="AZ106" s="63">
        <f t="shared" si="67"/>
        <v>477785.1456450001</v>
      </c>
      <c r="BA106" s="63">
        <f t="shared" si="67"/>
        <v>530872.38405000011</v>
      </c>
      <c r="BB106" s="63">
        <f t="shared" si="67"/>
        <v>530872.38405000011</v>
      </c>
      <c r="BC106" s="63">
        <f t="shared" si="67"/>
        <v>583959.62245500018</v>
      </c>
      <c r="BD106" s="63">
        <f t="shared" si="67"/>
        <v>637046.86086000002</v>
      </c>
      <c r="BE106" s="63">
        <f t="shared" si="67"/>
        <v>530872.38405000011</v>
      </c>
      <c r="BF106" s="63">
        <f t="shared" si="67"/>
        <v>583959.62245500018</v>
      </c>
      <c r="BG106" s="63">
        <f t="shared" si="67"/>
        <v>477785.1456450001</v>
      </c>
      <c r="BH106" s="63">
        <f t="shared" si="67"/>
        <v>477785.1456450001</v>
      </c>
      <c r="BI106" s="63">
        <f t="shared" si="67"/>
        <v>477785.1456450001</v>
      </c>
      <c r="BJ106" s="63">
        <f t="shared" si="67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10949</v>
      </c>
      <c r="AB108" s="63">
        <f t="shared" si="68"/>
        <v>10949</v>
      </c>
      <c r="AC108" s="63">
        <f t="shared" si="68"/>
        <v>10949</v>
      </c>
      <c r="AD108" s="63">
        <f t="shared" si="68"/>
        <v>10949</v>
      </c>
      <c r="AE108" s="63">
        <f t="shared" si="68"/>
        <v>10949</v>
      </c>
      <c r="AF108" s="63">
        <f t="shared" si="68"/>
        <v>10949</v>
      </c>
      <c r="AG108" s="63">
        <f t="shared" si="68"/>
        <v>10949</v>
      </c>
      <c r="AH108" s="63">
        <f t="shared" si="68"/>
        <v>10949</v>
      </c>
      <c r="AI108" s="63">
        <f t="shared" si="68"/>
        <v>10949</v>
      </c>
      <c r="AJ108" s="63">
        <f t="shared" si="68"/>
        <v>10949</v>
      </c>
      <c r="AK108" s="63">
        <f t="shared" si="68"/>
        <v>10949</v>
      </c>
      <c r="AL108" s="63">
        <f t="shared" si="68"/>
        <v>10949</v>
      </c>
      <c r="AM108" s="63">
        <f t="shared" si="68"/>
        <v>11637.908500000001</v>
      </c>
      <c r="AN108" s="63">
        <f t="shared" si="68"/>
        <v>11637.908500000003</v>
      </c>
      <c r="AO108" s="63">
        <f t="shared" si="68"/>
        <v>11637.908500000001</v>
      </c>
      <c r="AP108" s="63">
        <f t="shared" si="68"/>
        <v>11637.908500000001</v>
      </c>
      <c r="AQ108" s="63">
        <f t="shared" si="68"/>
        <v>11637.9085</v>
      </c>
      <c r="AR108" s="63">
        <f t="shared" si="68"/>
        <v>11637.9085</v>
      </c>
      <c r="AS108" s="63">
        <f t="shared" si="68"/>
        <v>11637.908500000001</v>
      </c>
      <c r="AT108" s="63">
        <f t="shared" si="68"/>
        <v>11637.9085</v>
      </c>
      <c r="AU108" s="63">
        <f t="shared" si="68"/>
        <v>11637.908500000003</v>
      </c>
      <c r="AV108" s="63">
        <f t="shared" si="68"/>
        <v>11637.908500000003</v>
      </c>
      <c r="AW108" s="63">
        <f t="shared" si="68"/>
        <v>11637.908500000003</v>
      </c>
      <c r="AX108" s="63">
        <f t="shared" si="68"/>
        <v>11637.908500000001</v>
      </c>
      <c r="AY108" s="63">
        <f t="shared" si="68"/>
        <v>12452.562095000001</v>
      </c>
      <c r="AZ108" s="63">
        <f t="shared" si="68"/>
        <v>12452.562094999997</v>
      </c>
      <c r="BA108" s="63">
        <f t="shared" si="68"/>
        <v>12452.562094999997</v>
      </c>
      <c r="BB108" s="63">
        <f t="shared" si="68"/>
        <v>12452.562094999997</v>
      </c>
      <c r="BC108" s="63">
        <f t="shared" si="68"/>
        <v>12452.562094999996</v>
      </c>
      <c r="BD108" s="63">
        <f t="shared" si="68"/>
        <v>12452.562095000005</v>
      </c>
      <c r="BE108" s="63">
        <f t="shared" si="68"/>
        <v>12452.562094999997</v>
      </c>
      <c r="BF108" s="63">
        <f t="shared" si="68"/>
        <v>12452.562094999996</v>
      </c>
      <c r="BG108" s="63">
        <f t="shared" si="68"/>
        <v>12452.562094999997</v>
      </c>
      <c r="BH108" s="63">
        <f t="shared" si="68"/>
        <v>12452.562094999997</v>
      </c>
      <c r="BI108" s="63">
        <f t="shared" si="68"/>
        <v>12452.562094999997</v>
      </c>
      <c r="BJ108" s="63">
        <f t="shared" si="68"/>
        <v>12452.562095000001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164235</v>
      </c>
      <c r="AB109" s="63">
        <f t="shared" si="70"/>
        <v>262776</v>
      </c>
      <c r="AC109" s="63">
        <f t="shared" si="70"/>
        <v>295623</v>
      </c>
      <c r="AD109" s="63">
        <f t="shared" si="70"/>
        <v>295623</v>
      </c>
      <c r="AE109" s="63">
        <f t="shared" si="70"/>
        <v>317521</v>
      </c>
      <c r="AF109" s="63">
        <f t="shared" si="70"/>
        <v>350368</v>
      </c>
      <c r="AG109" s="63">
        <f t="shared" si="70"/>
        <v>295623</v>
      </c>
      <c r="AH109" s="63">
        <f t="shared" si="70"/>
        <v>317521</v>
      </c>
      <c r="AI109" s="63">
        <f t="shared" si="70"/>
        <v>262776</v>
      </c>
      <c r="AJ109" s="63">
        <f t="shared" si="70"/>
        <v>262776</v>
      </c>
      <c r="AK109" s="63">
        <f t="shared" si="70"/>
        <v>262776</v>
      </c>
      <c r="AL109" s="63">
        <f t="shared" si="70"/>
        <v>164235</v>
      </c>
      <c r="AM109" s="63">
        <f t="shared" si="70"/>
        <v>186206.53600000002</v>
      </c>
      <c r="AN109" s="63">
        <f t="shared" si="70"/>
        <v>290947.71250000008</v>
      </c>
      <c r="AO109" s="63">
        <f t="shared" si="70"/>
        <v>325861.43800000002</v>
      </c>
      <c r="AP109" s="63">
        <f t="shared" si="70"/>
        <v>325861.43800000002</v>
      </c>
      <c r="AQ109" s="63">
        <f t="shared" si="70"/>
        <v>360775.16349999997</v>
      </c>
      <c r="AR109" s="63">
        <f t="shared" si="70"/>
        <v>395688.88899999997</v>
      </c>
      <c r="AS109" s="63">
        <f t="shared" si="70"/>
        <v>325861.43800000002</v>
      </c>
      <c r="AT109" s="63">
        <f t="shared" si="70"/>
        <v>360775.16349999997</v>
      </c>
      <c r="AU109" s="63">
        <f t="shared" si="70"/>
        <v>290947.71250000008</v>
      </c>
      <c r="AV109" s="63">
        <f t="shared" si="70"/>
        <v>290947.71250000008</v>
      </c>
      <c r="AW109" s="63">
        <f t="shared" si="70"/>
        <v>290947.71250000008</v>
      </c>
      <c r="AX109" s="63">
        <f t="shared" si="70"/>
        <v>186206.53600000002</v>
      </c>
      <c r="AY109" s="63">
        <f t="shared" si="70"/>
        <v>211693.55561500002</v>
      </c>
      <c r="AZ109" s="63">
        <f t="shared" si="70"/>
        <v>336219.17656499991</v>
      </c>
      <c r="BA109" s="63">
        <f t="shared" si="70"/>
        <v>373576.86284999992</v>
      </c>
      <c r="BB109" s="63">
        <f t="shared" si="70"/>
        <v>373576.86284999992</v>
      </c>
      <c r="BC109" s="63">
        <f t="shared" si="70"/>
        <v>410934.54913499986</v>
      </c>
      <c r="BD109" s="63">
        <f t="shared" si="70"/>
        <v>448292.23542000016</v>
      </c>
      <c r="BE109" s="63">
        <f t="shared" si="70"/>
        <v>373576.86284999992</v>
      </c>
      <c r="BF109" s="63">
        <f t="shared" si="70"/>
        <v>410934.54913499986</v>
      </c>
      <c r="BG109" s="63">
        <f t="shared" si="70"/>
        <v>336219.17656499991</v>
      </c>
      <c r="BH109" s="63">
        <f t="shared" si="70"/>
        <v>336219.17656499991</v>
      </c>
      <c r="BI109" s="63">
        <f t="shared" si="70"/>
        <v>336219.17656499991</v>
      </c>
      <c r="BJ109" s="63">
        <f t="shared" si="70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0.4157948102549302</v>
      </c>
      <c r="AB110" s="46">
        <f t="shared" si="71"/>
        <v>0.41579481025493015</v>
      </c>
      <c r="AC110" s="46">
        <f t="shared" si="71"/>
        <v>0.41579481025493015</v>
      </c>
      <c r="AD110" s="46">
        <f t="shared" si="71"/>
        <v>0.41579481025493015</v>
      </c>
      <c r="AE110" s="46">
        <f t="shared" si="71"/>
        <v>0.41579481025493015</v>
      </c>
      <c r="AF110" s="46">
        <f t="shared" si="71"/>
        <v>0.41579481025493015</v>
      </c>
      <c r="AG110" s="46">
        <f t="shared" si="71"/>
        <v>0.41579481025493015</v>
      </c>
      <c r="AH110" s="46">
        <f t="shared" si="71"/>
        <v>0.41579481025493015</v>
      </c>
      <c r="AI110" s="46">
        <f t="shared" ref="AI110:BJ110" si="72">IF(AI109&gt;0,(AI109/AI97),0)</f>
        <v>0.41579481025493015</v>
      </c>
      <c r="AJ110" s="46">
        <f t="shared" si="72"/>
        <v>0.41579481025493015</v>
      </c>
      <c r="AK110" s="46">
        <f t="shared" si="72"/>
        <v>0.41579481025493015</v>
      </c>
      <c r="AL110" s="46">
        <f t="shared" si="72"/>
        <v>0.4157948102549302</v>
      </c>
      <c r="AM110" s="46">
        <f t="shared" si="72"/>
        <v>0.41304347826086957</v>
      </c>
      <c r="AN110" s="46">
        <f t="shared" si="72"/>
        <v>0.41304347826086962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0.41304347826086951</v>
      </c>
      <c r="AR110" s="46">
        <f t="shared" si="72"/>
        <v>0.41304347826086951</v>
      </c>
      <c r="AS110" s="46">
        <f t="shared" si="72"/>
        <v>0.41304347826086957</v>
      </c>
      <c r="AT110" s="46">
        <f t="shared" si="72"/>
        <v>0.41304347826086951</v>
      </c>
      <c r="AU110" s="46">
        <f t="shared" si="72"/>
        <v>0.41304347826086962</v>
      </c>
      <c r="AV110" s="46">
        <f t="shared" si="72"/>
        <v>0.41304347826086962</v>
      </c>
      <c r="AW110" s="46">
        <f t="shared" si="72"/>
        <v>0.41304347826086962</v>
      </c>
      <c r="AX110" s="46">
        <f t="shared" si="72"/>
        <v>0.41304347826086957</v>
      </c>
      <c r="AY110" s="46">
        <f t="shared" si="72"/>
        <v>0.41304347826086957</v>
      </c>
      <c r="AZ110" s="46">
        <f t="shared" si="72"/>
        <v>0.41304347826086946</v>
      </c>
      <c r="BA110" s="46">
        <f t="shared" si="72"/>
        <v>0.41304347826086946</v>
      </c>
      <c r="BB110" s="46">
        <f t="shared" si="72"/>
        <v>0.41304347826086946</v>
      </c>
      <c r="BC110" s="46">
        <f t="shared" si="72"/>
        <v>0.4130434782608694</v>
      </c>
      <c r="BD110" s="46">
        <f t="shared" si="72"/>
        <v>0.41304347826086962</v>
      </c>
      <c r="BE110" s="46">
        <f t="shared" si="72"/>
        <v>0.41304347826086946</v>
      </c>
      <c r="BF110" s="46">
        <f t="shared" si="72"/>
        <v>0.4130434782608694</v>
      </c>
      <c r="BG110" s="46">
        <f t="shared" si="72"/>
        <v>0.41304347826086946</v>
      </c>
      <c r="BH110" s="46">
        <f t="shared" si="72"/>
        <v>0.41304347826086946</v>
      </c>
      <c r="BI110" s="46">
        <f t="shared" si="72"/>
        <v>0.41304347826086946</v>
      </c>
      <c r="BJ110" s="46">
        <f t="shared" si="72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11</v>
      </c>
      <c r="AZ115" s="102">
        <f t="shared" si="74"/>
        <v>18</v>
      </c>
      <c r="BA115" s="102">
        <f t="shared" si="74"/>
        <v>21</v>
      </c>
      <c r="BB115" s="102">
        <f t="shared" si="74"/>
        <v>21</v>
      </c>
      <c r="BC115" s="102">
        <f t="shared" si="74"/>
        <v>23</v>
      </c>
      <c r="BD115" s="102">
        <f t="shared" si="74"/>
        <v>25</v>
      </c>
      <c r="BE115" s="102">
        <f t="shared" si="74"/>
        <v>21</v>
      </c>
      <c r="BF115" s="102">
        <f t="shared" si="74"/>
        <v>23</v>
      </c>
      <c r="BG115" s="102">
        <f t="shared" si="74"/>
        <v>18</v>
      </c>
      <c r="BH115" s="102">
        <f t="shared" si="74"/>
        <v>18</v>
      </c>
      <c r="BI115" s="102">
        <f t="shared" si="74"/>
        <v>18</v>
      </c>
      <c r="BJ115" s="102">
        <f t="shared" si="74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6</v>
      </c>
      <c r="AZ116" s="102">
        <f t="shared" si="76"/>
        <v>9</v>
      </c>
      <c r="BA116" s="102">
        <f t="shared" si="76"/>
        <v>9</v>
      </c>
      <c r="BB116" s="102">
        <f t="shared" si="76"/>
        <v>9</v>
      </c>
      <c r="BC116" s="102">
        <f t="shared" si="76"/>
        <v>10</v>
      </c>
      <c r="BD116" s="102">
        <f t="shared" si="76"/>
        <v>11</v>
      </c>
      <c r="BE116" s="102">
        <f t="shared" si="76"/>
        <v>9</v>
      </c>
      <c r="BF116" s="102">
        <f t="shared" si="76"/>
        <v>10</v>
      </c>
      <c r="BG116" s="102">
        <f t="shared" si="76"/>
        <v>9</v>
      </c>
      <c r="BH116" s="102">
        <f t="shared" si="76"/>
        <v>9</v>
      </c>
      <c r="BI116" s="102">
        <f t="shared" si="76"/>
        <v>9</v>
      </c>
      <c r="BJ116" s="102">
        <f t="shared" si="76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14311.25</v>
      </c>
      <c r="AB128" s="63">
        <f t="shared" si="79"/>
        <v>22898</v>
      </c>
      <c r="AC128" s="63">
        <f t="shared" si="79"/>
        <v>25760.25</v>
      </c>
      <c r="AD128" s="63">
        <f t="shared" si="79"/>
        <v>25760.25</v>
      </c>
      <c r="AE128" s="63">
        <f t="shared" si="79"/>
        <v>25760.25</v>
      </c>
      <c r="AF128" s="63">
        <f t="shared" si="79"/>
        <v>28622.5</v>
      </c>
      <c r="AG128" s="63">
        <f t="shared" si="79"/>
        <v>25760.25</v>
      </c>
      <c r="AH128" s="63">
        <f t="shared" si="79"/>
        <v>25760.25</v>
      </c>
      <c r="AI128" s="63">
        <f t="shared" si="79"/>
        <v>22898</v>
      </c>
      <c r="AJ128" s="63">
        <f t="shared" si="79"/>
        <v>22898</v>
      </c>
      <c r="AK128" s="63">
        <f t="shared" si="79"/>
        <v>22898</v>
      </c>
      <c r="AL128" s="63">
        <f t="shared" si="79"/>
        <v>14311.25</v>
      </c>
      <c r="AM128" s="63">
        <f t="shared" si="79"/>
        <v>15313.0375</v>
      </c>
      <c r="AN128" s="63">
        <f t="shared" si="79"/>
        <v>24500.86</v>
      </c>
      <c r="AO128" s="63">
        <f t="shared" si="79"/>
        <v>27563.467499999999</v>
      </c>
      <c r="AP128" s="63">
        <f t="shared" si="79"/>
        <v>27563.467499999999</v>
      </c>
      <c r="AQ128" s="63">
        <f t="shared" si="79"/>
        <v>30626.075000000001</v>
      </c>
      <c r="AR128" s="63">
        <f t="shared" si="79"/>
        <v>33688.682500000003</v>
      </c>
      <c r="AS128" s="63">
        <f t="shared" si="79"/>
        <v>27563.467499999999</v>
      </c>
      <c r="AT128" s="63">
        <f t="shared" si="79"/>
        <v>30626.075000000001</v>
      </c>
      <c r="AU128" s="63">
        <f t="shared" si="79"/>
        <v>24500.86</v>
      </c>
      <c r="AV128" s="63">
        <f t="shared" si="79"/>
        <v>24500.86</v>
      </c>
      <c r="AW128" s="63">
        <f t="shared" si="79"/>
        <v>24500.86</v>
      </c>
      <c r="AX128" s="63">
        <f t="shared" si="79"/>
        <v>15313.0375</v>
      </c>
      <c r="AY128" s="63">
        <f t="shared" si="79"/>
        <v>19661.940150000002</v>
      </c>
      <c r="AZ128" s="63">
        <f t="shared" si="79"/>
        <v>29492.910225</v>
      </c>
      <c r="BA128" s="63">
        <f t="shared" si="79"/>
        <v>29492.910225</v>
      </c>
      <c r="BB128" s="63">
        <f t="shared" si="79"/>
        <v>29492.910225</v>
      </c>
      <c r="BC128" s="63">
        <f t="shared" si="79"/>
        <v>32769.900249999999</v>
      </c>
      <c r="BD128" s="63">
        <f t="shared" si="79"/>
        <v>36046.890274999998</v>
      </c>
      <c r="BE128" s="63">
        <f t="shared" si="79"/>
        <v>29492.910225</v>
      </c>
      <c r="BF128" s="63">
        <f t="shared" si="79"/>
        <v>32769.900249999999</v>
      </c>
      <c r="BG128" s="63">
        <f t="shared" si="79"/>
        <v>29492.910225</v>
      </c>
      <c r="BH128" s="63">
        <f t="shared" si="79"/>
        <v>29492.910225</v>
      </c>
      <c r="BI128" s="63">
        <f t="shared" si="79"/>
        <v>29492.910225</v>
      </c>
      <c r="BJ128" s="63">
        <f t="shared" si="79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712127.8</v>
      </c>
      <c r="AB132" s="63">
        <f t="shared" si="80"/>
        <v>1151769.4000000001</v>
      </c>
      <c r="AC132" s="63">
        <f t="shared" si="80"/>
        <v>1298316.6000000001</v>
      </c>
      <c r="AD132" s="63">
        <f t="shared" si="80"/>
        <v>1298316.6000000001</v>
      </c>
      <c r="AE132" s="63">
        <f t="shared" si="80"/>
        <v>1412806.6</v>
      </c>
      <c r="AF132" s="63">
        <f t="shared" si="80"/>
        <v>1559353.8</v>
      </c>
      <c r="AG132" s="63">
        <f t="shared" si="80"/>
        <v>1298316.6000000001</v>
      </c>
      <c r="AH132" s="63">
        <f t="shared" si="80"/>
        <v>1412806.6</v>
      </c>
      <c r="AI132" s="63">
        <f t="shared" si="80"/>
        <v>1151769.4000000001</v>
      </c>
      <c r="AJ132" s="63">
        <f t="shared" si="80"/>
        <v>1151769.4000000001</v>
      </c>
      <c r="AK132" s="63">
        <f t="shared" si="80"/>
        <v>1151769.4000000001</v>
      </c>
      <c r="AL132" s="63">
        <f t="shared" si="80"/>
        <v>712127.8</v>
      </c>
      <c r="AM132" s="63">
        <f t="shared" si="80"/>
        <v>812203.50899999996</v>
      </c>
      <c r="AN132" s="63">
        <f t="shared" si="80"/>
        <v>1304670.7950000002</v>
      </c>
      <c r="AO132" s="63">
        <f t="shared" si="80"/>
        <v>1461476.2990000001</v>
      </c>
      <c r="AP132" s="63">
        <f t="shared" si="80"/>
        <v>1461476.2990000001</v>
      </c>
      <c r="AQ132" s="63">
        <f t="shared" si="80"/>
        <v>1618281.8030000001</v>
      </c>
      <c r="AR132" s="63">
        <f t="shared" si="80"/>
        <v>1775087.307</v>
      </c>
      <c r="AS132" s="63">
        <f t="shared" si="80"/>
        <v>1461476.2990000001</v>
      </c>
      <c r="AT132" s="63">
        <f t="shared" si="80"/>
        <v>1618281.8030000001</v>
      </c>
      <c r="AU132" s="63">
        <f t="shared" si="80"/>
        <v>1304670.7950000002</v>
      </c>
      <c r="AV132" s="63">
        <f t="shared" si="80"/>
        <v>1304670.7950000002</v>
      </c>
      <c r="AW132" s="63">
        <f t="shared" si="80"/>
        <v>1304670.7950000002</v>
      </c>
      <c r="AX132" s="63">
        <f t="shared" si="80"/>
        <v>812203.50899999996</v>
      </c>
      <c r="AY132" s="63">
        <f t="shared" si="80"/>
        <v>926077.3810650002</v>
      </c>
      <c r="AZ132" s="63">
        <f t="shared" si="80"/>
        <v>1483165.6853150001</v>
      </c>
      <c r="BA132" s="63">
        <f t="shared" si="80"/>
        <v>1647670.5845700002</v>
      </c>
      <c r="BB132" s="63">
        <f t="shared" si="80"/>
        <v>1647670.5845700002</v>
      </c>
      <c r="BC132" s="63">
        <f t="shared" si="80"/>
        <v>1839046.8020299999</v>
      </c>
      <c r="BD132" s="63">
        <f t="shared" si="80"/>
        <v>2006828.6913100004</v>
      </c>
      <c r="BE132" s="63">
        <f t="shared" si="80"/>
        <v>1647670.5845700002</v>
      </c>
      <c r="BF132" s="63">
        <f t="shared" si="80"/>
        <v>1839046.8020299999</v>
      </c>
      <c r="BG132" s="63">
        <f t="shared" si="80"/>
        <v>1483165.6853150001</v>
      </c>
      <c r="BH132" s="63">
        <f t="shared" si="80"/>
        <v>1483165.6853150001</v>
      </c>
      <c r="BI132" s="63">
        <f t="shared" si="80"/>
        <v>1483165.6853150001</v>
      </c>
      <c r="BJ132" s="63">
        <f t="shared" si="80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281014.8</v>
      </c>
      <c r="AB133" s="63">
        <f t="shared" si="81"/>
        <v>453401.85000000003</v>
      </c>
      <c r="AC133" s="63">
        <f t="shared" si="81"/>
        <v>510864.2</v>
      </c>
      <c r="AD133" s="63">
        <f t="shared" si="81"/>
        <v>510864.2</v>
      </c>
      <c r="AE133" s="63">
        <f t="shared" si="81"/>
        <v>551653.05000000005</v>
      </c>
      <c r="AF133" s="63">
        <f t="shared" si="81"/>
        <v>609115.39999999991</v>
      </c>
      <c r="AG133" s="63">
        <f t="shared" si="81"/>
        <v>510864.2</v>
      </c>
      <c r="AH133" s="63">
        <f t="shared" si="81"/>
        <v>551653.05000000005</v>
      </c>
      <c r="AI133" s="63">
        <f t="shared" si="81"/>
        <v>453401.85000000003</v>
      </c>
      <c r="AJ133" s="63">
        <f t="shared" si="81"/>
        <v>453401.85000000003</v>
      </c>
      <c r="AK133" s="63">
        <f t="shared" si="81"/>
        <v>453401.85000000003</v>
      </c>
      <c r="AL133" s="63">
        <f t="shared" si="81"/>
        <v>281014.8</v>
      </c>
      <c r="AM133" s="63">
        <f t="shared" si="81"/>
        <v>317898.65850000002</v>
      </c>
      <c r="AN133" s="63">
        <f t="shared" si="81"/>
        <v>508392.84500000003</v>
      </c>
      <c r="AO133" s="63">
        <f t="shared" si="81"/>
        <v>569644.995</v>
      </c>
      <c r="AP133" s="63">
        <f t="shared" si="81"/>
        <v>569644.995</v>
      </c>
      <c r="AQ133" s="63">
        <f t="shared" si="81"/>
        <v>630897.14500000002</v>
      </c>
      <c r="AR133" s="63">
        <f t="shared" si="81"/>
        <v>692149.29499999981</v>
      </c>
      <c r="AS133" s="63">
        <f t="shared" si="81"/>
        <v>569644.995</v>
      </c>
      <c r="AT133" s="63">
        <f t="shared" si="81"/>
        <v>630897.14500000002</v>
      </c>
      <c r="AU133" s="63">
        <f t="shared" si="81"/>
        <v>508392.84500000003</v>
      </c>
      <c r="AV133" s="63">
        <f t="shared" si="81"/>
        <v>508392.84500000003</v>
      </c>
      <c r="AW133" s="63">
        <f t="shared" si="81"/>
        <v>508392.84500000003</v>
      </c>
      <c r="AX133" s="63">
        <f t="shared" si="81"/>
        <v>317898.65850000002</v>
      </c>
      <c r="AY133" s="63">
        <f t="shared" si="81"/>
        <v>363090.49477000005</v>
      </c>
      <c r="AZ133" s="63">
        <f t="shared" si="81"/>
        <v>579371.83641999983</v>
      </c>
      <c r="BA133" s="63">
        <f t="shared" si="81"/>
        <v>641634.64689500001</v>
      </c>
      <c r="BB133" s="63">
        <f t="shared" si="81"/>
        <v>641634.64689500001</v>
      </c>
      <c r="BC133" s="63">
        <f t="shared" si="81"/>
        <v>714383.82544999989</v>
      </c>
      <c r="BD133" s="63">
        <f t="shared" si="81"/>
        <v>779923.62595000037</v>
      </c>
      <c r="BE133" s="63">
        <f t="shared" si="81"/>
        <v>641634.64689500001</v>
      </c>
      <c r="BF133" s="63">
        <f t="shared" si="81"/>
        <v>714383.82544999989</v>
      </c>
      <c r="BG133" s="63">
        <f t="shared" si="81"/>
        <v>579371.83641999983</v>
      </c>
      <c r="BH133" s="63">
        <f t="shared" si="81"/>
        <v>579371.83641999983</v>
      </c>
      <c r="BI133" s="63">
        <f t="shared" si="81"/>
        <v>579371.83641999983</v>
      </c>
      <c r="BJ133" s="63">
        <f t="shared" si="81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297</v>
      </c>
      <c r="C21" s="9">
        <f>'FIN-P&amp;L_CWS'!E205</f>
        <v>9385117.333333334</v>
      </c>
      <c r="D21" s="9">
        <f>'FIN-P&amp;L_CWS'!F205</f>
        <v>9358359</v>
      </c>
      <c r="E21" s="9">
        <f>'FIN-P&amp;L_CWS'!G205</f>
        <v>9358365.666666666</v>
      </c>
      <c r="F21" s="9">
        <f>'FIN-P&amp;L_CWS'!H205</f>
        <v>9427025.666666666</v>
      </c>
      <c r="G21" s="9">
        <f>'FIN-P&amp;L_CWS'!I205</f>
        <v>9464365.666666666</v>
      </c>
      <c r="H21" s="9">
        <f>'FIN-P&amp;L_CWS'!J205</f>
        <v>9463525.666666666</v>
      </c>
      <c r="I21" s="9">
        <f>'FIN-P&amp;L_CWS'!K205</f>
        <v>9498265.666666666</v>
      </c>
      <c r="J21" s="9">
        <f>'FIN-P&amp;L_CWS'!L205</f>
        <v>9465975.666666666</v>
      </c>
      <c r="K21" s="9">
        <f>'FIN-P&amp;L_CWS'!M205</f>
        <v>9459815.666666666</v>
      </c>
      <c r="L21" s="9">
        <f>'FIN-P&amp;L_CWS'!N205</f>
        <v>9434730.666666666</v>
      </c>
      <c r="M21" s="9">
        <f>'FIN-P&amp;L_CWS'!O205</f>
        <v>9434255.666666666</v>
      </c>
      <c r="N21" s="9">
        <f>'FIN-P&amp;L_CWS'!P205</f>
        <v>9433790.666666666</v>
      </c>
      <c r="O21" s="9">
        <f>'FIN-P&amp;L_CWS'!Q205</f>
        <v>10881787.291666666</v>
      </c>
      <c r="P21" s="9">
        <f>'FIN-P&amp;L_CWS'!R205</f>
        <v>10875432.291666666</v>
      </c>
      <c r="Q21" s="9">
        <f>'FIN-P&amp;L_CWS'!S205</f>
        <v>10875432.291666666</v>
      </c>
      <c r="R21" s="9">
        <f>'FIN-P&amp;L_CWS'!T205</f>
        <v>10880997.291666666</v>
      </c>
      <c r="S21" s="9">
        <f>'FIN-P&amp;L_CWS'!U205</f>
        <v>10878532.291666666</v>
      </c>
      <c r="T21" s="9">
        <f>'FIN-P&amp;L_CWS'!V205</f>
        <v>10880192.291666666</v>
      </c>
      <c r="U21" s="9">
        <f>'FIN-P&amp;L_CWS'!W205</f>
        <v>9883603.958333334</v>
      </c>
      <c r="V21" s="9">
        <f>'FIN-P&amp;L_CWS'!X205</f>
        <v>9883408.958333334</v>
      </c>
      <c r="W21" s="9">
        <f>'FIN-P&amp;L_CWS'!Y205</f>
        <v>9881088.958333334</v>
      </c>
      <c r="X21" s="9">
        <f>'FIN-P&amp;L_CWS'!Z205</f>
        <v>9883603.958333334</v>
      </c>
      <c r="Y21" s="9">
        <f>'FIN-P&amp;L_CWS'!AA205</f>
        <v>9881088.958333334</v>
      </c>
      <c r="Z21" s="9">
        <f>'FIN-P&amp;L_CWS'!AB205</f>
        <v>9883248.958333334</v>
      </c>
      <c r="AA21" s="9">
        <f>'FIN-P&amp;L_CWS'!AC205</f>
        <v>8345192.8822916662</v>
      </c>
      <c r="AB21" s="9">
        <f>'FIN-P&amp;L_CWS'!AD205</f>
        <v>8344499.5489583332</v>
      </c>
      <c r="AC21" s="9">
        <f>'FIN-P&amp;L_CWS'!AE205</f>
        <v>8338929.5489583332</v>
      </c>
      <c r="AD21" s="9">
        <f>'FIN-P&amp;L_CWS'!AF205</f>
        <v>8345034.5489583332</v>
      </c>
      <c r="AE21" s="9">
        <f>'FIN-P&amp;L_CWS'!AG205</f>
        <v>8338929.5489583332</v>
      </c>
      <c r="AF21" s="9">
        <f>'FIN-P&amp;L_CWS'!AH205</f>
        <v>8342179.5489583332</v>
      </c>
      <c r="AG21" s="9">
        <f>'FIN-P&amp;L_CWS'!AI205</f>
        <v>8340284.5489583332</v>
      </c>
      <c r="AH21" s="9">
        <f>'FIN-P&amp;L_CWS'!AJ205</f>
        <v>8342179.5489583332</v>
      </c>
      <c r="AI21" s="9">
        <f>'FIN-P&amp;L_CWS'!AK205</f>
        <v>8338929.5489583332</v>
      </c>
      <c r="AJ21" s="9">
        <f>'FIN-P&amp;L_CWS'!AL205</f>
        <v>8343534.5489583332</v>
      </c>
      <c r="AK21" s="9">
        <f>'FIN-P&amp;L_CWS'!AM205</f>
        <v>8338929.5489583332</v>
      </c>
      <c r="AL21" s="9">
        <f>'FIN-P&amp;L_CWS'!AN205</f>
        <v>8342179.5489583332</v>
      </c>
      <c r="AM21" s="9">
        <f>'FIN-P&amp;L_CWS'!AO205</f>
        <v>10028995.319348959</v>
      </c>
      <c r="AN21" s="9">
        <f>'FIN-P&amp;L_CWS'!AP205</f>
        <v>10025890.319348959</v>
      </c>
      <c r="AO21" s="9">
        <f>'FIN-P&amp;L_CWS'!AQ205</f>
        <v>10022640.319348959</v>
      </c>
      <c r="AP21" s="9">
        <f>'FIN-P&amp;L_CWS'!AR205</f>
        <v>10028745.319348959</v>
      </c>
      <c r="AQ21" s="9">
        <f>'FIN-P&amp;L_CWS'!AS205</f>
        <v>10022640.319348959</v>
      </c>
      <c r="AR21" s="9">
        <f>'FIN-P&amp;L_CWS'!AT205</f>
        <v>10025890.319348959</v>
      </c>
      <c r="AS21" s="9">
        <f>'FIN-P&amp;L_CWS'!AU205</f>
        <v>10023995.319348959</v>
      </c>
      <c r="AT21" s="9">
        <f>'FIN-P&amp;L_CWS'!AV205</f>
        <v>10025890.319348959</v>
      </c>
      <c r="AU21" s="9">
        <f>'FIN-P&amp;L_CWS'!AW205</f>
        <v>10022640.319348959</v>
      </c>
      <c r="AV21" s="9">
        <f>'FIN-P&amp;L_CWS'!AX205</f>
        <v>10027245.319348959</v>
      </c>
      <c r="AW21" s="9">
        <f>'FIN-P&amp;L_CWS'!AY205</f>
        <v>10022640.319348959</v>
      </c>
      <c r="AX21" s="9">
        <f>'FIN-P&amp;L_CWS'!AZ205</f>
        <v>10025890.319348959</v>
      </c>
      <c r="AY21" s="9">
        <f>'FIN-P&amp;L_CWS'!BA205</f>
        <v>13632217.661936849</v>
      </c>
      <c r="AZ21" s="9">
        <f>'FIN-P&amp;L_CWS'!BB205</f>
        <v>13629112.661936849</v>
      </c>
      <c r="BA21" s="9">
        <f>'FIN-P&amp;L_CWS'!BC205</f>
        <v>13625862.661936849</v>
      </c>
      <c r="BB21" s="9">
        <f>'FIN-P&amp;L_CWS'!BD205</f>
        <v>13631967.661936849</v>
      </c>
      <c r="BC21" s="9">
        <f>'FIN-P&amp;L_CWS'!BE205</f>
        <v>13625862.661936849</v>
      </c>
      <c r="BD21" s="9">
        <f>'FIN-P&amp;L_CWS'!BF205</f>
        <v>13629112.661936849</v>
      </c>
      <c r="BE21" s="9">
        <f>'FIN-P&amp;L_CWS'!BG205</f>
        <v>13627217.661936849</v>
      </c>
      <c r="BF21" s="9">
        <f>'FIN-P&amp;L_CWS'!BH205</f>
        <v>13629112.661936849</v>
      </c>
      <c r="BG21" s="9">
        <f>'FIN-P&amp;L_CWS'!BI205</f>
        <v>13625862.661936849</v>
      </c>
      <c r="BH21" s="9">
        <f>'FIN-P&amp;L_CWS'!BJ205</f>
        <v>13630467.661936849</v>
      </c>
      <c r="BI21" s="9">
        <f>'FIN-P&amp;L_CWS'!BK205</f>
        <v>13625862.661936849</v>
      </c>
      <c r="BJ21" s="9">
        <f>'FIN-P&amp;L_CWS'!BL205</f>
        <v>13623542.661936849</v>
      </c>
    </row>
    <row r="22" spans="2:62" x14ac:dyDescent="0.15">
      <c r="B22" s="33" t="s">
        <v>535</v>
      </c>
      <c r="C22" s="9">
        <f>'FIN-P&amp;L_CWS'!E207</f>
        <v>-9385117.333333334</v>
      </c>
      <c r="D22" s="9">
        <f>'FIN-P&amp;L_CWS'!F207</f>
        <v>-9358359</v>
      </c>
      <c r="E22" s="9">
        <f>'FIN-P&amp;L_CWS'!G207</f>
        <v>-9358365.666666666</v>
      </c>
      <c r="F22" s="9">
        <f>'FIN-P&amp;L_CWS'!H207</f>
        <v>-9402625.666666666</v>
      </c>
      <c r="G22" s="9">
        <f>'FIN-P&amp;L_CWS'!I207</f>
        <v>-9436085.666666666</v>
      </c>
      <c r="H22" s="9">
        <f>'FIN-P&amp;L_CWS'!J207</f>
        <v>-9431365.666666666</v>
      </c>
      <c r="I22" s="9">
        <f>'FIN-P&amp;L_CWS'!K207</f>
        <v>-9473865.666666666</v>
      </c>
      <c r="J22" s="9">
        <f>'FIN-P&amp;L_CWS'!L207</f>
        <v>-9437695.666666666</v>
      </c>
      <c r="K22" s="9">
        <f>'FIN-P&amp;L_CWS'!M207</f>
        <v>-9441795.666666666</v>
      </c>
      <c r="L22" s="9">
        <f>'FIN-P&amp;L_CWS'!N207</f>
        <v>-9416710.666666666</v>
      </c>
      <c r="M22" s="9">
        <f>'FIN-P&amp;L_CWS'!O207</f>
        <v>-9416235.666666666</v>
      </c>
      <c r="N22" s="9">
        <f>'FIN-P&amp;L_CWS'!P207</f>
        <v>-9423530.666666666</v>
      </c>
      <c r="O22" s="9">
        <f>'FIN-P&amp;L_CWS'!Q207</f>
        <v>-10809027.291666666</v>
      </c>
      <c r="P22" s="9">
        <f>'FIN-P&amp;L_CWS'!R207</f>
        <v>-10762012.291666666</v>
      </c>
      <c r="Q22" s="9">
        <f>'FIN-P&amp;L_CWS'!S207</f>
        <v>-10741682.291666666</v>
      </c>
      <c r="R22" s="9">
        <f>'FIN-P&amp;L_CWS'!T207</f>
        <v>-10747247.291666666</v>
      </c>
      <c r="S22" s="9">
        <f>'FIN-P&amp;L_CWS'!U207</f>
        <v>-10733012.291666666</v>
      </c>
      <c r="T22" s="9">
        <f>'FIN-P&amp;L_CWS'!V207</f>
        <v>-10720227.291666666</v>
      </c>
      <c r="U22" s="9">
        <f>'FIN-P&amp;L_CWS'!W207</f>
        <v>-9749853.958333334</v>
      </c>
      <c r="V22" s="9">
        <f>'FIN-P&amp;L_CWS'!X207</f>
        <v>-9737888.958333334</v>
      </c>
      <c r="W22" s="9">
        <f>'FIN-P&amp;L_CWS'!Y207</f>
        <v>-9767668.958333334</v>
      </c>
      <c r="X22" s="9">
        <f>'FIN-P&amp;L_CWS'!Z207</f>
        <v>-9770183.958333334</v>
      </c>
      <c r="Y22" s="9">
        <f>'FIN-P&amp;L_CWS'!AA207</f>
        <v>-9767668.958333334</v>
      </c>
      <c r="Z22" s="9">
        <f>'FIN-P&amp;L_CWS'!AB207</f>
        <v>-9810488.958333334</v>
      </c>
      <c r="AA22" s="9">
        <f>'FIN-P&amp;L_CWS'!AC207</f>
        <v>-8242724.3322916664</v>
      </c>
      <c r="AB22" s="9">
        <f>'FIN-P&amp;L_CWS'!AD207</f>
        <v>-8176771.6989583336</v>
      </c>
      <c r="AC22" s="9">
        <f>'FIN-P&amp;L_CWS'!AE207</f>
        <v>-8149448.598958333</v>
      </c>
      <c r="AD22" s="9">
        <f>'FIN-P&amp;L_CWS'!AF207</f>
        <v>-8155553.598958333</v>
      </c>
      <c r="AE22" s="9">
        <f>'FIN-P&amp;L_CWS'!AG207</f>
        <v>-8130557.7489583334</v>
      </c>
      <c r="AF22" s="9">
        <f>'FIN-P&amp;L_CWS'!AH207</f>
        <v>-8112054.6489583328</v>
      </c>
      <c r="AG22" s="9">
        <f>'FIN-P&amp;L_CWS'!AI207</f>
        <v>-8150803.598958333</v>
      </c>
      <c r="AH22" s="9">
        <f>'FIN-P&amp;L_CWS'!AJ207</f>
        <v>-8133807.7489583334</v>
      </c>
      <c r="AI22" s="9">
        <f>'FIN-P&amp;L_CWS'!AK207</f>
        <v>-8171201.6989583336</v>
      </c>
      <c r="AJ22" s="9">
        <f>'FIN-P&amp;L_CWS'!AL207</f>
        <v>-8175806.6989583336</v>
      </c>
      <c r="AK22" s="9">
        <f>'FIN-P&amp;L_CWS'!AM207</f>
        <v>-8171201.6989583336</v>
      </c>
      <c r="AL22" s="9">
        <f>'FIN-P&amp;L_CWS'!AN207</f>
        <v>-8239710.9989583334</v>
      </c>
      <c r="AM22" s="9">
        <f>'FIN-P&amp;L_CWS'!AO207</f>
        <v>-9789499.4128489587</v>
      </c>
      <c r="AN22" s="9">
        <f>'FIN-P&amp;L_CWS'!AP207</f>
        <v>-9643064.3818489593</v>
      </c>
      <c r="AO22" s="9">
        <f>'FIN-P&amp;L_CWS'!AQ207</f>
        <v>-9593262.7478489596</v>
      </c>
      <c r="AP22" s="9">
        <f>'FIN-P&amp;L_CWS'!AR207</f>
        <v>-9599367.7478489596</v>
      </c>
      <c r="AQ22" s="9">
        <f>'FIN-P&amp;L_CWS'!AS207</f>
        <v>-9546711.11384896</v>
      </c>
      <c r="AR22" s="9">
        <f>'FIN-P&amp;L_CWS'!AT207</f>
        <v>-9503409.4798489586</v>
      </c>
      <c r="AS22" s="9">
        <f>'FIN-P&amp;L_CWS'!AU207</f>
        <v>-9594617.7478489596</v>
      </c>
      <c r="AT22" s="9">
        <f>'FIN-P&amp;L_CWS'!AV207</f>
        <v>-9549961.11384896</v>
      </c>
      <c r="AU22" s="9">
        <f>'FIN-P&amp;L_CWS'!AW207</f>
        <v>-9639814.3818489593</v>
      </c>
      <c r="AV22" s="9">
        <f>'FIN-P&amp;L_CWS'!AX207</f>
        <v>-9644419.3818489593</v>
      </c>
      <c r="AW22" s="9">
        <f>'FIN-P&amp;L_CWS'!AY207</f>
        <v>-9639814.3818489593</v>
      </c>
      <c r="AX22" s="9">
        <f>'FIN-P&amp;L_CWS'!AZ207</f>
        <v>-9786394.4128489587</v>
      </c>
      <c r="AY22" s="9">
        <f>'FIN-P&amp;L_CWS'!BA207</f>
        <v>-13361538.285871848</v>
      </c>
      <c r="AZ22" s="9">
        <f>'FIN-P&amp;L_CWS'!BB207</f>
        <v>-13194583.78462185</v>
      </c>
      <c r="BA22" s="9">
        <f>'FIN-P&amp;L_CWS'!BC207</f>
        <v>-13141523.53624185</v>
      </c>
      <c r="BB22" s="9">
        <f>'FIN-P&amp;L_CWS'!BD207</f>
        <v>-13147628.53624185</v>
      </c>
      <c r="BC22" s="9">
        <f>'FIN-P&amp;L_CWS'!BE207</f>
        <v>-13084503.909806849</v>
      </c>
      <c r="BD22" s="9">
        <f>'FIN-P&amp;L_CWS'!BF207</f>
        <v>-13037943.66142685</v>
      </c>
      <c r="BE22" s="9">
        <f>'FIN-P&amp;L_CWS'!BG207</f>
        <v>-13142878.53624185</v>
      </c>
      <c r="BF22" s="9">
        <f>'FIN-P&amp;L_CWS'!BH207</f>
        <v>-13087753.909806849</v>
      </c>
      <c r="BG22" s="9">
        <f>'FIN-P&amp;L_CWS'!BI207</f>
        <v>-13191333.78462185</v>
      </c>
      <c r="BH22" s="9">
        <f>'FIN-P&amp;L_CWS'!BJ207</f>
        <v>-13195938.78462185</v>
      </c>
      <c r="BI22" s="9">
        <f>'FIN-P&amp;L_CWS'!BK207</f>
        <v>-13191333.78462185</v>
      </c>
      <c r="BJ22" s="9">
        <f>'FIN-P&amp;L_CWS'!BL207</f>
        <v>-13352863.285871848</v>
      </c>
    </row>
    <row r="23" spans="2:62" x14ac:dyDescent="0.15">
      <c r="B23" s="33" t="s">
        <v>536</v>
      </c>
      <c r="C23" s="9">
        <f>'FIN-P&amp;L_CWS'!E208</f>
        <v>-9412769.333333334</v>
      </c>
      <c r="D23" s="9">
        <f>'FIN-P&amp;L_CWS'!F208</f>
        <v>-18771128.333333336</v>
      </c>
      <c r="E23" s="9">
        <f>'FIN-P&amp;L_CWS'!G208</f>
        <v>-28129494</v>
      </c>
      <c r="F23" s="9">
        <f>'FIN-P&amp;L_CWS'!H208</f>
        <v>-37532119.666666664</v>
      </c>
      <c r="G23" s="9">
        <f>'FIN-P&amp;L_CWS'!I208</f>
        <v>-46968205.333333328</v>
      </c>
      <c r="H23" s="9">
        <f>'FIN-P&amp;L_CWS'!J208</f>
        <v>-56399570.999999993</v>
      </c>
      <c r="I23" s="9">
        <f>'FIN-P&amp;L_CWS'!K208</f>
        <v>-65873436.666666657</v>
      </c>
      <c r="J23" s="9">
        <f>'FIN-P&amp;L_CWS'!L208</f>
        <v>-75311132.333333328</v>
      </c>
      <c r="K23" s="9">
        <f>'FIN-P&amp;L_CWS'!M208</f>
        <v>-84752928</v>
      </c>
      <c r="L23" s="9">
        <f>'FIN-P&amp;L_CWS'!N208</f>
        <v>-94169638.666666672</v>
      </c>
      <c r="M23" s="9">
        <f>'FIN-P&amp;L_CWS'!O208</f>
        <v>-103585874.33333334</v>
      </c>
      <c r="N23" s="9">
        <f>'FIN-P&amp;L_CWS'!P208</f>
        <v>-113009405.00000001</v>
      </c>
      <c r="O23" s="9">
        <f>'FIN-P&amp;L_CWS'!Q208</f>
        <v>-123818432.29166669</v>
      </c>
      <c r="P23" s="9">
        <f>'FIN-P&amp;L_CWS'!R208</f>
        <v>-134580444.58333334</v>
      </c>
      <c r="Q23" s="9">
        <f>'FIN-P&amp;L_CWS'!S208</f>
        <v>-145322126.875</v>
      </c>
      <c r="R23" s="9">
        <f>'FIN-P&amp;L_CWS'!T208</f>
        <v>-156069374.16666666</v>
      </c>
      <c r="S23" s="9">
        <f>'FIN-P&amp;L_CWS'!U208</f>
        <v>-166802386.45833331</v>
      </c>
      <c r="T23" s="9">
        <f>'FIN-P&amp;L_CWS'!V208</f>
        <v>-177522613.74999997</v>
      </c>
      <c r="U23" s="9">
        <f>'FIN-P&amp;L_CWS'!W208</f>
        <v>-187272467.70833331</v>
      </c>
      <c r="V23" s="9">
        <f>'FIN-P&amp;L_CWS'!X208</f>
        <v>-197010356.66666666</v>
      </c>
      <c r="W23" s="9">
        <f>'FIN-P&amp;L_CWS'!Y208</f>
        <v>-206778025.625</v>
      </c>
      <c r="X23" s="9">
        <f>'FIN-P&amp;L_CWS'!Z208</f>
        <v>-216548209.58333334</v>
      </c>
      <c r="Y23" s="9">
        <f>'FIN-P&amp;L_CWS'!AA208</f>
        <v>-226315878.54166669</v>
      </c>
      <c r="Z23" s="9">
        <f>'FIN-P&amp;L_CWS'!AB208</f>
        <v>-236126367.50000003</v>
      </c>
      <c r="AA23" s="9">
        <f>'FIN-P&amp;L_CWS'!AC208</f>
        <v>-244369091.83229169</v>
      </c>
      <c r="AB23" s="9">
        <f>'FIN-P&amp;L_CWS'!AD208</f>
        <v>-252545863.53125003</v>
      </c>
      <c r="AC23" s="9">
        <f>'FIN-P&amp;L_CWS'!AE208</f>
        <v>-260695312.13020837</v>
      </c>
      <c r="AD23" s="9">
        <f>'FIN-P&amp;L_CWS'!AF208</f>
        <v>-268850865.72916669</v>
      </c>
      <c r="AE23" s="9">
        <f>'FIN-P&amp;L_CWS'!AG208</f>
        <v>-276981423.47812504</v>
      </c>
      <c r="AF23" s="9">
        <f>'FIN-P&amp;L_CWS'!AH208</f>
        <v>-285093478.12708336</v>
      </c>
      <c r="AG23" s="9">
        <f>'FIN-P&amp;L_CWS'!AI208</f>
        <v>-293244281.72604167</v>
      </c>
      <c r="AH23" s="9">
        <f>'FIN-P&amp;L_CWS'!AJ208</f>
        <v>-301378089.47500002</v>
      </c>
      <c r="AI23" s="9">
        <f>'FIN-P&amp;L_CWS'!AK208</f>
        <v>-309549291.17395836</v>
      </c>
      <c r="AJ23" s="9">
        <f>'FIN-P&amp;L_CWS'!AL208</f>
        <v>-317725097.8729167</v>
      </c>
      <c r="AK23" s="9">
        <f>'FIN-P&amp;L_CWS'!AM208</f>
        <v>-325896299.57187504</v>
      </c>
      <c r="AL23" s="9">
        <f>'FIN-P&amp;L_CWS'!AN208</f>
        <v>-334136010.57083338</v>
      </c>
      <c r="AM23" s="9">
        <f>'FIN-P&amp;L_CWS'!AO208</f>
        <v>-343925509.98368233</v>
      </c>
      <c r="AN23" s="9">
        <f>'FIN-P&amp;L_CWS'!AP208</f>
        <v>-353568574.36553127</v>
      </c>
      <c r="AO23" s="9">
        <f>'FIN-P&amp;L_CWS'!AQ208</f>
        <v>-363161837.11338025</v>
      </c>
      <c r="AP23" s="9">
        <f>'FIN-P&amp;L_CWS'!AR208</f>
        <v>-372761204.86122924</v>
      </c>
      <c r="AQ23" s="9">
        <f>'FIN-P&amp;L_CWS'!AS208</f>
        <v>-382307915.97507823</v>
      </c>
      <c r="AR23" s="9">
        <f>'FIN-P&amp;L_CWS'!AT208</f>
        <v>-391811325.45492721</v>
      </c>
      <c r="AS23" s="9">
        <f>'FIN-P&amp;L_CWS'!AU208</f>
        <v>-401405943.20277619</v>
      </c>
      <c r="AT23" s="9">
        <f>'FIN-P&amp;L_CWS'!AV208</f>
        <v>-410955904.31662518</v>
      </c>
      <c r="AU23" s="9">
        <f>'FIN-P&amp;L_CWS'!AW208</f>
        <v>-420595718.69847411</v>
      </c>
      <c r="AV23" s="9">
        <f>'FIN-P&amp;L_CWS'!AX208</f>
        <v>-430240138.08032304</v>
      </c>
      <c r="AW23" s="9">
        <f>'FIN-P&amp;L_CWS'!AY208</f>
        <v>-439879952.46217197</v>
      </c>
      <c r="AX23" s="9">
        <f>'FIN-P&amp;L_CWS'!AZ208</f>
        <v>-449666346.87502092</v>
      </c>
      <c r="AY23" s="9">
        <f>'FIN-P&amp;L_CWS'!BA208</f>
        <v>-463027885.16089278</v>
      </c>
      <c r="AZ23" s="9">
        <f>'FIN-P&amp;L_CWS'!BB208</f>
        <v>-476222468.94551462</v>
      </c>
      <c r="BA23" s="9">
        <f>'FIN-P&amp;L_CWS'!BC208</f>
        <v>-489363992.48175645</v>
      </c>
      <c r="BB23" s="9">
        <f>'FIN-P&amp;L_CWS'!BD208</f>
        <v>-502511621.01799828</v>
      </c>
      <c r="BC23" s="9">
        <f>'FIN-P&amp;L_CWS'!BE208</f>
        <v>-515596124.92780513</v>
      </c>
      <c r="BD23" s="9">
        <f>'FIN-P&amp;L_CWS'!BF208</f>
        <v>-528634068.58923197</v>
      </c>
      <c r="BE23" s="9">
        <f>'FIN-P&amp;L_CWS'!BG208</f>
        <v>-541776947.12547386</v>
      </c>
      <c r="BF23" s="9">
        <f>'FIN-P&amp;L_CWS'!BH208</f>
        <v>-554864701.0352807</v>
      </c>
      <c r="BG23" s="9">
        <f>'FIN-P&amp;L_CWS'!BI208</f>
        <v>-568056034.81990254</v>
      </c>
      <c r="BH23" s="9">
        <f>'FIN-P&amp;L_CWS'!BJ208</f>
        <v>-581251973.60452437</v>
      </c>
      <c r="BI23" s="9">
        <f>'FIN-P&amp;L_CWS'!BK208</f>
        <v>-594443307.38914621</v>
      </c>
      <c r="BJ23" s="9">
        <f>'FIN-P&amp;L_CWS'!BL208</f>
        <v>-607796170.67501807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tabSelected="1" workbookViewId="1">
      <pane xSplit="2" ySplit="3" topLeftCell="AY66" activePane="bottomRight" state="frozen"/>
      <selection pane="topRight" activeCell="C1" sqref="C1"/>
      <selection pane="bottomLeft" activeCell="A4" sqref="A4"/>
      <selection pane="bottomRight" activeCell="AM92" sqref="AM92:BJ93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>PorcAceptacionFusionAñ4</f>
        <v>0.5</v>
      </c>
      <c r="AN7" s="96">
        <f>PorcAceptacionFusionAñ4</f>
        <v>0.5</v>
      </c>
      <c r="AO7" s="96">
        <f>PorcAceptacionFusionAñ4</f>
        <v>0.5</v>
      </c>
      <c r="AP7" s="96">
        <f>PorcAceptacionFusionAñ4</f>
        <v>0.5</v>
      </c>
      <c r="AQ7" s="96">
        <f>PorcAceptacionFusionAñ4</f>
        <v>0.5</v>
      </c>
      <c r="AR7" s="96">
        <f>PorcAceptacionFusionAñ4</f>
        <v>0.5</v>
      </c>
      <c r="AS7" s="96">
        <f>PorcAceptacionFusionAñ4</f>
        <v>0.5</v>
      </c>
      <c r="AT7" s="96">
        <f>PorcAceptacionFusionAñ4</f>
        <v>0.5</v>
      </c>
      <c r="AU7" s="96">
        <f>PorcAceptacionFusionAñ4</f>
        <v>0.5</v>
      </c>
      <c r="AV7" s="96">
        <f>PorcAceptacionFusionAñ4</f>
        <v>0.5</v>
      </c>
      <c r="AW7" s="96">
        <f>PorcAceptacionFusionAñ4</f>
        <v>0.5</v>
      </c>
      <c r="AX7" s="96">
        <f>PorcAceptacionFusionAñ4</f>
        <v>0.5</v>
      </c>
      <c r="AY7" s="96">
        <f>PorcAceptacionFusionAñ5</f>
        <v>0.5</v>
      </c>
      <c r="AZ7" s="96">
        <f>PorcAceptacionFusionAñ5</f>
        <v>0.5</v>
      </c>
      <c r="BA7" s="96">
        <f>PorcAceptacionFusionAñ5</f>
        <v>0.5</v>
      </c>
      <c r="BB7" s="96">
        <f>PorcAceptacionFusionAñ5</f>
        <v>0.5</v>
      </c>
      <c r="BC7" s="96">
        <f>PorcAceptacionFusionAñ5</f>
        <v>0.5</v>
      </c>
      <c r="BD7" s="96">
        <f>PorcAceptacionFusionAñ5</f>
        <v>0.5</v>
      </c>
      <c r="BE7" s="96">
        <f>PorcAceptacionFusionAñ5</f>
        <v>0.5</v>
      </c>
      <c r="BF7" s="96">
        <f>PorcAceptacionFusionAñ5</f>
        <v>0.5</v>
      </c>
      <c r="BG7" s="96">
        <f>PorcAceptacionFusionAñ5</f>
        <v>0.5</v>
      </c>
      <c r="BH7" s="96">
        <f>PorcAceptacionFusionAñ5</f>
        <v>0.5</v>
      </c>
      <c r="BI7" s="96">
        <f>PorcAceptacionFusionAñ5</f>
        <v>0.5</v>
      </c>
      <c r="BJ7" s="96">
        <f>PorcAceptacionFusionAñ5</f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BJ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69">
        <f t="shared" si="1"/>
        <v>15</v>
      </c>
      <c r="AN8" s="169">
        <f t="shared" si="1"/>
        <v>25</v>
      </c>
      <c r="AO8" s="169">
        <f t="shared" si="1"/>
        <v>28</v>
      </c>
      <c r="AP8" s="169">
        <f t="shared" si="1"/>
        <v>28</v>
      </c>
      <c r="AQ8" s="169">
        <f t="shared" si="1"/>
        <v>31</v>
      </c>
      <c r="AR8" s="169">
        <f t="shared" si="1"/>
        <v>34</v>
      </c>
      <c r="AS8" s="169">
        <f t="shared" si="1"/>
        <v>28</v>
      </c>
      <c r="AT8" s="169">
        <f t="shared" si="1"/>
        <v>31</v>
      </c>
      <c r="AU8" s="169">
        <f t="shared" si="1"/>
        <v>25</v>
      </c>
      <c r="AV8" s="169">
        <f t="shared" si="1"/>
        <v>25</v>
      </c>
      <c r="AW8" s="169">
        <f t="shared" si="1"/>
        <v>25</v>
      </c>
      <c r="AX8" s="169">
        <f t="shared" si="1"/>
        <v>15</v>
      </c>
      <c r="AY8" s="169">
        <f t="shared" si="1"/>
        <v>16</v>
      </c>
      <c r="AZ8" s="169">
        <f t="shared" si="1"/>
        <v>26</v>
      </c>
      <c r="BA8" s="169">
        <f t="shared" si="1"/>
        <v>29</v>
      </c>
      <c r="BB8" s="169">
        <f t="shared" si="1"/>
        <v>29</v>
      </c>
      <c r="BC8" s="169">
        <f t="shared" si="1"/>
        <v>33</v>
      </c>
      <c r="BD8" s="169">
        <f t="shared" si="1"/>
        <v>36</v>
      </c>
      <c r="BE8" s="169">
        <f t="shared" si="1"/>
        <v>29</v>
      </c>
      <c r="BF8" s="169">
        <f t="shared" si="1"/>
        <v>33</v>
      </c>
      <c r="BG8" s="169">
        <f t="shared" si="1"/>
        <v>26</v>
      </c>
      <c r="BH8" s="169">
        <f t="shared" si="1"/>
        <v>26</v>
      </c>
      <c r="BI8" s="169">
        <f t="shared" si="1"/>
        <v>26</v>
      </c>
      <c r="BJ8" s="169">
        <f t="shared" si="1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69">
        <f t="shared" ref="AM9:AX9" si="5">ROUNDUP(AM6*AM$7,0)</f>
        <v>16</v>
      </c>
      <c r="AN9" s="169">
        <f t="shared" si="5"/>
        <v>25</v>
      </c>
      <c r="AO9" s="169">
        <f t="shared" si="5"/>
        <v>28</v>
      </c>
      <c r="AP9" s="169">
        <f t="shared" si="5"/>
        <v>28</v>
      </c>
      <c r="AQ9" s="169">
        <f t="shared" si="5"/>
        <v>31</v>
      </c>
      <c r="AR9" s="169">
        <f t="shared" si="5"/>
        <v>34</v>
      </c>
      <c r="AS9" s="169">
        <f t="shared" si="5"/>
        <v>28</v>
      </c>
      <c r="AT9" s="169">
        <f t="shared" si="5"/>
        <v>31</v>
      </c>
      <c r="AU9" s="169">
        <f t="shared" si="5"/>
        <v>25</v>
      </c>
      <c r="AV9" s="169">
        <f t="shared" si="5"/>
        <v>25</v>
      </c>
      <c r="AW9" s="169">
        <f t="shared" si="5"/>
        <v>25</v>
      </c>
      <c r="AX9" s="169">
        <f t="shared" si="5"/>
        <v>16</v>
      </c>
      <c r="AY9" s="169">
        <f t="shared" ref="AY9:BJ9" si="6">ROUNDUP(AY6*AY$7,0)</f>
        <v>17</v>
      </c>
      <c r="AZ9" s="169">
        <f t="shared" si="6"/>
        <v>27</v>
      </c>
      <c r="BA9" s="169">
        <f t="shared" si="6"/>
        <v>30</v>
      </c>
      <c r="BB9" s="169">
        <f t="shared" si="6"/>
        <v>30</v>
      </c>
      <c r="BC9" s="169">
        <f t="shared" si="6"/>
        <v>33</v>
      </c>
      <c r="BD9" s="169">
        <f t="shared" si="6"/>
        <v>36</v>
      </c>
      <c r="BE9" s="169">
        <f t="shared" si="6"/>
        <v>30</v>
      </c>
      <c r="BF9" s="169">
        <f t="shared" si="6"/>
        <v>33</v>
      </c>
      <c r="BG9" s="169">
        <f t="shared" si="6"/>
        <v>27</v>
      </c>
      <c r="BH9" s="169">
        <f t="shared" si="6"/>
        <v>27</v>
      </c>
      <c r="BI9" s="169">
        <f t="shared" si="6"/>
        <v>27</v>
      </c>
      <c r="BJ9" s="169">
        <f t="shared" si="6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7">D$8</f>
        <v>0</v>
      </c>
      <c r="E13" s="169">
        <f t="shared" si="7"/>
        <v>0</v>
      </c>
      <c r="F13" s="169">
        <f t="shared" si="7"/>
        <v>5</v>
      </c>
      <c r="G13" s="169">
        <f t="shared" si="7"/>
        <v>6</v>
      </c>
      <c r="H13" s="169">
        <f t="shared" si="7"/>
        <v>7</v>
      </c>
      <c r="I13" s="169">
        <f t="shared" si="7"/>
        <v>5</v>
      </c>
      <c r="J13" s="169">
        <f t="shared" si="7"/>
        <v>6</v>
      </c>
      <c r="K13" s="169">
        <f t="shared" si="7"/>
        <v>4</v>
      </c>
      <c r="L13" s="169">
        <f t="shared" si="7"/>
        <v>4</v>
      </c>
      <c r="M13" s="169">
        <f t="shared" si="7"/>
        <v>4</v>
      </c>
      <c r="N13" s="169">
        <f t="shared" si="7"/>
        <v>2</v>
      </c>
      <c r="O13" s="169">
        <f t="shared" si="7"/>
        <v>11</v>
      </c>
      <c r="P13" s="169">
        <f t="shared" si="7"/>
        <v>17</v>
      </c>
      <c r="Q13" s="169">
        <f t="shared" si="7"/>
        <v>20</v>
      </c>
      <c r="R13" s="169">
        <f t="shared" si="7"/>
        <v>20</v>
      </c>
      <c r="S13" s="169">
        <f t="shared" si="7"/>
        <v>22</v>
      </c>
      <c r="T13" s="169">
        <f t="shared" si="7"/>
        <v>24</v>
      </c>
      <c r="U13" s="169">
        <f t="shared" si="7"/>
        <v>20</v>
      </c>
      <c r="V13" s="169">
        <f t="shared" si="7"/>
        <v>22</v>
      </c>
      <c r="W13" s="169">
        <f t="shared" si="7"/>
        <v>17</v>
      </c>
      <c r="X13" s="169">
        <f t="shared" si="7"/>
        <v>17</v>
      </c>
      <c r="Y13" s="169">
        <f t="shared" si="7"/>
        <v>17</v>
      </c>
      <c r="Z13" s="169">
        <f t="shared" si="7"/>
        <v>11</v>
      </c>
      <c r="AA13" s="169">
        <f t="shared" si="7"/>
        <v>14</v>
      </c>
      <c r="AB13" s="169">
        <f t="shared" si="7"/>
        <v>23</v>
      </c>
      <c r="AC13" s="169">
        <f t="shared" si="7"/>
        <v>26</v>
      </c>
      <c r="AD13" s="169">
        <f t="shared" si="7"/>
        <v>26</v>
      </c>
      <c r="AE13" s="169">
        <f t="shared" si="7"/>
        <v>29</v>
      </c>
      <c r="AF13" s="169">
        <f t="shared" si="7"/>
        <v>32</v>
      </c>
      <c r="AG13" s="169">
        <f t="shared" si="7"/>
        <v>26</v>
      </c>
      <c r="AH13" s="169">
        <f t="shared" si="7"/>
        <v>29</v>
      </c>
      <c r="AI13" s="169">
        <f t="shared" si="7"/>
        <v>23</v>
      </c>
      <c r="AJ13" s="169">
        <f t="shared" si="7"/>
        <v>23</v>
      </c>
      <c r="AK13" s="169">
        <f t="shared" si="7"/>
        <v>23</v>
      </c>
      <c r="AL13" s="169">
        <f t="shared" si="7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8">C14*(1-C15)</f>
        <v>0</v>
      </c>
      <c r="D17" s="187">
        <f t="shared" si="8"/>
        <v>0</v>
      </c>
      <c r="E17" s="187">
        <f t="shared" si="8"/>
        <v>0</v>
      </c>
      <c r="F17" s="99">
        <f t="shared" si="8"/>
        <v>81900</v>
      </c>
      <c r="G17" s="99">
        <f t="shared" si="8"/>
        <v>98280</v>
      </c>
      <c r="H17" s="99">
        <f t="shared" si="8"/>
        <v>114660</v>
      </c>
      <c r="I17" s="99">
        <f t="shared" si="8"/>
        <v>81900</v>
      </c>
      <c r="J17" s="99">
        <f t="shared" si="8"/>
        <v>98280</v>
      </c>
      <c r="K17" s="99">
        <f t="shared" si="8"/>
        <v>65520</v>
      </c>
      <c r="L17" s="99">
        <f t="shared" si="8"/>
        <v>65520</v>
      </c>
      <c r="M17" s="99">
        <f t="shared" si="8"/>
        <v>65520</v>
      </c>
      <c r="N17" s="99">
        <f t="shared" si="8"/>
        <v>32760</v>
      </c>
      <c r="O17" s="99">
        <f t="shared" si="8"/>
        <v>211860</v>
      </c>
      <c r="P17" s="99">
        <f t="shared" si="8"/>
        <v>327420</v>
      </c>
      <c r="Q17" s="99">
        <f t="shared" si="8"/>
        <v>385200</v>
      </c>
      <c r="R17" s="99">
        <f t="shared" si="8"/>
        <v>385200</v>
      </c>
      <c r="S17" s="99">
        <f t="shared" si="8"/>
        <v>423720</v>
      </c>
      <c r="T17" s="99">
        <f t="shared" si="8"/>
        <v>462240</v>
      </c>
      <c r="U17" s="99">
        <f t="shared" si="8"/>
        <v>385200</v>
      </c>
      <c r="V17" s="99">
        <f t="shared" si="8"/>
        <v>423720</v>
      </c>
      <c r="W17" s="99">
        <f t="shared" si="8"/>
        <v>327420</v>
      </c>
      <c r="X17" s="99">
        <f t="shared" si="8"/>
        <v>327420</v>
      </c>
      <c r="Y17" s="99">
        <f t="shared" si="8"/>
        <v>327420</v>
      </c>
      <c r="Z17" s="99">
        <f t="shared" si="8"/>
        <v>211860</v>
      </c>
      <c r="AA17" s="99">
        <f t="shared" si="8"/>
        <v>288514.8</v>
      </c>
      <c r="AB17" s="99">
        <f t="shared" si="8"/>
        <v>473988.60000000003</v>
      </c>
      <c r="AC17" s="99">
        <f t="shared" si="8"/>
        <v>535813.20000000007</v>
      </c>
      <c r="AD17" s="99">
        <f t="shared" si="8"/>
        <v>535813.20000000007</v>
      </c>
      <c r="AE17" s="99">
        <f t="shared" si="8"/>
        <v>597637.80000000005</v>
      </c>
      <c r="AF17" s="99">
        <f t="shared" si="8"/>
        <v>659462.40000000002</v>
      </c>
      <c r="AG17" s="99">
        <f t="shared" si="8"/>
        <v>535813.20000000007</v>
      </c>
      <c r="AH17" s="99">
        <f t="shared" si="8"/>
        <v>597637.80000000005</v>
      </c>
      <c r="AI17" s="99">
        <f t="shared" ref="AI17:BJ17" si="9">AI14*(1-AI15)</f>
        <v>473988.60000000003</v>
      </c>
      <c r="AJ17" s="99">
        <f t="shared" si="9"/>
        <v>473988.60000000003</v>
      </c>
      <c r="AK17" s="99">
        <f t="shared" si="9"/>
        <v>473988.60000000003</v>
      </c>
      <c r="AL17" s="99">
        <f t="shared" si="9"/>
        <v>288514.8</v>
      </c>
      <c r="AM17" s="99">
        <f t="shared" si="9"/>
        <v>683573.99400000006</v>
      </c>
      <c r="AN17" s="99">
        <f t="shared" si="9"/>
        <v>1102538.7</v>
      </c>
      <c r="AO17" s="99">
        <f t="shared" si="9"/>
        <v>1234843.344</v>
      </c>
      <c r="AP17" s="99">
        <f t="shared" si="9"/>
        <v>1234843.344</v>
      </c>
      <c r="AQ17" s="99">
        <f t="shared" si="9"/>
        <v>1367147.9880000001</v>
      </c>
      <c r="AR17" s="99">
        <f t="shared" si="9"/>
        <v>1499452.632</v>
      </c>
      <c r="AS17" s="99">
        <f t="shared" si="9"/>
        <v>1234843.344</v>
      </c>
      <c r="AT17" s="99">
        <f t="shared" si="9"/>
        <v>1367147.9880000001</v>
      </c>
      <c r="AU17" s="99">
        <f t="shared" si="9"/>
        <v>1102538.7</v>
      </c>
      <c r="AV17" s="99">
        <f t="shared" si="9"/>
        <v>1102538.7</v>
      </c>
      <c r="AW17" s="99">
        <f t="shared" si="9"/>
        <v>1102538.7</v>
      </c>
      <c r="AX17" s="99">
        <f t="shared" si="9"/>
        <v>683573.99400000006</v>
      </c>
      <c r="AY17" s="99">
        <f t="shared" si="9"/>
        <v>778612.82994000008</v>
      </c>
      <c r="AZ17" s="99">
        <f t="shared" si="9"/>
        <v>1250499.3935400003</v>
      </c>
      <c r="BA17" s="99">
        <f t="shared" si="9"/>
        <v>1392065.3626200003</v>
      </c>
      <c r="BB17" s="99">
        <f t="shared" si="9"/>
        <v>1392065.3626200003</v>
      </c>
      <c r="BC17" s="99">
        <f t="shared" si="9"/>
        <v>1557225.6598800002</v>
      </c>
      <c r="BD17" s="99">
        <f t="shared" si="9"/>
        <v>1698791.6289600004</v>
      </c>
      <c r="BE17" s="99">
        <f t="shared" si="9"/>
        <v>1392065.3626200003</v>
      </c>
      <c r="BF17" s="99">
        <f t="shared" si="9"/>
        <v>1557225.6598800002</v>
      </c>
      <c r="BG17" s="99">
        <f t="shared" si="9"/>
        <v>1250499.3935400003</v>
      </c>
      <c r="BH17" s="99">
        <f t="shared" si="9"/>
        <v>1250499.3935400003</v>
      </c>
      <c r="BI17" s="99">
        <f t="shared" si="9"/>
        <v>1250499.3935400003</v>
      </c>
      <c r="BJ17" s="99">
        <f t="shared" si="9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10">SUM(D21:D24)</f>
        <v>0</v>
      </c>
      <c r="E26" s="187">
        <f t="shared" si="10"/>
        <v>0</v>
      </c>
      <c r="F26" s="99">
        <f t="shared" si="10"/>
        <v>62500</v>
      </c>
      <c r="G26" s="99">
        <f t="shared" si="10"/>
        <v>75000</v>
      </c>
      <c r="H26" s="99">
        <f t="shared" si="10"/>
        <v>87500</v>
      </c>
      <c r="I26" s="99">
        <f t="shared" si="10"/>
        <v>62500</v>
      </c>
      <c r="J26" s="99">
        <f t="shared" si="10"/>
        <v>75000</v>
      </c>
      <c r="K26" s="99">
        <f t="shared" si="10"/>
        <v>50000</v>
      </c>
      <c r="L26" s="99">
        <f t="shared" si="10"/>
        <v>50000</v>
      </c>
      <c r="M26" s="99">
        <f t="shared" si="10"/>
        <v>50000</v>
      </c>
      <c r="N26" s="99">
        <f t="shared" si="10"/>
        <v>25000</v>
      </c>
      <c r="O26" s="99">
        <f>SUM(O21:O24)</f>
        <v>147125</v>
      </c>
      <c r="P26" s="99">
        <f t="shared" ref="P26:Z26" si="11">SUM(P21:P24)</f>
        <v>227375</v>
      </c>
      <c r="Q26" s="99">
        <f t="shared" si="11"/>
        <v>267500</v>
      </c>
      <c r="R26" s="99">
        <f t="shared" si="11"/>
        <v>267500</v>
      </c>
      <c r="S26" s="99">
        <f t="shared" si="11"/>
        <v>294250</v>
      </c>
      <c r="T26" s="99">
        <f t="shared" si="11"/>
        <v>321000</v>
      </c>
      <c r="U26" s="99">
        <f t="shared" si="11"/>
        <v>267500</v>
      </c>
      <c r="V26" s="99">
        <f t="shared" si="11"/>
        <v>294250</v>
      </c>
      <c r="W26" s="99">
        <f t="shared" si="11"/>
        <v>227375</v>
      </c>
      <c r="X26" s="99">
        <f t="shared" si="11"/>
        <v>227375</v>
      </c>
      <c r="Y26" s="99">
        <f t="shared" si="11"/>
        <v>227375</v>
      </c>
      <c r="Z26" s="99">
        <f t="shared" si="11"/>
        <v>147125</v>
      </c>
      <c r="AA26" s="99">
        <f>SUM(AA21:AA24)</f>
        <v>200357.5</v>
      </c>
      <c r="AB26" s="99">
        <f t="shared" ref="AB26:BJ26" si="12">SUM(AB21:AB24)</f>
        <v>329158.75</v>
      </c>
      <c r="AC26" s="99">
        <f t="shared" si="12"/>
        <v>372092.50000000006</v>
      </c>
      <c r="AD26" s="99">
        <f t="shared" si="12"/>
        <v>372092.50000000006</v>
      </c>
      <c r="AE26" s="99">
        <f t="shared" si="12"/>
        <v>415026.25</v>
      </c>
      <c r="AF26" s="99">
        <f t="shared" si="12"/>
        <v>457960.00000000006</v>
      </c>
      <c r="AG26" s="99">
        <f t="shared" si="12"/>
        <v>372092.50000000006</v>
      </c>
      <c r="AH26" s="99">
        <f t="shared" si="12"/>
        <v>415026.25</v>
      </c>
      <c r="AI26" s="99">
        <f t="shared" si="12"/>
        <v>329158.75</v>
      </c>
      <c r="AJ26" s="99">
        <f t="shared" si="12"/>
        <v>329158.75</v>
      </c>
      <c r="AK26" s="99">
        <f t="shared" si="12"/>
        <v>329158.75</v>
      </c>
      <c r="AL26" s="99">
        <f t="shared" si="12"/>
        <v>200357.5</v>
      </c>
      <c r="AM26" s="99">
        <f t="shared" si="12"/>
        <v>474704.16250000003</v>
      </c>
      <c r="AN26" s="99">
        <f t="shared" si="12"/>
        <v>765651.875</v>
      </c>
      <c r="AO26" s="99">
        <f t="shared" si="12"/>
        <v>857530.10000000009</v>
      </c>
      <c r="AP26" s="99">
        <f t="shared" si="12"/>
        <v>857530.10000000009</v>
      </c>
      <c r="AQ26" s="99">
        <f t="shared" si="12"/>
        <v>949408.32500000007</v>
      </c>
      <c r="AR26" s="99">
        <f t="shared" si="12"/>
        <v>1041286.5500000002</v>
      </c>
      <c r="AS26" s="99">
        <f t="shared" si="12"/>
        <v>857530.10000000009</v>
      </c>
      <c r="AT26" s="99">
        <f t="shared" si="12"/>
        <v>949408.32500000007</v>
      </c>
      <c r="AU26" s="99">
        <f t="shared" si="12"/>
        <v>765651.875</v>
      </c>
      <c r="AV26" s="99">
        <f t="shared" si="12"/>
        <v>765651.875</v>
      </c>
      <c r="AW26" s="99">
        <f t="shared" si="12"/>
        <v>765651.875</v>
      </c>
      <c r="AX26" s="99">
        <f t="shared" si="12"/>
        <v>474704.16250000003</v>
      </c>
      <c r="AY26" s="99">
        <f t="shared" si="12"/>
        <v>540703.35412500007</v>
      </c>
      <c r="AZ26" s="99">
        <f t="shared" si="12"/>
        <v>868402.35662500013</v>
      </c>
      <c r="BA26" s="99">
        <f t="shared" si="12"/>
        <v>966712.05737500009</v>
      </c>
      <c r="BB26" s="99">
        <f t="shared" si="12"/>
        <v>966712.05737500009</v>
      </c>
      <c r="BC26" s="99">
        <f t="shared" si="12"/>
        <v>1081406.7082500001</v>
      </c>
      <c r="BD26" s="99">
        <f t="shared" si="12"/>
        <v>1179716.409</v>
      </c>
      <c r="BE26" s="99">
        <f t="shared" si="12"/>
        <v>966712.05737500009</v>
      </c>
      <c r="BF26" s="99">
        <f t="shared" si="12"/>
        <v>1081406.7082500001</v>
      </c>
      <c r="BG26" s="99">
        <f t="shared" si="12"/>
        <v>868402.35662500013</v>
      </c>
      <c r="BH26" s="99">
        <f t="shared" si="12"/>
        <v>868402.35662500013</v>
      </c>
      <c r="BI26" s="99">
        <f t="shared" si="12"/>
        <v>868402.35662500013</v>
      </c>
      <c r="BJ26" s="99">
        <f t="shared" si="12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3">C17-C26</f>
        <v>0</v>
      </c>
      <c r="D28" s="187">
        <f t="shared" si="13"/>
        <v>0</v>
      </c>
      <c r="E28" s="187">
        <f t="shared" si="13"/>
        <v>0</v>
      </c>
      <c r="F28" s="99">
        <f t="shared" si="13"/>
        <v>19400</v>
      </c>
      <c r="G28" s="99">
        <f t="shared" si="13"/>
        <v>23280</v>
      </c>
      <c r="H28" s="99">
        <f t="shared" si="13"/>
        <v>27160</v>
      </c>
      <c r="I28" s="99">
        <f t="shared" si="13"/>
        <v>19400</v>
      </c>
      <c r="J28" s="99">
        <f t="shared" si="13"/>
        <v>23280</v>
      </c>
      <c r="K28" s="99">
        <f t="shared" si="13"/>
        <v>15520</v>
      </c>
      <c r="L28" s="99">
        <f t="shared" si="13"/>
        <v>15520</v>
      </c>
      <c r="M28" s="99">
        <f t="shared" si="13"/>
        <v>15520</v>
      </c>
      <c r="N28" s="99">
        <f t="shared" si="13"/>
        <v>7760</v>
      </c>
      <c r="O28" s="99">
        <f t="shared" si="13"/>
        <v>64735</v>
      </c>
      <c r="P28" s="99">
        <f t="shared" si="13"/>
        <v>100045</v>
      </c>
      <c r="Q28" s="99">
        <f t="shared" si="13"/>
        <v>117700</v>
      </c>
      <c r="R28" s="99">
        <f t="shared" si="13"/>
        <v>117700</v>
      </c>
      <c r="S28" s="99">
        <f t="shared" si="13"/>
        <v>129470</v>
      </c>
      <c r="T28" s="99">
        <f t="shared" si="13"/>
        <v>141240</v>
      </c>
      <c r="U28" s="99">
        <f t="shared" si="13"/>
        <v>117700</v>
      </c>
      <c r="V28" s="99">
        <f t="shared" si="13"/>
        <v>129470</v>
      </c>
      <c r="W28" s="99">
        <f t="shared" si="13"/>
        <v>100045</v>
      </c>
      <c r="X28" s="99">
        <f t="shared" si="13"/>
        <v>100045</v>
      </c>
      <c r="Y28" s="99">
        <f t="shared" si="13"/>
        <v>100045</v>
      </c>
      <c r="Z28" s="99">
        <f t="shared" si="13"/>
        <v>64735</v>
      </c>
      <c r="AA28" s="99">
        <f t="shared" si="13"/>
        <v>88157.299999999988</v>
      </c>
      <c r="AB28" s="99">
        <f t="shared" si="13"/>
        <v>144829.85000000003</v>
      </c>
      <c r="AC28" s="99">
        <f t="shared" si="13"/>
        <v>163720.70000000001</v>
      </c>
      <c r="AD28" s="99">
        <f t="shared" si="13"/>
        <v>163720.70000000001</v>
      </c>
      <c r="AE28" s="99">
        <f t="shared" si="13"/>
        <v>182611.55000000005</v>
      </c>
      <c r="AF28" s="99">
        <f t="shared" si="13"/>
        <v>201502.39999999997</v>
      </c>
      <c r="AG28" s="99">
        <f t="shared" si="13"/>
        <v>163720.70000000001</v>
      </c>
      <c r="AH28" s="99">
        <f t="shared" si="13"/>
        <v>182611.55000000005</v>
      </c>
      <c r="AI28" s="99">
        <f t="shared" ref="AI28:BJ28" si="14">AI17-AI26</f>
        <v>144829.85000000003</v>
      </c>
      <c r="AJ28" s="99">
        <f t="shared" si="14"/>
        <v>144829.85000000003</v>
      </c>
      <c r="AK28" s="99">
        <f t="shared" si="14"/>
        <v>144829.85000000003</v>
      </c>
      <c r="AL28" s="99">
        <f t="shared" si="14"/>
        <v>88157.299999999988</v>
      </c>
      <c r="AM28" s="99">
        <f t="shared" si="14"/>
        <v>208869.83150000003</v>
      </c>
      <c r="AN28" s="99">
        <f t="shared" si="14"/>
        <v>336886.82499999995</v>
      </c>
      <c r="AO28" s="99">
        <f t="shared" si="14"/>
        <v>377313.24399999995</v>
      </c>
      <c r="AP28" s="99">
        <f t="shared" si="14"/>
        <v>377313.24399999995</v>
      </c>
      <c r="AQ28" s="99">
        <f t="shared" si="14"/>
        <v>417739.66300000006</v>
      </c>
      <c r="AR28" s="99">
        <f t="shared" si="14"/>
        <v>458166.08199999982</v>
      </c>
      <c r="AS28" s="99">
        <f t="shared" si="14"/>
        <v>377313.24399999995</v>
      </c>
      <c r="AT28" s="99">
        <f t="shared" si="14"/>
        <v>417739.66300000006</v>
      </c>
      <c r="AU28" s="99">
        <f t="shared" si="14"/>
        <v>336886.82499999995</v>
      </c>
      <c r="AV28" s="99">
        <f t="shared" si="14"/>
        <v>336886.82499999995</v>
      </c>
      <c r="AW28" s="99">
        <f t="shared" si="14"/>
        <v>336886.82499999995</v>
      </c>
      <c r="AX28" s="99">
        <f t="shared" si="14"/>
        <v>208869.83150000003</v>
      </c>
      <c r="AY28" s="99">
        <f t="shared" si="14"/>
        <v>237909.47581500001</v>
      </c>
      <c r="AZ28" s="99">
        <f t="shared" si="14"/>
        <v>382097.03691500018</v>
      </c>
      <c r="BA28" s="99">
        <f t="shared" si="14"/>
        <v>425353.30524500017</v>
      </c>
      <c r="BB28" s="99">
        <f t="shared" si="14"/>
        <v>425353.30524500017</v>
      </c>
      <c r="BC28" s="99">
        <f t="shared" si="14"/>
        <v>475818.95163000003</v>
      </c>
      <c r="BD28" s="99">
        <f t="shared" si="14"/>
        <v>519075.21996000037</v>
      </c>
      <c r="BE28" s="99">
        <f t="shared" si="14"/>
        <v>425353.30524500017</v>
      </c>
      <c r="BF28" s="99">
        <f t="shared" si="14"/>
        <v>475818.95163000003</v>
      </c>
      <c r="BG28" s="99">
        <f t="shared" si="14"/>
        <v>382097.03691500018</v>
      </c>
      <c r="BH28" s="99">
        <f t="shared" si="14"/>
        <v>382097.03691500018</v>
      </c>
      <c r="BI28" s="99">
        <f t="shared" si="14"/>
        <v>382097.03691500018</v>
      </c>
      <c r="BJ28" s="99">
        <f t="shared" si="14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5">IF(D28&gt;0,(D28/D17),0)</f>
        <v>0</v>
      </c>
      <c r="E29" s="100">
        <f t="shared" si="15"/>
        <v>0</v>
      </c>
      <c r="F29" s="100">
        <f t="shared" si="15"/>
        <v>0.23687423687423687</v>
      </c>
      <c r="G29" s="100">
        <f t="shared" si="15"/>
        <v>0.23687423687423687</v>
      </c>
      <c r="H29" s="100">
        <f t="shared" si="15"/>
        <v>0.23687423687423687</v>
      </c>
      <c r="I29" s="100">
        <f t="shared" si="15"/>
        <v>0.23687423687423687</v>
      </c>
      <c r="J29" s="100">
        <f t="shared" si="15"/>
        <v>0.23687423687423687</v>
      </c>
      <c r="K29" s="100">
        <f t="shared" si="15"/>
        <v>0.23687423687423687</v>
      </c>
      <c r="L29" s="100">
        <f t="shared" si="15"/>
        <v>0.23687423687423687</v>
      </c>
      <c r="M29" s="100">
        <f t="shared" si="15"/>
        <v>0.23687423687423687</v>
      </c>
      <c r="N29" s="100">
        <f t="shared" si="15"/>
        <v>0.23687423687423687</v>
      </c>
      <c r="O29" s="100">
        <f t="shared" si="15"/>
        <v>0.30555555555555558</v>
      </c>
      <c r="P29" s="100">
        <f t="shared" si="15"/>
        <v>0.30555555555555558</v>
      </c>
      <c r="Q29" s="100">
        <f t="shared" si="15"/>
        <v>0.30555555555555558</v>
      </c>
      <c r="R29" s="100">
        <f t="shared" si="15"/>
        <v>0.30555555555555558</v>
      </c>
      <c r="S29" s="100">
        <f t="shared" si="15"/>
        <v>0.30555555555555558</v>
      </c>
      <c r="T29" s="100">
        <f t="shared" si="15"/>
        <v>0.30555555555555558</v>
      </c>
      <c r="U29" s="100">
        <f t="shared" si="15"/>
        <v>0.30555555555555558</v>
      </c>
      <c r="V29" s="100">
        <f t="shared" si="15"/>
        <v>0.30555555555555558</v>
      </c>
      <c r="W29" s="100">
        <f t="shared" si="15"/>
        <v>0.30555555555555558</v>
      </c>
      <c r="X29" s="100">
        <f t="shared" si="15"/>
        <v>0.30555555555555558</v>
      </c>
      <c r="Y29" s="100">
        <f t="shared" si="15"/>
        <v>0.30555555555555558</v>
      </c>
      <c r="Z29" s="100">
        <f t="shared" si="15"/>
        <v>0.30555555555555558</v>
      </c>
      <c r="AA29" s="100">
        <f t="shared" si="15"/>
        <v>0.30555555555555552</v>
      </c>
      <c r="AB29" s="100">
        <f t="shared" si="15"/>
        <v>0.30555555555555558</v>
      </c>
      <c r="AC29" s="100">
        <f t="shared" si="15"/>
        <v>0.30555555555555552</v>
      </c>
      <c r="AD29" s="100">
        <f t="shared" si="15"/>
        <v>0.30555555555555552</v>
      </c>
      <c r="AE29" s="100">
        <f t="shared" si="15"/>
        <v>0.30555555555555564</v>
      </c>
      <c r="AF29" s="100">
        <f t="shared" si="15"/>
        <v>0.30555555555555547</v>
      </c>
      <c r="AG29" s="100">
        <f t="shared" si="15"/>
        <v>0.30555555555555552</v>
      </c>
      <c r="AH29" s="100">
        <f t="shared" si="15"/>
        <v>0.30555555555555564</v>
      </c>
      <c r="AI29" s="100">
        <f t="shared" si="15"/>
        <v>0.30555555555555558</v>
      </c>
      <c r="AJ29" s="100">
        <f t="shared" si="15"/>
        <v>0.30555555555555558</v>
      </c>
      <c r="AK29" s="100">
        <f t="shared" si="15"/>
        <v>0.30555555555555558</v>
      </c>
      <c r="AL29" s="100">
        <f t="shared" si="15"/>
        <v>0.30555555555555552</v>
      </c>
      <c r="AM29" s="100">
        <f t="shared" si="15"/>
        <v>0.30555555555555558</v>
      </c>
      <c r="AN29" s="100">
        <f t="shared" si="15"/>
        <v>0.30555555555555552</v>
      </c>
      <c r="AO29" s="100">
        <f t="shared" si="15"/>
        <v>0.30555555555555552</v>
      </c>
      <c r="AP29" s="100">
        <f t="shared" si="15"/>
        <v>0.30555555555555552</v>
      </c>
      <c r="AQ29" s="100">
        <f t="shared" si="15"/>
        <v>0.30555555555555558</v>
      </c>
      <c r="AR29" s="100">
        <f t="shared" si="15"/>
        <v>0.30555555555555541</v>
      </c>
      <c r="AS29" s="100">
        <f t="shared" si="15"/>
        <v>0.30555555555555552</v>
      </c>
      <c r="AT29" s="100">
        <f t="shared" si="15"/>
        <v>0.30555555555555558</v>
      </c>
      <c r="AU29" s="100">
        <f t="shared" si="15"/>
        <v>0.30555555555555552</v>
      </c>
      <c r="AV29" s="100">
        <f t="shared" si="15"/>
        <v>0.30555555555555552</v>
      </c>
      <c r="AW29" s="100">
        <f t="shared" si="15"/>
        <v>0.30555555555555552</v>
      </c>
      <c r="AX29" s="100">
        <f t="shared" si="15"/>
        <v>0.30555555555555558</v>
      </c>
      <c r="AY29" s="100">
        <f t="shared" si="15"/>
        <v>0.30555555555555552</v>
      </c>
      <c r="AZ29" s="100">
        <f t="shared" si="15"/>
        <v>0.30555555555555564</v>
      </c>
      <c r="BA29" s="100">
        <f t="shared" si="15"/>
        <v>0.30555555555555564</v>
      </c>
      <c r="BB29" s="100">
        <f t="shared" si="15"/>
        <v>0.30555555555555564</v>
      </c>
      <c r="BC29" s="100">
        <f t="shared" si="15"/>
        <v>0.30555555555555552</v>
      </c>
      <c r="BD29" s="100">
        <f t="shared" si="15"/>
        <v>0.30555555555555569</v>
      </c>
      <c r="BE29" s="100">
        <f t="shared" si="15"/>
        <v>0.30555555555555564</v>
      </c>
      <c r="BF29" s="100">
        <f t="shared" si="15"/>
        <v>0.30555555555555552</v>
      </c>
      <c r="BG29" s="100">
        <f t="shared" si="15"/>
        <v>0.30555555555555564</v>
      </c>
      <c r="BH29" s="100">
        <f t="shared" si="15"/>
        <v>0.30555555555555564</v>
      </c>
      <c r="BI29" s="100">
        <f t="shared" si="15"/>
        <v>0.30555555555555564</v>
      </c>
      <c r="BJ29" s="100">
        <f t="shared" si="15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1224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6">C13-C35</f>
        <v>0</v>
      </c>
      <c r="D34" s="169">
        <f t="shared" si="16"/>
        <v>0</v>
      </c>
      <c r="E34" s="169">
        <f t="shared" si="16"/>
        <v>0</v>
      </c>
      <c r="F34" s="169">
        <f t="shared" si="16"/>
        <v>3</v>
      </c>
      <c r="G34" s="169">
        <f t="shared" si="16"/>
        <v>4</v>
      </c>
      <c r="H34" s="169">
        <f t="shared" si="16"/>
        <v>5</v>
      </c>
      <c r="I34" s="169">
        <f t="shared" si="16"/>
        <v>3</v>
      </c>
      <c r="J34" s="169">
        <f t="shared" si="16"/>
        <v>4</v>
      </c>
      <c r="K34" s="169">
        <f t="shared" si="16"/>
        <v>3</v>
      </c>
      <c r="L34" s="169">
        <f t="shared" si="16"/>
        <v>3</v>
      </c>
      <c r="M34" s="169">
        <f t="shared" si="16"/>
        <v>3</v>
      </c>
      <c r="N34" s="169">
        <f t="shared" si="16"/>
        <v>1</v>
      </c>
      <c r="O34" s="169">
        <f t="shared" si="16"/>
        <v>8</v>
      </c>
      <c r="P34" s="169">
        <f t="shared" si="16"/>
        <v>12</v>
      </c>
      <c r="Q34" s="169">
        <f t="shared" si="16"/>
        <v>14</v>
      </c>
      <c r="R34" s="169">
        <f t="shared" si="16"/>
        <v>14</v>
      </c>
      <c r="S34" s="169">
        <f t="shared" si="16"/>
        <v>16</v>
      </c>
      <c r="T34" s="169">
        <f t="shared" si="16"/>
        <v>17</v>
      </c>
      <c r="U34" s="169">
        <f t="shared" si="16"/>
        <v>14</v>
      </c>
      <c r="V34" s="169">
        <f t="shared" si="16"/>
        <v>16</v>
      </c>
      <c r="W34" s="169">
        <f t="shared" si="16"/>
        <v>12</v>
      </c>
      <c r="X34" s="169">
        <f t="shared" si="16"/>
        <v>12</v>
      </c>
      <c r="Y34" s="169">
        <f t="shared" si="16"/>
        <v>12</v>
      </c>
      <c r="Z34" s="169">
        <f t="shared" si="16"/>
        <v>8</v>
      </c>
      <c r="AA34" s="102">
        <f t="shared" si="16"/>
        <v>9</v>
      </c>
      <c r="AB34" s="102">
        <f t="shared" si="16"/>
        <v>15</v>
      </c>
      <c r="AC34" s="102">
        <f t="shared" si="16"/>
        <v>17</v>
      </c>
      <c r="AD34" s="102">
        <f t="shared" si="16"/>
        <v>17</v>
      </c>
      <c r="AE34" s="102">
        <f t="shared" si="16"/>
        <v>20</v>
      </c>
      <c r="AF34" s="102">
        <f t="shared" si="16"/>
        <v>22</v>
      </c>
      <c r="AG34" s="102">
        <f t="shared" si="16"/>
        <v>17</v>
      </c>
      <c r="AH34" s="102">
        <f t="shared" si="16"/>
        <v>20</v>
      </c>
      <c r="AI34" s="102">
        <f t="shared" ref="AI34:BJ34" si="17">AI13-AI35</f>
        <v>15</v>
      </c>
      <c r="AJ34" s="102">
        <f t="shared" si="17"/>
        <v>15</v>
      </c>
      <c r="AK34" s="102">
        <f t="shared" si="17"/>
        <v>15</v>
      </c>
      <c r="AL34" s="102">
        <f t="shared" si="17"/>
        <v>9</v>
      </c>
      <c r="AM34" s="102">
        <f t="shared" si="17"/>
        <v>21</v>
      </c>
      <c r="AN34" s="102">
        <f t="shared" si="17"/>
        <v>35</v>
      </c>
      <c r="AO34" s="102">
        <f t="shared" si="17"/>
        <v>39</v>
      </c>
      <c r="AP34" s="102">
        <f t="shared" si="17"/>
        <v>39</v>
      </c>
      <c r="AQ34" s="102">
        <f t="shared" si="17"/>
        <v>43</v>
      </c>
      <c r="AR34" s="102">
        <f t="shared" si="17"/>
        <v>47</v>
      </c>
      <c r="AS34" s="102">
        <f t="shared" si="17"/>
        <v>39</v>
      </c>
      <c r="AT34" s="102">
        <f t="shared" si="17"/>
        <v>43</v>
      </c>
      <c r="AU34" s="102">
        <f t="shared" si="17"/>
        <v>35</v>
      </c>
      <c r="AV34" s="102">
        <f t="shared" si="17"/>
        <v>35</v>
      </c>
      <c r="AW34" s="102">
        <f t="shared" si="17"/>
        <v>35</v>
      </c>
      <c r="AX34" s="102">
        <f t="shared" si="17"/>
        <v>21</v>
      </c>
      <c r="AY34" s="102">
        <f t="shared" si="17"/>
        <v>23</v>
      </c>
      <c r="AZ34" s="102">
        <f t="shared" si="17"/>
        <v>37</v>
      </c>
      <c r="BA34" s="102">
        <f t="shared" si="17"/>
        <v>41</v>
      </c>
      <c r="BB34" s="102">
        <f t="shared" si="17"/>
        <v>41</v>
      </c>
      <c r="BC34" s="102">
        <f t="shared" si="17"/>
        <v>46</v>
      </c>
      <c r="BD34" s="102">
        <f t="shared" si="17"/>
        <v>50</v>
      </c>
      <c r="BE34" s="102">
        <f t="shared" si="17"/>
        <v>41</v>
      </c>
      <c r="BF34" s="102">
        <f t="shared" si="17"/>
        <v>46</v>
      </c>
      <c r="BG34" s="102">
        <f t="shared" si="17"/>
        <v>37</v>
      </c>
      <c r="BH34" s="102">
        <f t="shared" si="17"/>
        <v>37</v>
      </c>
      <c r="BI34" s="102">
        <f t="shared" si="17"/>
        <v>37</v>
      </c>
      <c r="BJ34" s="102">
        <f t="shared" si="17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8">ROUNDUP(+D13*D33,0)</f>
        <v>0</v>
      </c>
      <c r="E35" s="169">
        <f t="shared" si="18"/>
        <v>0</v>
      </c>
      <c r="F35" s="169">
        <f t="shared" si="18"/>
        <v>2</v>
      </c>
      <c r="G35" s="169">
        <f t="shared" si="18"/>
        <v>2</v>
      </c>
      <c r="H35" s="169">
        <f t="shared" si="18"/>
        <v>2</v>
      </c>
      <c r="I35" s="169">
        <f t="shared" si="18"/>
        <v>2</v>
      </c>
      <c r="J35" s="169">
        <f t="shared" si="18"/>
        <v>2</v>
      </c>
      <c r="K35" s="169">
        <f t="shared" si="18"/>
        <v>1</v>
      </c>
      <c r="L35" s="169">
        <f t="shared" si="18"/>
        <v>1</v>
      </c>
      <c r="M35" s="169">
        <f t="shared" si="18"/>
        <v>1</v>
      </c>
      <c r="N35" s="169">
        <f t="shared" si="18"/>
        <v>1</v>
      </c>
      <c r="O35" s="169">
        <f t="shared" ref="O35:BJ35" si="19">ROUNDUP(+O13*O33,0)</f>
        <v>3</v>
      </c>
      <c r="P35" s="169">
        <f t="shared" si="19"/>
        <v>5</v>
      </c>
      <c r="Q35" s="169">
        <f t="shared" si="19"/>
        <v>6</v>
      </c>
      <c r="R35" s="169">
        <f t="shared" si="19"/>
        <v>6</v>
      </c>
      <c r="S35" s="169">
        <f t="shared" si="19"/>
        <v>6</v>
      </c>
      <c r="T35" s="169">
        <f t="shared" si="19"/>
        <v>7</v>
      </c>
      <c r="U35" s="169">
        <f t="shared" si="19"/>
        <v>6</v>
      </c>
      <c r="V35" s="169">
        <f t="shared" si="19"/>
        <v>6</v>
      </c>
      <c r="W35" s="169">
        <f t="shared" si="19"/>
        <v>5</v>
      </c>
      <c r="X35" s="169">
        <f t="shared" si="19"/>
        <v>5</v>
      </c>
      <c r="Y35" s="169">
        <f t="shared" si="19"/>
        <v>5</v>
      </c>
      <c r="Z35" s="169">
        <f t="shared" si="19"/>
        <v>3</v>
      </c>
      <c r="AA35" s="102">
        <f t="shared" si="19"/>
        <v>5</v>
      </c>
      <c r="AB35" s="102">
        <f t="shared" si="19"/>
        <v>8</v>
      </c>
      <c r="AC35" s="102">
        <f t="shared" si="19"/>
        <v>9</v>
      </c>
      <c r="AD35" s="102">
        <f t="shared" si="19"/>
        <v>9</v>
      </c>
      <c r="AE35" s="102">
        <f t="shared" si="19"/>
        <v>9</v>
      </c>
      <c r="AF35" s="102">
        <f t="shared" si="19"/>
        <v>10</v>
      </c>
      <c r="AG35" s="102">
        <f t="shared" si="19"/>
        <v>9</v>
      </c>
      <c r="AH35" s="102">
        <f t="shared" si="19"/>
        <v>9</v>
      </c>
      <c r="AI35" s="102">
        <f t="shared" si="19"/>
        <v>8</v>
      </c>
      <c r="AJ35" s="102">
        <f t="shared" si="19"/>
        <v>8</v>
      </c>
      <c r="AK35" s="102">
        <f t="shared" si="19"/>
        <v>8</v>
      </c>
      <c r="AL35" s="102">
        <f t="shared" si="19"/>
        <v>5</v>
      </c>
      <c r="AM35" s="102">
        <f t="shared" si="19"/>
        <v>10</v>
      </c>
      <c r="AN35" s="102">
        <f t="shared" si="19"/>
        <v>15</v>
      </c>
      <c r="AO35" s="102">
        <f t="shared" si="19"/>
        <v>17</v>
      </c>
      <c r="AP35" s="102">
        <f t="shared" si="19"/>
        <v>17</v>
      </c>
      <c r="AQ35" s="102">
        <f t="shared" si="19"/>
        <v>19</v>
      </c>
      <c r="AR35" s="102">
        <f t="shared" si="19"/>
        <v>21</v>
      </c>
      <c r="AS35" s="102">
        <f t="shared" si="19"/>
        <v>17</v>
      </c>
      <c r="AT35" s="102">
        <f t="shared" si="19"/>
        <v>19</v>
      </c>
      <c r="AU35" s="102">
        <f t="shared" si="19"/>
        <v>15</v>
      </c>
      <c r="AV35" s="102">
        <f t="shared" si="19"/>
        <v>15</v>
      </c>
      <c r="AW35" s="102">
        <f t="shared" si="19"/>
        <v>15</v>
      </c>
      <c r="AX35" s="102">
        <f t="shared" si="19"/>
        <v>10</v>
      </c>
      <c r="AY35" s="102">
        <f t="shared" si="19"/>
        <v>10</v>
      </c>
      <c r="AZ35" s="102">
        <f t="shared" si="19"/>
        <v>16</v>
      </c>
      <c r="BA35" s="102">
        <f t="shared" si="19"/>
        <v>18</v>
      </c>
      <c r="BB35" s="102">
        <f t="shared" si="19"/>
        <v>18</v>
      </c>
      <c r="BC35" s="102">
        <f t="shared" si="19"/>
        <v>20</v>
      </c>
      <c r="BD35" s="102">
        <f t="shared" si="19"/>
        <v>22</v>
      </c>
      <c r="BE35" s="102">
        <f t="shared" si="19"/>
        <v>18</v>
      </c>
      <c r="BF35" s="102">
        <f t="shared" si="19"/>
        <v>20</v>
      </c>
      <c r="BG35" s="102">
        <f t="shared" si="19"/>
        <v>16</v>
      </c>
      <c r="BH35" s="102">
        <f t="shared" si="19"/>
        <v>16</v>
      </c>
      <c r="BI35" s="102">
        <f t="shared" si="19"/>
        <v>16</v>
      </c>
      <c r="BJ35" s="102">
        <f t="shared" si="19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0">C38*(1-C39)</f>
        <v>0</v>
      </c>
      <c r="D40" s="12">
        <f t="shared" si="20"/>
        <v>0</v>
      </c>
      <c r="E40" s="12">
        <f t="shared" si="20"/>
        <v>0</v>
      </c>
      <c r="F40" s="12">
        <f t="shared" si="20"/>
        <v>0</v>
      </c>
      <c r="G40" s="12">
        <f t="shared" si="20"/>
        <v>0</v>
      </c>
      <c r="H40" s="12">
        <f t="shared" si="20"/>
        <v>0</v>
      </c>
      <c r="I40" s="12">
        <f t="shared" si="20"/>
        <v>0</v>
      </c>
      <c r="J40" s="12">
        <f t="shared" si="20"/>
        <v>0</v>
      </c>
      <c r="K40" s="12">
        <f t="shared" si="20"/>
        <v>0</v>
      </c>
      <c r="L40" s="12">
        <f t="shared" si="20"/>
        <v>0</v>
      </c>
      <c r="M40" s="12">
        <f t="shared" si="20"/>
        <v>0</v>
      </c>
      <c r="N40" s="12">
        <f t="shared" si="20"/>
        <v>0</v>
      </c>
      <c r="O40" s="90">
        <f t="shared" si="20"/>
        <v>0</v>
      </c>
      <c r="P40" s="90">
        <f t="shared" si="20"/>
        <v>0</v>
      </c>
      <c r="Q40" s="90">
        <f t="shared" si="20"/>
        <v>0</v>
      </c>
      <c r="R40" s="90">
        <f t="shared" si="20"/>
        <v>0</v>
      </c>
      <c r="S40" s="90">
        <f t="shared" si="20"/>
        <v>0</v>
      </c>
      <c r="T40" s="90">
        <f t="shared" si="20"/>
        <v>0</v>
      </c>
      <c r="U40" s="90">
        <f t="shared" si="20"/>
        <v>0</v>
      </c>
      <c r="V40" s="90">
        <f t="shared" si="20"/>
        <v>0</v>
      </c>
      <c r="W40" s="90">
        <f t="shared" si="20"/>
        <v>0</v>
      </c>
      <c r="X40" s="90">
        <f t="shared" si="20"/>
        <v>0</v>
      </c>
      <c r="Y40" s="90">
        <f t="shared" si="20"/>
        <v>0</v>
      </c>
      <c r="Z40" s="90">
        <f t="shared" si="20"/>
        <v>0</v>
      </c>
      <c r="AA40" s="90">
        <f t="shared" si="20"/>
        <v>0</v>
      </c>
      <c r="AB40" s="90">
        <f t="shared" si="20"/>
        <v>0</v>
      </c>
      <c r="AC40" s="90">
        <f t="shared" si="20"/>
        <v>0</v>
      </c>
      <c r="AD40" s="90">
        <f t="shared" si="20"/>
        <v>0</v>
      </c>
      <c r="AE40" s="90">
        <f t="shared" si="20"/>
        <v>0</v>
      </c>
      <c r="AF40" s="90">
        <f t="shared" si="20"/>
        <v>0</v>
      </c>
      <c r="AG40" s="90">
        <f t="shared" si="20"/>
        <v>0</v>
      </c>
      <c r="AH40" s="90">
        <f t="shared" si="20"/>
        <v>0</v>
      </c>
      <c r="AI40" s="90">
        <f t="shared" ref="AI40:BJ40" si="21">AI38*(1-AI39)</f>
        <v>0</v>
      </c>
      <c r="AJ40" s="90">
        <f t="shared" si="21"/>
        <v>0</v>
      </c>
      <c r="AK40" s="90">
        <f t="shared" si="21"/>
        <v>0</v>
      </c>
      <c r="AL40" s="90">
        <f t="shared" si="21"/>
        <v>0</v>
      </c>
      <c r="AM40" s="90">
        <f t="shared" si="21"/>
        <v>0</v>
      </c>
      <c r="AN40" s="90">
        <f t="shared" si="21"/>
        <v>0</v>
      </c>
      <c r="AO40" s="90">
        <f t="shared" si="21"/>
        <v>0</v>
      </c>
      <c r="AP40" s="90">
        <f t="shared" si="21"/>
        <v>0</v>
      </c>
      <c r="AQ40" s="90">
        <f t="shared" si="21"/>
        <v>0</v>
      </c>
      <c r="AR40" s="90">
        <f t="shared" si="21"/>
        <v>0</v>
      </c>
      <c r="AS40" s="90">
        <f t="shared" si="21"/>
        <v>0</v>
      </c>
      <c r="AT40" s="90">
        <f t="shared" si="21"/>
        <v>0</v>
      </c>
      <c r="AU40" s="90">
        <f t="shared" si="21"/>
        <v>0</v>
      </c>
      <c r="AV40" s="90">
        <f t="shared" si="21"/>
        <v>0</v>
      </c>
      <c r="AW40" s="90">
        <f t="shared" si="21"/>
        <v>0</v>
      </c>
      <c r="AX40" s="90">
        <f t="shared" si="21"/>
        <v>0</v>
      </c>
      <c r="AY40" s="90">
        <f t="shared" si="21"/>
        <v>0</v>
      </c>
      <c r="AZ40" s="90">
        <f t="shared" si="21"/>
        <v>0</v>
      </c>
      <c r="BA40" s="90">
        <f t="shared" si="21"/>
        <v>0</v>
      </c>
      <c r="BB40" s="90">
        <f t="shared" si="21"/>
        <v>0</v>
      </c>
      <c r="BC40" s="90">
        <f t="shared" si="21"/>
        <v>0</v>
      </c>
      <c r="BD40" s="90">
        <f t="shared" si="21"/>
        <v>0</v>
      </c>
      <c r="BE40" s="90">
        <f t="shared" si="21"/>
        <v>0</v>
      </c>
      <c r="BF40" s="90">
        <f t="shared" si="21"/>
        <v>0</v>
      </c>
      <c r="BG40" s="90">
        <f t="shared" si="21"/>
        <v>0</v>
      </c>
      <c r="BH40" s="90">
        <f t="shared" si="21"/>
        <v>0</v>
      </c>
      <c r="BI40" s="90">
        <f t="shared" si="21"/>
        <v>0</v>
      </c>
      <c r="BJ40" s="90">
        <f t="shared" si="21"/>
        <v>0</v>
      </c>
      <c r="BK40" s="118">
        <f>SUM(C40:BJ40)</f>
        <v>0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BJ50" si="22">D$9</f>
        <v>0</v>
      </c>
      <c r="E50" s="169">
        <f t="shared" si="22"/>
        <v>0</v>
      </c>
      <c r="F50" s="169">
        <f t="shared" si="22"/>
        <v>3</v>
      </c>
      <c r="G50" s="169">
        <f t="shared" si="22"/>
        <v>3</v>
      </c>
      <c r="H50" s="169">
        <f t="shared" si="22"/>
        <v>3</v>
      </c>
      <c r="I50" s="169">
        <f t="shared" si="22"/>
        <v>3</v>
      </c>
      <c r="J50" s="169">
        <f t="shared" si="22"/>
        <v>3</v>
      </c>
      <c r="K50" s="169">
        <f t="shared" si="22"/>
        <v>3</v>
      </c>
      <c r="L50" s="169">
        <f t="shared" si="22"/>
        <v>3</v>
      </c>
      <c r="M50" s="169">
        <f t="shared" si="22"/>
        <v>3</v>
      </c>
      <c r="N50" s="169">
        <f t="shared" si="22"/>
        <v>2</v>
      </c>
      <c r="O50" s="169">
        <f t="shared" si="22"/>
        <v>5</v>
      </c>
      <c r="P50" s="169">
        <f t="shared" si="22"/>
        <v>9</v>
      </c>
      <c r="Q50" s="169">
        <f t="shared" si="22"/>
        <v>9</v>
      </c>
      <c r="R50" s="169">
        <f t="shared" si="22"/>
        <v>9</v>
      </c>
      <c r="S50" s="169">
        <f t="shared" si="22"/>
        <v>10</v>
      </c>
      <c r="T50" s="169">
        <f t="shared" si="22"/>
        <v>11</v>
      </c>
      <c r="U50" s="169">
        <f t="shared" si="22"/>
        <v>9</v>
      </c>
      <c r="V50" s="169">
        <f t="shared" si="22"/>
        <v>10</v>
      </c>
      <c r="W50" s="169">
        <f t="shared" si="22"/>
        <v>9</v>
      </c>
      <c r="X50" s="169">
        <f t="shared" si="22"/>
        <v>9</v>
      </c>
      <c r="Y50" s="169">
        <f t="shared" si="22"/>
        <v>9</v>
      </c>
      <c r="Z50" s="169">
        <f t="shared" si="22"/>
        <v>5</v>
      </c>
      <c r="AA50" s="169">
        <f t="shared" si="22"/>
        <v>15</v>
      </c>
      <c r="AB50" s="169">
        <f t="shared" si="22"/>
        <v>24</v>
      </c>
      <c r="AC50" s="169">
        <f t="shared" si="22"/>
        <v>27</v>
      </c>
      <c r="AD50" s="169">
        <f t="shared" si="22"/>
        <v>27</v>
      </c>
      <c r="AE50" s="169">
        <f t="shared" si="22"/>
        <v>29</v>
      </c>
      <c r="AF50" s="169">
        <f t="shared" si="22"/>
        <v>32</v>
      </c>
      <c r="AG50" s="169">
        <f t="shared" si="22"/>
        <v>27</v>
      </c>
      <c r="AH50" s="169">
        <f t="shared" si="22"/>
        <v>29</v>
      </c>
      <c r="AI50" s="169">
        <f t="shared" si="22"/>
        <v>24</v>
      </c>
      <c r="AJ50" s="169">
        <f t="shared" si="22"/>
        <v>24</v>
      </c>
      <c r="AK50" s="169">
        <f t="shared" si="22"/>
        <v>24</v>
      </c>
      <c r="AL50" s="169">
        <f t="shared" si="22"/>
        <v>15</v>
      </c>
      <c r="AM50" s="169">
        <f t="shared" si="22"/>
        <v>16</v>
      </c>
      <c r="AN50" s="169">
        <f t="shared" si="22"/>
        <v>25</v>
      </c>
      <c r="AO50" s="169">
        <f t="shared" si="22"/>
        <v>28</v>
      </c>
      <c r="AP50" s="169">
        <f t="shared" si="22"/>
        <v>28</v>
      </c>
      <c r="AQ50" s="169">
        <f t="shared" si="22"/>
        <v>31</v>
      </c>
      <c r="AR50" s="169">
        <f t="shared" si="22"/>
        <v>34</v>
      </c>
      <c r="AS50" s="169">
        <f t="shared" si="22"/>
        <v>28</v>
      </c>
      <c r="AT50" s="169">
        <f t="shared" si="22"/>
        <v>31</v>
      </c>
      <c r="AU50" s="169">
        <f t="shared" si="22"/>
        <v>25</v>
      </c>
      <c r="AV50" s="169">
        <f t="shared" si="22"/>
        <v>25</v>
      </c>
      <c r="AW50" s="169">
        <f t="shared" si="22"/>
        <v>25</v>
      </c>
      <c r="AX50" s="169">
        <f t="shared" si="22"/>
        <v>16</v>
      </c>
      <c r="AY50" s="169">
        <f t="shared" si="22"/>
        <v>17</v>
      </c>
      <c r="AZ50" s="169">
        <f t="shared" si="22"/>
        <v>27</v>
      </c>
      <c r="BA50" s="169">
        <f t="shared" si="22"/>
        <v>30</v>
      </c>
      <c r="BB50" s="169">
        <f t="shared" si="22"/>
        <v>30</v>
      </c>
      <c r="BC50" s="169">
        <f t="shared" si="22"/>
        <v>33</v>
      </c>
      <c r="BD50" s="169">
        <f t="shared" si="22"/>
        <v>36</v>
      </c>
      <c r="BE50" s="169">
        <f t="shared" si="22"/>
        <v>30</v>
      </c>
      <c r="BF50" s="169">
        <f t="shared" si="22"/>
        <v>33</v>
      </c>
      <c r="BG50" s="169">
        <f t="shared" si="22"/>
        <v>27</v>
      </c>
      <c r="BH50" s="169">
        <f t="shared" si="22"/>
        <v>27</v>
      </c>
      <c r="BI50" s="169">
        <f t="shared" si="22"/>
        <v>27</v>
      </c>
      <c r="BJ50" s="169">
        <f t="shared" si="22"/>
        <v>17</v>
      </c>
      <c r="BK50" s="316">
        <f>SUM(C50:BJ50)</f>
        <v>1073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3">C51*(1-C52)</f>
        <v>0</v>
      </c>
      <c r="D54" s="369">
        <f t="shared" si="23"/>
        <v>0</v>
      </c>
      <c r="E54" s="369">
        <f t="shared" si="23"/>
        <v>0</v>
      </c>
      <c r="F54" s="99">
        <f t="shared" si="23"/>
        <v>62790</v>
      </c>
      <c r="G54" s="99">
        <f t="shared" si="23"/>
        <v>62790</v>
      </c>
      <c r="H54" s="99">
        <f t="shared" si="23"/>
        <v>62790</v>
      </c>
      <c r="I54" s="99">
        <f t="shared" si="23"/>
        <v>62790</v>
      </c>
      <c r="J54" s="99">
        <f t="shared" si="23"/>
        <v>62790</v>
      </c>
      <c r="K54" s="99">
        <f t="shared" si="23"/>
        <v>62790</v>
      </c>
      <c r="L54" s="99">
        <f t="shared" si="23"/>
        <v>62790</v>
      </c>
      <c r="M54" s="99">
        <f t="shared" si="23"/>
        <v>62790</v>
      </c>
      <c r="N54" s="99">
        <f t="shared" si="23"/>
        <v>41860</v>
      </c>
      <c r="O54" s="99">
        <f t="shared" si="23"/>
        <v>123050</v>
      </c>
      <c r="P54" s="99">
        <f t="shared" si="23"/>
        <v>221490</v>
      </c>
      <c r="Q54" s="99">
        <f t="shared" si="23"/>
        <v>221490</v>
      </c>
      <c r="R54" s="99">
        <f t="shared" si="23"/>
        <v>221490</v>
      </c>
      <c r="S54" s="99">
        <f t="shared" si="23"/>
        <v>246100</v>
      </c>
      <c r="T54" s="99">
        <f t="shared" si="23"/>
        <v>270710</v>
      </c>
      <c r="U54" s="99">
        <f t="shared" si="23"/>
        <v>221490</v>
      </c>
      <c r="V54" s="99">
        <f t="shared" si="23"/>
        <v>246100</v>
      </c>
      <c r="W54" s="99">
        <f t="shared" si="23"/>
        <v>221490</v>
      </c>
      <c r="X54" s="99">
        <f t="shared" si="23"/>
        <v>221490</v>
      </c>
      <c r="Y54" s="99">
        <f t="shared" si="23"/>
        <v>221490</v>
      </c>
      <c r="Z54" s="99">
        <f t="shared" si="23"/>
        <v>123050</v>
      </c>
      <c r="AA54" s="99">
        <f t="shared" si="23"/>
        <v>394990.5</v>
      </c>
      <c r="AB54" s="99">
        <f t="shared" si="23"/>
        <v>631984.80000000005</v>
      </c>
      <c r="AC54" s="99">
        <f t="shared" si="23"/>
        <v>710982.9</v>
      </c>
      <c r="AD54" s="99">
        <f t="shared" si="23"/>
        <v>710982.9</v>
      </c>
      <c r="AE54" s="99">
        <f t="shared" si="23"/>
        <v>763648.3</v>
      </c>
      <c r="AF54" s="99">
        <f t="shared" si="23"/>
        <v>842646.4</v>
      </c>
      <c r="AG54" s="99">
        <f t="shared" si="23"/>
        <v>710982.9</v>
      </c>
      <c r="AH54" s="99">
        <f t="shared" si="23"/>
        <v>763648.3</v>
      </c>
      <c r="AI54" s="99">
        <f t="shared" si="23"/>
        <v>631984.80000000005</v>
      </c>
      <c r="AJ54" s="99">
        <f t="shared" si="23"/>
        <v>631984.80000000005</v>
      </c>
      <c r="AK54" s="99">
        <f t="shared" si="23"/>
        <v>631984.80000000005</v>
      </c>
      <c r="AL54" s="99">
        <f t="shared" si="23"/>
        <v>394990.5</v>
      </c>
      <c r="AM54" s="99">
        <f t="shared" si="23"/>
        <v>450815.82400000002</v>
      </c>
      <c r="AN54" s="99">
        <f t="shared" si="23"/>
        <v>704399.72500000009</v>
      </c>
      <c r="AO54" s="99">
        <f t="shared" si="23"/>
        <v>788927.69200000004</v>
      </c>
      <c r="AP54" s="99">
        <f t="shared" si="23"/>
        <v>788927.69200000004</v>
      </c>
      <c r="AQ54" s="99">
        <f t="shared" si="23"/>
        <v>873455.65899999999</v>
      </c>
      <c r="AR54" s="99">
        <f t="shared" si="23"/>
        <v>957983.62600000005</v>
      </c>
      <c r="AS54" s="99">
        <f t="shared" si="23"/>
        <v>788927.69200000004</v>
      </c>
      <c r="AT54" s="99">
        <f t="shared" si="23"/>
        <v>873455.65899999999</v>
      </c>
      <c r="AU54" s="99">
        <f t="shared" si="23"/>
        <v>704399.72500000009</v>
      </c>
      <c r="AV54" s="99">
        <f t="shared" si="23"/>
        <v>704399.72500000009</v>
      </c>
      <c r="AW54" s="99">
        <f t="shared" si="23"/>
        <v>704399.72500000009</v>
      </c>
      <c r="AX54" s="99">
        <f t="shared" si="23"/>
        <v>450815.82400000002</v>
      </c>
      <c r="AY54" s="99">
        <f t="shared" si="23"/>
        <v>447655.9</v>
      </c>
      <c r="AZ54" s="99">
        <f t="shared" si="23"/>
        <v>710982.9</v>
      </c>
      <c r="BA54" s="99">
        <f t="shared" si="23"/>
        <v>789981</v>
      </c>
      <c r="BB54" s="99">
        <f t="shared" si="23"/>
        <v>789981</v>
      </c>
      <c r="BC54" s="99">
        <f t="shared" si="23"/>
        <v>868979.1</v>
      </c>
      <c r="BD54" s="99">
        <f t="shared" si="23"/>
        <v>947977.20000000007</v>
      </c>
      <c r="BE54" s="99">
        <f t="shared" si="23"/>
        <v>789981</v>
      </c>
      <c r="BF54" s="99">
        <f t="shared" si="23"/>
        <v>868979.1</v>
      </c>
      <c r="BG54" s="99">
        <f t="shared" si="23"/>
        <v>710982.9</v>
      </c>
      <c r="BH54" s="99">
        <f t="shared" si="23"/>
        <v>710982.9</v>
      </c>
      <c r="BI54" s="99">
        <f t="shared" si="23"/>
        <v>710982.9</v>
      </c>
      <c r="BJ54" s="99">
        <f t="shared" si="23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4">SUM(D58:D61)</f>
        <v>0</v>
      </c>
      <c r="E63" s="369">
        <f t="shared" si="24"/>
        <v>0</v>
      </c>
      <c r="F63" s="99">
        <f t="shared" si="24"/>
        <v>40500</v>
      </c>
      <c r="G63" s="99">
        <f t="shared" si="24"/>
        <v>40500</v>
      </c>
      <c r="H63" s="99">
        <f t="shared" si="24"/>
        <v>40500</v>
      </c>
      <c r="I63" s="99">
        <f t="shared" si="24"/>
        <v>40500</v>
      </c>
      <c r="J63" s="99">
        <f t="shared" si="24"/>
        <v>40500</v>
      </c>
      <c r="K63" s="99">
        <f t="shared" si="24"/>
        <v>40500</v>
      </c>
      <c r="L63" s="99">
        <f t="shared" si="24"/>
        <v>40500</v>
      </c>
      <c r="M63" s="99">
        <f t="shared" si="24"/>
        <v>40500</v>
      </c>
      <c r="N63" s="99">
        <f t="shared" si="24"/>
        <v>27000</v>
      </c>
      <c r="O63" s="99">
        <f>SUM(O58:O61)</f>
        <v>72225</v>
      </c>
      <c r="P63" s="99">
        <f t="shared" ref="P63:BJ63" si="25">SUM(P58:P61)</f>
        <v>130005</v>
      </c>
      <c r="Q63" s="99">
        <f t="shared" si="25"/>
        <v>130005</v>
      </c>
      <c r="R63" s="99">
        <f t="shared" si="25"/>
        <v>130005</v>
      </c>
      <c r="S63" s="99">
        <f t="shared" si="25"/>
        <v>144450</v>
      </c>
      <c r="T63" s="99">
        <f t="shared" si="25"/>
        <v>158895</v>
      </c>
      <c r="U63" s="99">
        <f t="shared" si="25"/>
        <v>130005</v>
      </c>
      <c r="V63" s="99">
        <f t="shared" si="25"/>
        <v>144450</v>
      </c>
      <c r="W63" s="99">
        <f t="shared" si="25"/>
        <v>130005</v>
      </c>
      <c r="X63" s="99">
        <f t="shared" si="25"/>
        <v>130005</v>
      </c>
      <c r="Y63" s="99">
        <f t="shared" si="25"/>
        <v>130005</v>
      </c>
      <c r="Z63" s="99">
        <f t="shared" si="25"/>
        <v>72225</v>
      </c>
      <c r="AA63" s="99">
        <f t="shared" si="25"/>
        <v>231842.25</v>
      </c>
      <c r="AB63" s="99">
        <f t="shared" si="25"/>
        <v>370947.60000000003</v>
      </c>
      <c r="AC63" s="99">
        <f t="shared" si="25"/>
        <v>417316.05000000005</v>
      </c>
      <c r="AD63" s="99">
        <f t="shared" si="25"/>
        <v>417316.05000000005</v>
      </c>
      <c r="AE63" s="99">
        <f t="shared" si="25"/>
        <v>448228.35000000003</v>
      </c>
      <c r="AF63" s="99">
        <f t="shared" si="25"/>
        <v>494596.80000000005</v>
      </c>
      <c r="AG63" s="99">
        <f t="shared" si="25"/>
        <v>417316.05000000005</v>
      </c>
      <c r="AH63" s="99">
        <f t="shared" si="25"/>
        <v>448228.35000000003</v>
      </c>
      <c r="AI63" s="99">
        <f t="shared" si="25"/>
        <v>370947.60000000003</v>
      </c>
      <c r="AJ63" s="99">
        <f t="shared" si="25"/>
        <v>370947.60000000003</v>
      </c>
      <c r="AK63" s="99">
        <f t="shared" si="25"/>
        <v>370947.60000000003</v>
      </c>
      <c r="AL63" s="99">
        <f t="shared" si="25"/>
        <v>231842.25</v>
      </c>
      <c r="AM63" s="99">
        <f t="shared" si="25"/>
        <v>247298.40000000002</v>
      </c>
      <c r="AN63" s="99">
        <f t="shared" si="25"/>
        <v>386403.75</v>
      </c>
      <c r="AO63" s="99">
        <f t="shared" si="25"/>
        <v>432772.2</v>
      </c>
      <c r="AP63" s="99">
        <f t="shared" si="25"/>
        <v>432772.2</v>
      </c>
      <c r="AQ63" s="99">
        <f t="shared" si="25"/>
        <v>479140.65</v>
      </c>
      <c r="AR63" s="99">
        <f t="shared" si="25"/>
        <v>525509.10000000009</v>
      </c>
      <c r="AS63" s="99">
        <f t="shared" si="25"/>
        <v>432772.2</v>
      </c>
      <c r="AT63" s="99">
        <f t="shared" si="25"/>
        <v>479140.65</v>
      </c>
      <c r="AU63" s="99">
        <f t="shared" si="25"/>
        <v>386403.75</v>
      </c>
      <c r="AV63" s="99">
        <f t="shared" si="25"/>
        <v>386403.75</v>
      </c>
      <c r="AW63" s="99">
        <f t="shared" si="25"/>
        <v>386403.75</v>
      </c>
      <c r="AX63" s="99">
        <f t="shared" si="25"/>
        <v>247298.40000000002</v>
      </c>
      <c r="AY63" s="99">
        <f t="shared" si="25"/>
        <v>281147.36850000004</v>
      </c>
      <c r="AZ63" s="99">
        <f t="shared" si="25"/>
        <v>446528.17350000003</v>
      </c>
      <c r="BA63" s="99">
        <f t="shared" si="25"/>
        <v>496142.41500000004</v>
      </c>
      <c r="BB63" s="99">
        <f t="shared" si="25"/>
        <v>496142.41500000004</v>
      </c>
      <c r="BC63" s="99">
        <f t="shared" si="25"/>
        <v>545756.65650000004</v>
      </c>
      <c r="BD63" s="99">
        <f t="shared" si="25"/>
        <v>595370.89800000004</v>
      </c>
      <c r="BE63" s="99">
        <f t="shared" si="25"/>
        <v>496142.41500000004</v>
      </c>
      <c r="BF63" s="99">
        <f t="shared" si="25"/>
        <v>545756.65650000004</v>
      </c>
      <c r="BG63" s="99">
        <f t="shared" si="25"/>
        <v>446528.17350000003</v>
      </c>
      <c r="BH63" s="99">
        <f t="shared" si="25"/>
        <v>446528.17350000003</v>
      </c>
      <c r="BI63" s="99">
        <f t="shared" si="25"/>
        <v>446528.17350000003</v>
      </c>
      <c r="BJ63" s="99">
        <f t="shared" si="25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6">C54-C63</f>
        <v>0</v>
      </c>
      <c r="D65" s="369">
        <f t="shared" si="26"/>
        <v>0</v>
      </c>
      <c r="E65" s="369">
        <f t="shared" si="26"/>
        <v>0</v>
      </c>
      <c r="F65" s="99">
        <f t="shared" si="26"/>
        <v>22290</v>
      </c>
      <c r="G65" s="99">
        <f t="shared" si="26"/>
        <v>22290</v>
      </c>
      <c r="H65" s="99">
        <f t="shared" si="26"/>
        <v>22290</v>
      </c>
      <c r="I65" s="99">
        <f t="shared" si="26"/>
        <v>22290</v>
      </c>
      <c r="J65" s="99">
        <f t="shared" si="26"/>
        <v>22290</v>
      </c>
      <c r="K65" s="99">
        <f t="shared" si="26"/>
        <v>22290</v>
      </c>
      <c r="L65" s="99">
        <f t="shared" si="26"/>
        <v>22290</v>
      </c>
      <c r="M65" s="99">
        <f t="shared" si="26"/>
        <v>22290</v>
      </c>
      <c r="N65" s="99">
        <f t="shared" si="26"/>
        <v>14860</v>
      </c>
      <c r="O65" s="99">
        <f t="shared" si="26"/>
        <v>50825</v>
      </c>
      <c r="P65" s="99">
        <f t="shared" si="26"/>
        <v>91485</v>
      </c>
      <c r="Q65" s="99">
        <f t="shared" si="26"/>
        <v>91485</v>
      </c>
      <c r="R65" s="99">
        <f t="shared" si="26"/>
        <v>91485</v>
      </c>
      <c r="S65" s="99">
        <f t="shared" si="26"/>
        <v>101650</v>
      </c>
      <c r="T65" s="99">
        <f t="shared" si="26"/>
        <v>111815</v>
      </c>
      <c r="U65" s="99">
        <f t="shared" si="26"/>
        <v>91485</v>
      </c>
      <c r="V65" s="99">
        <f t="shared" si="26"/>
        <v>101650</v>
      </c>
      <c r="W65" s="99">
        <f t="shared" si="26"/>
        <v>91485</v>
      </c>
      <c r="X65" s="99">
        <f t="shared" si="26"/>
        <v>91485</v>
      </c>
      <c r="Y65" s="99">
        <f t="shared" si="26"/>
        <v>91485</v>
      </c>
      <c r="Z65" s="99">
        <f t="shared" si="26"/>
        <v>50825</v>
      </c>
      <c r="AA65" s="99">
        <f t="shared" si="26"/>
        <v>163148.25</v>
      </c>
      <c r="AB65" s="99">
        <f t="shared" si="26"/>
        <v>261037.2</v>
      </c>
      <c r="AC65" s="99">
        <f t="shared" si="26"/>
        <v>293666.84999999998</v>
      </c>
      <c r="AD65" s="99">
        <f t="shared" si="26"/>
        <v>293666.84999999998</v>
      </c>
      <c r="AE65" s="99">
        <f t="shared" si="26"/>
        <v>315419.95</v>
      </c>
      <c r="AF65" s="99">
        <f t="shared" si="26"/>
        <v>348049.6</v>
      </c>
      <c r="AG65" s="99">
        <f t="shared" si="26"/>
        <v>293666.84999999998</v>
      </c>
      <c r="AH65" s="99">
        <f t="shared" si="26"/>
        <v>315419.95</v>
      </c>
      <c r="AI65" s="99">
        <f t="shared" si="26"/>
        <v>261037.2</v>
      </c>
      <c r="AJ65" s="99">
        <f t="shared" si="26"/>
        <v>261037.2</v>
      </c>
      <c r="AK65" s="99">
        <f t="shared" si="26"/>
        <v>261037.2</v>
      </c>
      <c r="AL65" s="99">
        <f t="shared" si="26"/>
        <v>163148.25</v>
      </c>
      <c r="AM65" s="99">
        <f t="shared" si="26"/>
        <v>203517.424</v>
      </c>
      <c r="AN65" s="99">
        <f t="shared" si="26"/>
        <v>317995.97500000009</v>
      </c>
      <c r="AO65" s="99">
        <f t="shared" si="26"/>
        <v>356155.49200000003</v>
      </c>
      <c r="AP65" s="99">
        <f t="shared" si="26"/>
        <v>356155.49200000003</v>
      </c>
      <c r="AQ65" s="99">
        <f t="shared" si="26"/>
        <v>394315.00899999996</v>
      </c>
      <c r="AR65" s="99">
        <f t="shared" si="26"/>
        <v>432474.52599999995</v>
      </c>
      <c r="AS65" s="99">
        <f t="shared" si="26"/>
        <v>356155.49200000003</v>
      </c>
      <c r="AT65" s="99">
        <f t="shared" si="26"/>
        <v>394315.00899999996</v>
      </c>
      <c r="AU65" s="99">
        <f t="shared" si="26"/>
        <v>317995.97500000009</v>
      </c>
      <c r="AV65" s="99">
        <f t="shared" si="26"/>
        <v>317995.97500000009</v>
      </c>
      <c r="AW65" s="99">
        <f t="shared" si="26"/>
        <v>317995.97500000009</v>
      </c>
      <c r="AX65" s="99">
        <f t="shared" si="26"/>
        <v>203517.424</v>
      </c>
      <c r="AY65" s="99">
        <f t="shared" si="26"/>
        <v>166508.53149999998</v>
      </c>
      <c r="AZ65" s="99">
        <f t="shared" si="26"/>
        <v>264454.72649999999</v>
      </c>
      <c r="BA65" s="99">
        <f t="shared" si="26"/>
        <v>293838.58499999996</v>
      </c>
      <c r="BB65" s="99">
        <f t="shared" si="26"/>
        <v>293838.58499999996</v>
      </c>
      <c r="BC65" s="99">
        <f t="shared" si="26"/>
        <v>323222.44349999994</v>
      </c>
      <c r="BD65" s="99">
        <f t="shared" si="26"/>
        <v>352606.30200000003</v>
      </c>
      <c r="BE65" s="99">
        <f t="shared" si="26"/>
        <v>293838.58499999996</v>
      </c>
      <c r="BF65" s="99">
        <f t="shared" si="26"/>
        <v>323222.44349999994</v>
      </c>
      <c r="BG65" s="99">
        <f t="shared" si="26"/>
        <v>264454.72649999999</v>
      </c>
      <c r="BH65" s="99">
        <f t="shared" si="26"/>
        <v>264454.72649999999</v>
      </c>
      <c r="BI65" s="99">
        <f t="shared" si="26"/>
        <v>264454.72649999999</v>
      </c>
      <c r="BJ65" s="99">
        <f t="shared" si="26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7">IF(D65&gt;0,(D65/D54),0)</f>
        <v>0</v>
      </c>
      <c r="E66" s="100">
        <f t="shared" si="27"/>
        <v>0</v>
      </c>
      <c r="F66" s="100">
        <f t="shared" si="27"/>
        <v>0.35499283325370284</v>
      </c>
      <c r="G66" s="100">
        <f t="shared" si="27"/>
        <v>0.35499283325370284</v>
      </c>
      <c r="H66" s="100">
        <f t="shared" si="27"/>
        <v>0.35499283325370284</v>
      </c>
      <c r="I66" s="100">
        <f t="shared" si="27"/>
        <v>0.35499283325370284</v>
      </c>
      <c r="J66" s="100">
        <f t="shared" si="27"/>
        <v>0.35499283325370284</v>
      </c>
      <c r="K66" s="100">
        <f t="shared" si="27"/>
        <v>0.35499283325370284</v>
      </c>
      <c r="L66" s="100">
        <f t="shared" si="27"/>
        <v>0.35499283325370284</v>
      </c>
      <c r="M66" s="100">
        <f t="shared" si="27"/>
        <v>0.35499283325370284</v>
      </c>
      <c r="N66" s="100">
        <f t="shared" si="27"/>
        <v>0.35499283325370284</v>
      </c>
      <c r="O66" s="100">
        <f t="shared" si="27"/>
        <v>0.41304347826086957</v>
      </c>
      <c r="P66" s="100">
        <f t="shared" si="27"/>
        <v>0.41304347826086957</v>
      </c>
      <c r="Q66" s="100">
        <f t="shared" si="27"/>
        <v>0.41304347826086957</v>
      </c>
      <c r="R66" s="100">
        <f t="shared" si="27"/>
        <v>0.41304347826086957</v>
      </c>
      <c r="S66" s="100">
        <f t="shared" si="27"/>
        <v>0.41304347826086957</v>
      </c>
      <c r="T66" s="100">
        <f t="shared" si="27"/>
        <v>0.41304347826086957</v>
      </c>
      <c r="U66" s="100">
        <f t="shared" si="27"/>
        <v>0.41304347826086957</v>
      </c>
      <c r="V66" s="100">
        <f t="shared" si="27"/>
        <v>0.41304347826086957</v>
      </c>
      <c r="W66" s="100">
        <f t="shared" si="27"/>
        <v>0.41304347826086957</v>
      </c>
      <c r="X66" s="100">
        <f t="shared" si="27"/>
        <v>0.41304347826086957</v>
      </c>
      <c r="Y66" s="100">
        <f t="shared" si="27"/>
        <v>0.41304347826086957</v>
      </c>
      <c r="Z66" s="100">
        <f t="shared" si="27"/>
        <v>0.41304347826086957</v>
      </c>
      <c r="AA66" s="100">
        <f t="shared" si="27"/>
        <v>0.41304347826086957</v>
      </c>
      <c r="AB66" s="100">
        <f t="shared" si="27"/>
        <v>0.41304347826086957</v>
      </c>
      <c r="AC66" s="100">
        <f t="shared" si="27"/>
        <v>0.41304347826086951</v>
      </c>
      <c r="AD66" s="100">
        <f t="shared" si="27"/>
        <v>0.41304347826086951</v>
      </c>
      <c r="AE66" s="100">
        <f t="shared" si="27"/>
        <v>0.41304347826086957</v>
      </c>
      <c r="AF66" s="100">
        <f t="shared" si="27"/>
        <v>0.41304347826086951</v>
      </c>
      <c r="AG66" s="100">
        <f t="shared" si="27"/>
        <v>0.41304347826086951</v>
      </c>
      <c r="AH66" s="100">
        <f t="shared" si="27"/>
        <v>0.41304347826086957</v>
      </c>
      <c r="AI66" s="100">
        <f t="shared" si="27"/>
        <v>0.41304347826086957</v>
      </c>
      <c r="AJ66" s="100">
        <f t="shared" si="27"/>
        <v>0.41304347826086957</v>
      </c>
      <c r="AK66" s="100">
        <f t="shared" si="27"/>
        <v>0.41304347826086957</v>
      </c>
      <c r="AL66" s="100">
        <f t="shared" si="27"/>
        <v>0.41304347826086957</v>
      </c>
      <c r="AM66" s="100">
        <f t="shared" si="27"/>
        <v>0.45144250304754163</v>
      </c>
      <c r="AN66" s="100">
        <f t="shared" si="27"/>
        <v>0.45144250304754174</v>
      </c>
      <c r="AO66" s="100">
        <f t="shared" si="27"/>
        <v>0.45144250304754169</v>
      </c>
      <c r="AP66" s="100">
        <f t="shared" si="27"/>
        <v>0.45144250304754169</v>
      </c>
      <c r="AQ66" s="100">
        <f t="shared" si="27"/>
        <v>0.45144250304754163</v>
      </c>
      <c r="AR66" s="100">
        <f t="shared" si="27"/>
        <v>0.45144250304754158</v>
      </c>
      <c r="AS66" s="100">
        <f t="shared" si="27"/>
        <v>0.45144250304754169</v>
      </c>
      <c r="AT66" s="100">
        <f t="shared" si="27"/>
        <v>0.45144250304754163</v>
      </c>
      <c r="AU66" s="100">
        <f t="shared" si="27"/>
        <v>0.45144250304754174</v>
      </c>
      <c r="AV66" s="100">
        <f t="shared" si="27"/>
        <v>0.45144250304754174</v>
      </c>
      <c r="AW66" s="100">
        <f t="shared" si="27"/>
        <v>0.45144250304754174</v>
      </c>
      <c r="AX66" s="100">
        <f t="shared" si="27"/>
        <v>0.45144250304754163</v>
      </c>
      <c r="AY66" s="100">
        <f t="shared" si="27"/>
        <v>0.37195652173913035</v>
      </c>
      <c r="AZ66" s="100">
        <f t="shared" si="27"/>
        <v>0.37195652173913041</v>
      </c>
      <c r="BA66" s="100">
        <f t="shared" si="27"/>
        <v>0.37195652173913041</v>
      </c>
      <c r="BB66" s="100">
        <f t="shared" si="27"/>
        <v>0.37195652173913041</v>
      </c>
      <c r="BC66" s="100">
        <f t="shared" si="27"/>
        <v>0.37195652173913035</v>
      </c>
      <c r="BD66" s="100">
        <f t="shared" si="27"/>
        <v>0.37195652173913041</v>
      </c>
      <c r="BE66" s="100">
        <f t="shared" si="27"/>
        <v>0.37195652173913041</v>
      </c>
      <c r="BF66" s="100">
        <f t="shared" si="27"/>
        <v>0.37195652173913035</v>
      </c>
      <c r="BG66" s="100">
        <f t="shared" si="27"/>
        <v>0.37195652173913041</v>
      </c>
      <c r="BH66" s="100">
        <f t="shared" si="27"/>
        <v>0.37195652173913041</v>
      </c>
      <c r="BI66" s="100">
        <f t="shared" si="27"/>
        <v>0.37195652173913041</v>
      </c>
      <c r="BJ66" s="100">
        <f t="shared" si="27"/>
        <v>0.37195652173913035</v>
      </c>
      <c r="BK66" s="119"/>
    </row>
    <row r="67" spans="1:63" outlineLevel="1" x14ac:dyDescent="0.15"/>
    <row r="68" spans="1:63" outlineLevel="1" x14ac:dyDescent="0.15">
      <c r="A68" s="16" t="s">
        <v>1224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8">C50-C72</f>
        <v>0</v>
      </c>
      <c r="D71" s="169">
        <f t="shared" si="28"/>
        <v>0</v>
      </c>
      <c r="E71" s="169">
        <f t="shared" si="28"/>
        <v>0</v>
      </c>
      <c r="F71" s="169">
        <f t="shared" si="28"/>
        <v>2</v>
      </c>
      <c r="G71" s="169">
        <f t="shared" si="28"/>
        <v>2</v>
      </c>
      <c r="H71" s="169">
        <f t="shared" si="28"/>
        <v>2</v>
      </c>
      <c r="I71" s="169">
        <f t="shared" si="28"/>
        <v>2</v>
      </c>
      <c r="J71" s="169">
        <f t="shared" si="28"/>
        <v>2</v>
      </c>
      <c r="K71" s="169">
        <f t="shared" si="28"/>
        <v>2</v>
      </c>
      <c r="L71" s="169">
        <f t="shared" si="28"/>
        <v>2</v>
      </c>
      <c r="M71" s="169">
        <f t="shared" si="28"/>
        <v>2</v>
      </c>
      <c r="N71" s="169">
        <f t="shared" si="28"/>
        <v>1</v>
      </c>
      <c r="O71" s="102">
        <f t="shared" si="28"/>
        <v>3</v>
      </c>
      <c r="P71" s="102">
        <f t="shared" si="28"/>
        <v>6</v>
      </c>
      <c r="Q71" s="102">
        <f t="shared" si="28"/>
        <v>6</v>
      </c>
      <c r="R71" s="102">
        <f t="shared" si="28"/>
        <v>6</v>
      </c>
      <c r="S71" s="102">
        <f t="shared" si="28"/>
        <v>7</v>
      </c>
      <c r="T71" s="102">
        <f t="shared" si="28"/>
        <v>8</v>
      </c>
      <c r="U71" s="102">
        <f t="shared" si="28"/>
        <v>6</v>
      </c>
      <c r="V71" s="102">
        <f t="shared" si="28"/>
        <v>7</v>
      </c>
      <c r="W71" s="102">
        <f t="shared" si="28"/>
        <v>6</v>
      </c>
      <c r="X71" s="102">
        <f t="shared" si="28"/>
        <v>6</v>
      </c>
      <c r="Y71" s="102">
        <f t="shared" si="28"/>
        <v>6</v>
      </c>
      <c r="Z71" s="102">
        <f t="shared" si="28"/>
        <v>3</v>
      </c>
      <c r="AA71" s="102">
        <f t="shared" si="28"/>
        <v>10</v>
      </c>
      <c r="AB71" s="102">
        <f t="shared" si="28"/>
        <v>16</v>
      </c>
      <c r="AC71" s="102">
        <f t="shared" si="28"/>
        <v>18</v>
      </c>
      <c r="AD71" s="102">
        <f t="shared" si="28"/>
        <v>18</v>
      </c>
      <c r="AE71" s="102">
        <f t="shared" si="28"/>
        <v>20</v>
      </c>
      <c r="AF71" s="102">
        <f t="shared" si="28"/>
        <v>22</v>
      </c>
      <c r="AG71" s="102">
        <f t="shared" si="28"/>
        <v>18</v>
      </c>
      <c r="AH71" s="102">
        <f t="shared" si="28"/>
        <v>20</v>
      </c>
      <c r="AI71" s="102">
        <f t="shared" si="28"/>
        <v>16</v>
      </c>
      <c r="AJ71" s="102">
        <f t="shared" si="28"/>
        <v>16</v>
      </c>
      <c r="AK71" s="102">
        <f t="shared" si="28"/>
        <v>16</v>
      </c>
      <c r="AL71" s="102">
        <f t="shared" si="28"/>
        <v>10</v>
      </c>
      <c r="AM71" s="102">
        <f t="shared" si="28"/>
        <v>11</v>
      </c>
      <c r="AN71" s="102">
        <f t="shared" si="28"/>
        <v>17</v>
      </c>
      <c r="AO71" s="102">
        <f t="shared" si="28"/>
        <v>19</v>
      </c>
      <c r="AP71" s="102">
        <f t="shared" si="28"/>
        <v>19</v>
      </c>
      <c r="AQ71" s="102">
        <f t="shared" si="28"/>
        <v>21</v>
      </c>
      <c r="AR71" s="102">
        <f t="shared" si="28"/>
        <v>23</v>
      </c>
      <c r="AS71" s="102">
        <f t="shared" si="28"/>
        <v>19</v>
      </c>
      <c r="AT71" s="102">
        <f t="shared" si="28"/>
        <v>21</v>
      </c>
      <c r="AU71" s="102">
        <f t="shared" si="28"/>
        <v>17</v>
      </c>
      <c r="AV71" s="102">
        <f t="shared" si="28"/>
        <v>17</v>
      </c>
      <c r="AW71" s="102">
        <f t="shared" si="28"/>
        <v>17</v>
      </c>
      <c r="AX71" s="102">
        <f t="shared" si="28"/>
        <v>11</v>
      </c>
      <c r="AY71" s="102">
        <f t="shared" si="28"/>
        <v>11</v>
      </c>
      <c r="AZ71" s="102">
        <f t="shared" si="28"/>
        <v>18</v>
      </c>
      <c r="BA71" s="102">
        <f t="shared" si="28"/>
        <v>21</v>
      </c>
      <c r="BB71" s="102">
        <f t="shared" si="28"/>
        <v>21</v>
      </c>
      <c r="BC71" s="102">
        <f t="shared" si="28"/>
        <v>23</v>
      </c>
      <c r="BD71" s="102">
        <f t="shared" si="28"/>
        <v>25</v>
      </c>
      <c r="BE71" s="102">
        <f t="shared" si="28"/>
        <v>21</v>
      </c>
      <c r="BF71" s="102">
        <f t="shared" si="28"/>
        <v>23</v>
      </c>
      <c r="BG71" s="102">
        <f t="shared" si="28"/>
        <v>18</v>
      </c>
      <c r="BH71" s="102">
        <f t="shared" si="28"/>
        <v>18</v>
      </c>
      <c r="BI71" s="102">
        <f t="shared" si="28"/>
        <v>18</v>
      </c>
      <c r="BJ71" s="102">
        <f t="shared" si="28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9">ROUNDUP(+D50*D70,0)</f>
        <v>0</v>
      </c>
      <c r="E72" s="169">
        <f t="shared" si="29"/>
        <v>0</v>
      </c>
      <c r="F72" s="169">
        <f t="shared" si="29"/>
        <v>1</v>
      </c>
      <c r="G72" s="169">
        <f t="shared" si="29"/>
        <v>1</v>
      </c>
      <c r="H72" s="169">
        <f t="shared" si="29"/>
        <v>1</v>
      </c>
      <c r="I72" s="169">
        <f t="shared" si="29"/>
        <v>1</v>
      </c>
      <c r="J72" s="169">
        <f t="shared" si="29"/>
        <v>1</v>
      </c>
      <c r="K72" s="169">
        <f t="shared" si="29"/>
        <v>1</v>
      </c>
      <c r="L72" s="169">
        <f t="shared" si="29"/>
        <v>1</v>
      </c>
      <c r="M72" s="169">
        <f t="shared" si="29"/>
        <v>1</v>
      </c>
      <c r="N72" s="169">
        <f t="shared" si="29"/>
        <v>1</v>
      </c>
      <c r="O72" s="102">
        <f t="shared" ref="O72:BJ72" si="30">ROUNDUP(+O50*O70,0)</f>
        <v>2</v>
      </c>
      <c r="P72" s="102">
        <f t="shared" si="30"/>
        <v>3</v>
      </c>
      <c r="Q72" s="102">
        <f t="shared" si="30"/>
        <v>3</v>
      </c>
      <c r="R72" s="102">
        <f t="shared" si="30"/>
        <v>3</v>
      </c>
      <c r="S72" s="102">
        <f t="shared" si="30"/>
        <v>3</v>
      </c>
      <c r="T72" s="102">
        <f t="shared" si="30"/>
        <v>3</v>
      </c>
      <c r="U72" s="102">
        <f t="shared" si="30"/>
        <v>3</v>
      </c>
      <c r="V72" s="102">
        <f t="shared" si="30"/>
        <v>3</v>
      </c>
      <c r="W72" s="102">
        <f t="shared" si="30"/>
        <v>3</v>
      </c>
      <c r="X72" s="102">
        <f t="shared" si="30"/>
        <v>3</v>
      </c>
      <c r="Y72" s="102">
        <f t="shared" si="30"/>
        <v>3</v>
      </c>
      <c r="Z72" s="102">
        <f t="shared" si="30"/>
        <v>2</v>
      </c>
      <c r="AA72" s="102">
        <f t="shared" si="30"/>
        <v>5</v>
      </c>
      <c r="AB72" s="102">
        <f t="shared" si="30"/>
        <v>8</v>
      </c>
      <c r="AC72" s="102">
        <f t="shared" si="30"/>
        <v>9</v>
      </c>
      <c r="AD72" s="102">
        <f t="shared" si="30"/>
        <v>9</v>
      </c>
      <c r="AE72" s="102">
        <f t="shared" si="30"/>
        <v>9</v>
      </c>
      <c r="AF72" s="102">
        <f t="shared" si="30"/>
        <v>10</v>
      </c>
      <c r="AG72" s="102">
        <f t="shared" si="30"/>
        <v>9</v>
      </c>
      <c r="AH72" s="102">
        <f t="shared" si="30"/>
        <v>9</v>
      </c>
      <c r="AI72" s="102">
        <f t="shared" si="30"/>
        <v>8</v>
      </c>
      <c r="AJ72" s="102">
        <f t="shared" si="30"/>
        <v>8</v>
      </c>
      <c r="AK72" s="102">
        <f t="shared" si="30"/>
        <v>8</v>
      </c>
      <c r="AL72" s="102">
        <f t="shared" si="30"/>
        <v>5</v>
      </c>
      <c r="AM72" s="102">
        <f t="shared" si="30"/>
        <v>5</v>
      </c>
      <c r="AN72" s="102">
        <f t="shared" si="30"/>
        <v>8</v>
      </c>
      <c r="AO72" s="102">
        <f t="shared" si="30"/>
        <v>9</v>
      </c>
      <c r="AP72" s="102">
        <f t="shared" si="30"/>
        <v>9</v>
      </c>
      <c r="AQ72" s="102">
        <f t="shared" si="30"/>
        <v>10</v>
      </c>
      <c r="AR72" s="102">
        <f t="shared" si="30"/>
        <v>11</v>
      </c>
      <c r="AS72" s="102">
        <f t="shared" si="30"/>
        <v>9</v>
      </c>
      <c r="AT72" s="102">
        <f t="shared" si="30"/>
        <v>10</v>
      </c>
      <c r="AU72" s="102">
        <f t="shared" si="30"/>
        <v>8</v>
      </c>
      <c r="AV72" s="102">
        <f t="shared" si="30"/>
        <v>8</v>
      </c>
      <c r="AW72" s="102">
        <f t="shared" si="30"/>
        <v>8</v>
      </c>
      <c r="AX72" s="102">
        <f t="shared" si="30"/>
        <v>5</v>
      </c>
      <c r="AY72" s="102">
        <f t="shared" si="30"/>
        <v>6</v>
      </c>
      <c r="AZ72" s="102">
        <f t="shared" si="30"/>
        <v>9</v>
      </c>
      <c r="BA72" s="102">
        <f t="shared" si="30"/>
        <v>9</v>
      </c>
      <c r="BB72" s="102">
        <f t="shared" si="30"/>
        <v>9</v>
      </c>
      <c r="BC72" s="102">
        <f t="shared" si="30"/>
        <v>10</v>
      </c>
      <c r="BD72" s="102">
        <f t="shared" si="30"/>
        <v>11</v>
      </c>
      <c r="BE72" s="102">
        <f t="shared" si="30"/>
        <v>9</v>
      </c>
      <c r="BF72" s="102">
        <f t="shared" si="30"/>
        <v>10</v>
      </c>
      <c r="BG72" s="102">
        <f t="shared" si="30"/>
        <v>9</v>
      </c>
      <c r="BH72" s="102">
        <f t="shared" si="30"/>
        <v>9</v>
      </c>
      <c r="BI72" s="102">
        <f t="shared" si="30"/>
        <v>9</v>
      </c>
      <c r="BJ72" s="102">
        <f t="shared" si="30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1">C75*(1-C76)</f>
        <v>0</v>
      </c>
      <c r="D77" s="169">
        <f t="shared" si="31"/>
        <v>0</v>
      </c>
      <c r="E77" s="169">
        <f t="shared" si="31"/>
        <v>0</v>
      </c>
      <c r="F77" s="169">
        <f t="shared" si="31"/>
        <v>0</v>
      </c>
      <c r="G77" s="169">
        <f t="shared" si="31"/>
        <v>0</v>
      </c>
      <c r="H77" s="169">
        <f t="shared" si="31"/>
        <v>0</v>
      </c>
      <c r="I77" s="169">
        <f t="shared" si="31"/>
        <v>0</v>
      </c>
      <c r="J77" s="169">
        <f t="shared" si="31"/>
        <v>0</v>
      </c>
      <c r="K77" s="169">
        <f t="shared" si="31"/>
        <v>0</v>
      </c>
      <c r="L77" s="169">
        <f t="shared" si="31"/>
        <v>0</v>
      </c>
      <c r="M77" s="169">
        <f t="shared" si="31"/>
        <v>0</v>
      </c>
      <c r="N77" s="169">
        <f t="shared" si="31"/>
        <v>0</v>
      </c>
      <c r="O77" s="169">
        <f t="shared" si="31"/>
        <v>0</v>
      </c>
      <c r="P77" s="169">
        <f t="shared" si="31"/>
        <v>0</v>
      </c>
      <c r="Q77" s="169">
        <f t="shared" si="31"/>
        <v>0</v>
      </c>
      <c r="R77" s="169">
        <f t="shared" si="31"/>
        <v>0</v>
      </c>
      <c r="S77" s="169">
        <f t="shared" ref="S77:AH77" si="32">S75*(1-S76)</f>
        <v>0</v>
      </c>
      <c r="T77" s="169">
        <f t="shared" si="32"/>
        <v>0</v>
      </c>
      <c r="U77" s="169">
        <f t="shared" si="32"/>
        <v>0</v>
      </c>
      <c r="V77" s="169">
        <f t="shared" si="32"/>
        <v>0</v>
      </c>
      <c r="W77" s="169">
        <f t="shared" si="32"/>
        <v>0</v>
      </c>
      <c r="X77" s="169">
        <f t="shared" si="32"/>
        <v>0</v>
      </c>
      <c r="Y77" s="169">
        <f t="shared" si="32"/>
        <v>0</v>
      </c>
      <c r="Z77" s="169">
        <f t="shared" si="32"/>
        <v>0</v>
      </c>
      <c r="AA77" s="169">
        <f t="shared" si="32"/>
        <v>0</v>
      </c>
      <c r="AB77" s="169">
        <f t="shared" si="32"/>
        <v>0</v>
      </c>
      <c r="AC77" s="169">
        <f t="shared" si="32"/>
        <v>0</v>
      </c>
      <c r="AD77" s="169">
        <f t="shared" si="32"/>
        <v>0</v>
      </c>
      <c r="AE77" s="169">
        <f t="shared" si="32"/>
        <v>0</v>
      </c>
      <c r="AF77" s="169">
        <f t="shared" si="32"/>
        <v>0</v>
      </c>
      <c r="AG77" s="169">
        <f t="shared" si="32"/>
        <v>0</v>
      </c>
      <c r="AH77" s="169">
        <f t="shared" si="32"/>
        <v>0</v>
      </c>
      <c r="AI77" s="169">
        <f t="shared" ref="AI77:AL77" si="33">AI75*(1-AI76)</f>
        <v>0</v>
      </c>
      <c r="AJ77" s="169">
        <f t="shared" si="33"/>
        <v>0</v>
      </c>
      <c r="AK77" s="169">
        <f t="shared" si="33"/>
        <v>0</v>
      </c>
      <c r="AL77" s="169">
        <f t="shared" si="33"/>
        <v>0</v>
      </c>
      <c r="AM77" s="90">
        <f t="shared" si="31"/>
        <v>0</v>
      </c>
      <c r="AN77" s="90">
        <f t="shared" si="31"/>
        <v>0</v>
      </c>
      <c r="AO77" s="90">
        <f t="shared" si="31"/>
        <v>0</v>
      </c>
      <c r="AP77" s="90">
        <f t="shared" si="31"/>
        <v>0</v>
      </c>
      <c r="AQ77" s="90">
        <f t="shared" si="31"/>
        <v>0</v>
      </c>
      <c r="AR77" s="90">
        <f t="shared" si="31"/>
        <v>0</v>
      </c>
      <c r="AS77" s="90">
        <f t="shared" si="31"/>
        <v>0</v>
      </c>
      <c r="AT77" s="90">
        <f t="shared" si="31"/>
        <v>0</v>
      </c>
      <c r="AU77" s="90">
        <f t="shared" si="31"/>
        <v>0</v>
      </c>
      <c r="AV77" s="90">
        <f t="shared" si="31"/>
        <v>0</v>
      </c>
      <c r="AW77" s="90">
        <f t="shared" si="31"/>
        <v>0</v>
      </c>
      <c r="AX77" s="90">
        <f t="shared" si="31"/>
        <v>0</v>
      </c>
      <c r="AY77" s="90">
        <f t="shared" si="31"/>
        <v>0</v>
      </c>
      <c r="AZ77" s="90">
        <f t="shared" si="31"/>
        <v>0</v>
      </c>
      <c r="BA77" s="90">
        <f t="shared" si="31"/>
        <v>0</v>
      </c>
      <c r="BB77" s="90">
        <f t="shared" si="31"/>
        <v>0</v>
      </c>
      <c r="BC77" s="90">
        <f t="shared" si="31"/>
        <v>0</v>
      </c>
      <c r="BD77" s="90">
        <f t="shared" si="31"/>
        <v>0</v>
      </c>
      <c r="BE77" s="90">
        <f t="shared" si="31"/>
        <v>0</v>
      </c>
      <c r="BF77" s="90">
        <f t="shared" si="31"/>
        <v>0</v>
      </c>
      <c r="BG77" s="90">
        <f t="shared" si="31"/>
        <v>0</v>
      </c>
      <c r="BH77" s="90">
        <f t="shared" si="31"/>
        <v>0</v>
      </c>
      <c r="BI77" s="90">
        <f t="shared" si="31"/>
        <v>0</v>
      </c>
      <c r="BJ77" s="90">
        <f t="shared" si="31"/>
        <v>0</v>
      </c>
      <c r="BK77" s="118">
        <f>SUM(C77:BJ77)</f>
        <v>0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4">D$17+D$40+D$41+D$44+D$45</f>
        <v>0</v>
      </c>
      <c r="E86" s="97">
        <f t="shared" si="34"/>
        <v>0</v>
      </c>
      <c r="F86" s="97">
        <f t="shared" si="34"/>
        <v>86900</v>
      </c>
      <c r="G86" s="97">
        <f t="shared" si="34"/>
        <v>103280</v>
      </c>
      <c r="H86" s="97">
        <f t="shared" si="34"/>
        <v>119660</v>
      </c>
      <c r="I86" s="97">
        <f t="shared" si="34"/>
        <v>86900</v>
      </c>
      <c r="J86" s="97">
        <f t="shared" si="34"/>
        <v>103280</v>
      </c>
      <c r="K86" s="97">
        <f t="shared" si="34"/>
        <v>68020</v>
      </c>
      <c r="L86" s="97">
        <f t="shared" si="34"/>
        <v>68020</v>
      </c>
      <c r="M86" s="97">
        <f t="shared" si="34"/>
        <v>68020</v>
      </c>
      <c r="N86" s="97">
        <f t="shared" si="34"/>
        <v>35260</v>
      </c>
      <c r="O86" s="97">
        <f t="shared" si="34"/>
        <v>219885</v>
      </c>
      <c r="P86" s="97">
        <f t="shared" si="34"/>
        <v>340795</v>
      </c>
      <c r="Q86" s="97">
        <f t="shared" si="34"/>
        <v>401250</v>
      </c>
      <c r="R86" s="97">
        <f t="shared" si="34"/>
        <v>401250</v>
      </c>
      <c r="S86" s="97">
        <f t="shared" si="34"/>
        <v>439770</v>
      </c>
      <c r="T86" s="97">
        <f t="shared" si="34"/>
        <v>480965</v>
      </c>
      <c r="U86" s="97">
        <f t="shared" si="34"/>
        <v>401250</v>
      </c>
      <c r="V86" s="97">
        <f t="shared" si="34"/>
        <v>439770</v>
      </c>
      <c r="W86" s="97">
        <f t="shared" si="34"/>
        <v>340795</v>
      </c>
      <c r="X86" s="97">
        <f t="shared" si="34"/>
        <v>340795</v>
      </c>
      <c r="Y86" s="97">
        <f t="shared" si="34"/>
        <v>340795</v>
      </c>
      <c r="Z86" s="97">
        <f t="shared" si="34"/>
        <v>219885</v>
      </c>
      <c r="AA86" s="97">
        <f t="shared" si="34"/>
        <v>302826.05</v>
      </c>
      <c r="AB86" s="97">
        <f t="shared" si="34"/>
        <v>496886.60000000003</v>
      </c>
      <c r="AC86" s="97">
        <f t="shared" si="34"/>
        <v>561573.45000000007</v>
      </c>
      <c r="AD86" s="97">
        <f t="shared" si="34"/>
        <v>561573.45000000007</v>
      </c>
      <c r="AE86" s="97">
        <f t="shared" si="34"/>
        <v>623398.05000000005</v>
      </c>
      <c r="AF86" s="97">
        <f t="shared" si="34"/>
        <v>688084.9</v>
      </c>
      <c r="AG86" s="97">
        <f t="shared" si="34"/>
        <v>561573.45000000007</v>
      </c>
      <c r="AH86" s="97">
        <f t="shared" si="34"/>
        <v>623398.05000000005</v>
      </c>
      <c r="AI86" s="97">
        <f t="shared" si="34"/>
        <v>496886.60000000003</v>
      </c>
      <c r="AJ86" s="97">
        <f t="shared" si="34"/>
        <v>496886.60000000003</v>
      </c>
      <c r="AK86" s="97">
        <f t="shared" si="34"/>
        <v>496886.60000000003</v>
      </c>
      <c r="AL86" s="97">
        <f t="shared" si="34"/>
        <v>302826.05</v>
      </c>
      <c r="AM86" s="97">
        <f t="shared" si="34"/>
        <v>714200.06900000002</v>
      </c>
      <c r="AN86" s="97">
        <f t="shared" si="34"/>
        <v>1148477.8125</v>
      </c>
      <c r="AO86" s="97">
        <f t="shared" si="34"/>
        <v>1286907.6714999999</v>
      </c>
      <c r="AP86" s="97">
        <f t="shared" si="34"/>
        <v>1286907.6714999999</v>
      </c>
      <c r="AQ86" s="97">
        <f t="shared" si="34"/>
        <v>1425337.5305000001</v>
      </c>
      <c r="AR86" s="97">
        <f t="shared" si="34"/>
        <v>1563767.3895</v>
      </c>
      <c r="AS86" s="97">
        <f t="shared" si="34"/>
        <v>1286907.6714999999</v>
      </c>
      <c r="AT86" s="97">
        <f t="shared" si="34"/>
        <v>1425337.5305000001</v>
      </c>
      <c r="AU86" s="97">
        <f t="shared" si="34"/>
        <v>1148477.8125</v>
      </c>
      <c r="AV86" s="97">
        <f t="shared" si="34"/>
        <v>1148477.8125</v>
      </c>
      <c r="AW86" s="97">
        <f t="shared" si="34"/>
        <v>1148477.8125</v>
      </c>
      <c r="AX86" s="97">
        <f t="shared" si="34"/>
        <v>714200.06900000002</v>
      </c>
      <c r="AY86" s="97">
        <f t="shared" si="34"/>
        <v>811382.73019000003</v>
      </c>
      <c r="AZ86" s="97">
        <f t="shared" si="34"/>
        <v>1302931.2339400004</v>
      </c>
      <c r="BA86" s="97">
        <f t="shared" si="34"/>
        <v>1451051.1830700003</v>
      </c>
      <c r="BB86" s="97">
        <f t="shared" si="34"/>
        <v>1451051.1830700003</v>
      </c>
      <c r="BC86" s="97">
        <f t="shared" si="34"/>
        <v>1622765.4603800001</v>
      </c>
      <c r="BD86" s="97">
        <f t="shared" si="34"/>
        <v>1770885.4095100004</v>
      </c>
      <c r="BE86" s="97">
        <f t="shared" si="34"/>
        <v>1451051.1830700003</v>
      </c>
      <c r="BF86" s="97">
        <f t="shared" si="34"/>
        <v>1622765.4603800001</v>
      </c>
      <c r="BG86" s="97">
        <f t="shared" si="34"/>
        <v>1302931.2339400004</v>
      </c>
      <c r="BH86" s="97">
        <f t="shared" si="34"/>
        <v>1302931.2339400004</v>
      </c>
      <c r="BI86" s="97">
        <f t="shared" si="34"/>
        <v>1302931.2339400004</v>
      </c>
      <c r="BJ86" s="97">
        <f t="shared" si="34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5">D$28+D$40+D$41+D$44+D$45</f>
        <v>0</v>
      </c>
      <c r="E87" s="97">
        <f t="shared" si="35"/>
        <v>0</v>
      </c>
      <c r="F87" s="97">
        <f t="shared" si="35"/>
        <v>24400</v>
      </c>
      <c r="G87" s="97">
        <f t="shared" si="35"/>
        <v>28280</v>
      </c>
      <c r="H87" s="97">
        <f t="shared" si="35"/>
        <v>32160</v>
      </c>
      <c r="I87" s="97">
        <f t="shared" si="35"/>
        <v>24400</v>
      </c>
      <c r="J87" s="97">
        <f t="shared" si="35"/>
        <v>28280</v>
      </c>
      <c r="K87" s="97">
        <f t="shared" si="35"/>
        <v>18020</v>
      </c>
      <c r="L87" s="97">
        <f t="shared" si="35"/>
        <v>18020</v>
      </c>
      <c r="M87" s="97">
        <f t="shared" si="35"/>
        <v>18020</v>
      </c>
      <c r="N87" s="97">
        <f t="shared" si="35"/>
        <v>10260</v>
      </c>
      <c r="O87" s="97">
        <f t="shared" si="35"/>
        <v>72760</v>
      </c>
      <c r="P87" s="97">
        <f t="shared" si="35"/>
        <v>113420</v>
      </c>
      <c r="Q87" s="97">
        <f t="shared" si="35"/>
        <v>133750</v>
      </c>
      <c r="R87" s="97">
        <f t="shared" si="35"/>
        <v>133750</v>
      </c>
      <c r="S87" s="97">
        <f t="shared" si="35"/>
        <v>145520</v>
      </c>
      <c r="T87" s="97">
        <f t="shared" si="35"/>
        <v>159965</v>
      </c>
      <c r="U87" s="97">
        <f t="shared" si="35"/>
        <v>133750</v>
      </c>
      <c r="V87" s="97">
        <f t="shared" si="35"/>
        <v>145520</v>
      </c>
      <c r="W87" s="97">
        <f t="shared" si="35"/>
        <v>113420</v>
      </c>
      <c r="X87" s="97">
        <f t="shared" si="35"/>
        <v>113420</v>
      </c>
      <c r="Y87" s="97">
        <f t="shared" si="35"/>
        <v>113420</v>
      </c>
      <c r="Z87" s="97">
        <f t="shared" si="35"/>
        <v>72760</v>
      </c>
      <c r="AA87" s="97">
        <f t="shared" si="35"/>
        <v>102468.54999999999</v>
      </c>
      <c r="AB87" s="97">
        <f t="shared" si="35"/>
        <v>167727.85000000003</v>
      </c>
      <c r="AC87" s="97">
        <f t="shared" si="35"/>
        <v>189480.95</v>
      </c>
      <c r="AD87" s="97">
        <f t="shared" si="35"/>
        <v>189480.95</v>
      </c>
      <c r="AE87" s="97">
        <f t="shared" si="35"/>
        <v>208371.80000000005</v>
      </c>
      <c r="AF87" s="97">
        <f t="shared" si="35"/>
        <v>230124.89999999997</v>
      </c>
      <c r="AG87" s="97">
        <f t="shared" si="35"/>
        <v>189480.95</v>
      </c>
      <c r="AH87" s="97">
        <f t="shared" si="35"/>
        <v>208371.80000000005</v>
      </c>
      <c r="AI87" s="97">
        <f t="shared" si="35"/>
        <v>167727.85000000003</v>
      </c>
      <c r="AJ87" s="97">
        <f t="shared" si="35"/>
        <v>167727.85000000003</v>
      </c>
      <c r="AK87" s="97">
        <f t="shared" si="35"/>
        <v>167727.85000000003</v>
      </c>
      <c r="AL87" s="97">
        <f t="shared" si="35"/>
        <v>102468.54999999999</v>
      </c>
      <c r="AM87" s="97">
        <f t="shared" si="35"/>
        <v>239495.90650000004</v>
      </c>
      <c r="AN87" s="97">
        <f t="shared" si="35"/>
        <v>382825.93749999994</v>
      </c>
      <c r="AO87" s="97">
        <f t="shared" si="35"/>
        <v>429377.57149999996</v>
      </c>
      <c r="AP87" s="97">
        <f t="shared" si="35"/>
        <v>429377.57149999996</v>
      </c>
      <c r="AQ87" s="97">
        <f t="shared" si="35"/>
        <v>475929.20550000004</v>
      </c>
      <c r="AR87" s="97">
        <f t="shared" si="35"/>
        <v>522480.83949999983</v>
      </c>
      <c r="AS87" s="97">
        <f t="shared" si="35"/>
        <v>429377.57149999996</v>
      </c>
      <c r="AT87" s="97">
        <f t="shared" si="35"/>
        <v>475929.20550000004</v>
      </c>
      <c r="AU87" s="97">
        <f t="shared" si="35"/>
        <v>382825.93749999994</v>
      </c>
      <c r="AV87" s="97">
        <f t="shared" si="35"/>
        <v>382825.93749999994</v>
      </c>
      <c r="AW87" s="97">
        <f t="shared" si="35"/>
        <v>382825.93749999994</v>
      </c>
      <c r="AX87" s="97">
        <f t="shared" si="35"/>
        <v>239495.90650000004</v>
      </c>
      <c r="AY87" s="97">
        <f t="shared" si="35"/>
        <v>270679.37606500002</v>
      </c>
      <c r="AZ87" s="97">
        <f t="shared" si="35"/>
        <v>434528.87731500017</v>
      </c>
      <c r="BA87" s="97">
        <f t="shared" si="35"/>
        <v>484339.12569500017</v>
      </c>
      <c r="BB87" s="97">
        <f t="shared" si="35"/>
        <v>484339.12569500017</v>
      </c>
      <c r="BC87" s="97">
        <f t="shared" si="35"/>
        <v>541358.75213000004</v>
      </c>
      <c r="BD87" s="97">
        <f t="shared" si="35"/>
        <v>591169.00051000039</v>
      </c>
      <c r="BE87" s="97">
        <f t="shared" si="35"/>
        <v>484339.12569500017</v>
      </c>
      <c r="BF87" s="97">
        <f t="shared" si="35"/>
        <v>541358.75213000004</v>
      </c>
      <c r="BG87" s="97">
        <f t="shared" si="35"/>
        <v>434528.87731500017</v>
      </c>
      <c r="BH87" s="97">
        <f t="shared" si="35"/>
        <v>434528.87731500017</v>
      </c>
      <c r="BI87" s="97">
        <f t="shared" si="35"/>
        <v>434528.87731500017</v>
      </c>
      <c r="BJ87" s="97">
        <f t="shared" si="35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6">D$54+D$77+D$78+D$81+D$82</f>
        <v>0</v>
      </c>
      <c r="E88" s="97">
        <f t="shared" si="36"/>
        <v>0</v>
      </c>
      <c r="F88" s="97">
        <f t="shared" si="36"/>
        <v>65290</v>
      </c>
      <c r="G88" s="97">
        <f t="shared" si="36"/>
        <v>65290</v>
      </c>
      <c r="H88" s="97">
        <f t="shared" si="36"/>
        <v>65290</v>
      </c>
      <c r="I88" s="97">
        <f t="shared" si="36"/>
        <v>65290</v>
      </c>
      <c r="J88" s="97">
        <f t="shared" si="36"/>
        <v>65290</v>
      </c>
      <c r="K88" s="97">
        <f t="shared" si="36"/>
        <v>65290</v>
      </c>
      <c r="L88" s="97">
        <f t="shared" si="36"/>
        <v>65290</v>
      </c>
      <c r="M88" s="97">
        <f t="shared" si="36"/>
        <v>65290</v>
      </c>
      <c r="N88" s="97">
        <f t="shared" si="36"/>
        <v>44360</v>
      </c>
      <c r="O88" s="97">
        <f t="shared" si="36"/>
        <v>128400</v>
      </c>
      <c r="P88" s="97">
        <f t="shared" si="36"/>
        <v>229515</v>
      </c>
      <c r="Q88" s="97">
        <f t="shared" si="36"/>
        <v>229515</v>
      </c>
      <c r="R88" s="97">
        <f t="shared" si="36"/>
        <v>229515</v>
      </c>
      <c r="S88" s="97">
        <f t="shared" si="36"/>
        <v>254125</v>
      </c>
      <c r="T88" s="97">
        <f t="shared" si="36"/>
        <v>278735</v>
      </c>
      <c r="U88" s="97">
        <f t="shared" si="36"/>
        <v>229515</v>
      </c>
      <c r="V88" s="97">
        <f t="shared" si="36"/>
        <v>254125</v>
      </c>
      <c r="W88" s="97">
        <f t="shared" si="36"/>
        <v>229515</v>
      </c>
      <c r="X88" s="97">
        <f t="shared" si="36"/>
        <v>229515</v>
      </c>
      <c r="Y88" s="97">
        <f t="shared" si="36"/>
        <v>229515</v>
      </c>
      <c r="Z88" s="97">
        <f t="shared" si="36"/>
        <v>128400</v>
      </c>
      <c r="AA88" s="97">
        <f t="shared" si="36"/>
        <v>409301.75</v>
      </c>
      <c r="AB88" s="97">
        <f t="shared" si="36"/>
        <v>654882.80000000005</v>
      </c>
      <c r="AC88" s="97">
        <f t="shared" si="36"/>
        <v>736743.15</v>
      </c>
      <c r="AD88" s="97">
        <f t="shared" si="36"/>
        <v>736743.15</v>
      </c>
      <c r="AE88" s="97">
        <f t="shared" si="36"/>
        <v>789408.55</v>
      </c>
      <c r="AF88" s="97">
        <f t="shared" si="36"/>
        <v>871268.9</v>
      </c>
      <c r="AG88" s="97">
        <f t="shared" si="36"/>
        <v>736743.15</v>
      </c>
      <c r="AH88" s="97">
        <f t="shared" si="36"/>
        <v>789408.55</v>
      </c>
      <c r="AI88" s="97">
        <f t="shared" si="36"/>
        <v>654882.80000000005</v>
      </c>
      <c r="AJ88" s="97">
        <f t="shared" si="36"/>
        <v>654882.80000000005</v>
      </c>
      <c r="AK88" s="97">
        <f t="shared" si="36"/>
        <v>654882.80000000005</v>
      </c>
      <c r="AL88" s="97">
        <f t="shared" si="36"/>
        <v>409301.75</v>
      </c>
      <c r="AM88" s="97">
        <f t="shared" si="36"/>
        <v>466128.8615</v>
      </c>
      <c r="AN88" s="97">
        <f t="shared" si="36"/>
        <v>728900.58500000008</v>
      </c>
      <c r="AO88" s="97">
        <f t="shared" si="36"/>
        <v>816500.15950000007</v>
      </c>
      <c r="AP88" s="97">
        <f t="shared" si="36"/>
        <v>816491.15950000007</v>
      </c>
      <c r="AQ88" s="97">
        <f t="shared" si="36"/>
        <v>904081.73399999994</v>
      </c>
      <c r="AR88" s="97">
        <f t="shared" si="36"/>
        <v>991672.30850000004</v>
      </c>
      <c r="AS88" s="97">
        <f t="shared" si="36"/>
        <v>816491.15950000007</v>
      </c>
      <c r="AT88" s="97">
        <f t="shared" si="36"/>
        <v>904081.73399999994</v>
      </c>
      <c r="AU88" s="97">
        <f t="shared" si="36"/>
        <v>728900.58500000008</v>
      </c>
      <c r="AV88" s="97">
        <f t="shared" si="36"/>
        <v>728900.58500000008</v>
      </c>
      <c r="AW88" s="97">
        <f t="shared" si="36"/>
        <v>728900.58500000008</v>
      </c>
      <c r="AX88" s="97">
        <f t="shared" si="36"/>
        <v>466128.8615</v>
      </c>
      <c r="AY88" s="97">
        <f t="shared" si="36"/>
        <v>467317.84015</v>
      </c>
      <c r="AZ88" s="97">
        <f t="shared" si="36"/>
        <v>740475.81022500002</v>
      </c>
      <c r="BA88" s="97">
        <f t="shared" si="36"/>
        <v>819482.910225</v>
      </c>
      <c r="BB88" s="97">
        <f t="shared" si="36"/>
        <v>819473.910225</v>
      </c>
      <c r="BC88" s="97">
        <f t="shared" si="36"/>
        <v>901749.00024999992</v>
      </c>
      <c r="BD88" s="97">
        <f t="shared" si="36"/>
        <v>984024.09027500008</v>
      </c>
      <c r="BE88" s="97">
        <f t="shared" si="36"/>
        <v>819473.910225</v>
      </c>
      <c r="BF88" s="97">
        <f t="shared" si="36"/>
        <v>901749.00024999992</v>
      </c>
      <c r="BG88" s="97">
        <f t="shared" si="36"/>
        <v>740475.81022500002</v>
      </c>
      <c r="BH88" s="97">
        <f t="shared" si="36"/>
        <v>740475.81022500002</v>
      </c>
      <c r="BI88" s="97">
        <f t="shared" si="36"/>
        <v>740475.81022500002</v>
      </c>
      <c r="BJ88" s="97">
        <f t="shared" si="36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7">D$65+D$77+D$78+D$81+D$82</f>
        <v>0</v>
      </c>
      <c r="E89" s="97">
        <f t="shared" si="37"/>
        <v>0</v>
      </c>
      <c r="F89" s="97">
        <f t="shared" si="37"/>
        <v>24790</v>
      </c>
      <c r="G89" s="97">
        <f t="shared" si="37"/>
        <v>24790</v>
      </c>
      <c r="H89" s="97">
        <f t="shared" si="37"/>
        <v>24790</v>
      </c>
      <c r="I89" s="97">
        <f t="shared" si="37"/>
        <v>24790</v>
      </c>
      <c r="J89" s="97">
        <f t="shared" si="37"/>
        <v>24790</v>
      </c>
      <c r="K89" s="97">
        <f t="shared" si="37"/>
        <v>24790</v>
      </c>
      <c r="L89" s="97">
        <f t="shared" si="37"/>
        <v>24790</v>
      </c>
      <c r="M89" s="97">
        <f t="shared" si="37"/>
        <v>24790</v>
      </c>
      <c r="N89" s="97">
        <f t="shared" si="37"/>
        <v>17360</v>
      </c>
      <c r="O89" s="97">
        <f t="shared" si="37"/>
        <v>56175</v>
      </c>
      <c r="P89" s="97">
        <f t="shared" si="37"/>
        <v>99510</v>
      </c>
      <c r="Q89" s="97">
        <f t="shared" si="37"/>
        <v>99510</v>
      </c>
      <c r="R89" s="97">
        <f t="shared" si="37"/>
        <v>99510</v>
      </c>
      <c r="S89" s="97">
        <f t="shared" si="37"/>
        <v>109675</v>
      </c>
      <c r="T89" s="97">
        <f t="shared" si="37"/>
        <v>119840</v>
      </c>
      <c r="U89" s="97">
        <f t="shared" si="37"/>
        <v>99510</v>
      </c>
      <c r="V89" s="97">
        <f t="shared" si="37"/>
        <v>109675</v>
      </c>
      <c r="W89" s="97">
        <f t="shared" si="37"/>
        <v>99510</v>
      </c>
      <c r="X89" s="97">
        <f t="shared" si="37"/>
        <v>99510</v>
      </c>
      <c r="Y89" s="97">
        <f t="shared" si="37"/>
        <v>99510</v>
      </c>
      <c r="Z89" s="97">
        <f t="shared" si="37"/>
        <v>56175</v>
      </c>
      <c r="AA89" s="97">
        <f t="shared" si="37"/>
        <v>177459.5</v>
      </c>
      <c r="AB89" s="97">
        <f t="shared" si="37"/>
        <v>283935.2</v>
      </c>
      <c r="AC89" s="97">
        <f t="shared" si="37"/>
        <v>319427.09999999998</v>
      </c>
      <c r="AD89" s="97">
        <f t="shared" si="37"/>
        <v>319427.09999999998</v>
      </c>
      <c r="AE89" s="97">
        <f t="shared" si="37"/>
        <v>341180.2</v>
      </c>
      <c r="AF89" s="97">
        <f t="shared" si="37"/>
        <v>376672.1</v>
      </c>
      <c r="AG89" s="97">
        <f t="shared" si="37"/>
        <v>319427.09999999998</v>
      </c>
      <c r="AH89" s="97">
        <f t="shared" si="37"/>
        <v>341180.2</v>
      </c>
      <c r="AI89" s="97">
        <f t="shared" si="37"/>
        <v>283935.2</v>
      </c>
      <c r="AJ89" s="97">
        <f t="shared" si="37"/>
        <v>283935.2</v>
      </c>
      <c r="AK89" s="97">
        <f t="shared" si="37"/>
        <v>283935.2</v>
      </c>
      <c r="AL89" s="97">
        <f t="shared" si="37"/>
        <v>177459.5</v>
      </c>
      <c r="AM89" s="97">
        <f t="shared" si="37"/>
        <v>218830.4615</v>
      </c>
      <c r="AN89" s="97">
        <f t="shared" si="37"/>
        <v>342496.83500000008</v>
      </c>
      <c r="AO89" s="97">
        <f t="shared" si="37"/>
        <v>383727.9595</v>
      </c>
      <c r="AP89" s="97">
        <f t="shared" si="37"/>
        <v>383718.9595</v>
      </c>
      <c r="AQ89" s="97">
        <f t="shared" si="37"/>
        <v>424941.08399999997</v>
      </c>
      <c r="AR89" s="97">
        <f t="shared" si="37"/>
        <v>466163.20849999995</v>
      </c>
      <c r="AS89" s="97">
        <f t="shared" si="37"/>
        <v>383718.9595</v>
      </c>
      <c r="AT89" s="97">
        <f t="shared" si="37"/>
        <v>424941.08399999997</v>
      </c>
      <c r="AU89" s="97">
        <f t="shared" si="37"/>
        <v>342496.83500000008</v>
      </c>
      <c r="AV89" s="97">
        <f t="shared" si="37"/>
        <v>342496.83500000008</v>
      </c>
      <c r="AW89" s="97">
        <f t="shared" si="37"/>
        <v>342496.83500000008</v>
      </c>
      <c r="AX89" s="97">
        <f t="shared" si="37"/>
        <v>218830.4615</v>
      </c>
      <c r="AY89" s="97">
        <f t="shared" si="37"/>
        <v>186170.47164999999</v>
      </c>
      <c r="AZ89" s="97">
        <f t="shared" si="37"/>
        <v>293947.63672499999</v>
      </c>
      <c r="BA89" s="97">
        <f t="shared" si="37"/>
        <v>323340.49522499996</v>
      </c>
      <c r="BB89" s="97">
        <f t="shared" si="37"/>
        <v>323331.49522499996</v>
      </c>
      <c r="BC89" s="97">
        <f t="shared" si="37"/>
        <v>355992.34374999994</v>
      </c>
      <c r="BD89" s="97">
        <f t="shared" si="37"/>
        <v>388653.19227500004</v>
      </c>
      <c r="BE89" s="97">
        <f t="shared" si="37"/>
        <v>323331.49522499996</v>
      </c>
      <c r="BF89" s="97">
        <f t="shared" si="37"/>
        <v>355992.34374999994</v>
      </c>
      <c r="BG89" s="97">
        <f t="shared" si="37"/>
        <v>293947.63672499999</v>
      </c>
      <c r="BH89" s="97">
        <f t="shared" si="37"/>
        <v>293947.63672499999</v>
      </c>
      <c r="BI89" s="97">
        <f t="shared" si="37"/>
        <v>293947.63672499999</v>
      </c>
      <c r="BJ89" s="97">
        <f t="shared" si="37"/>
        <v>186170.47164999999</v>
      </c>
    </row>
    <row r="90" spans="1:64" x14ac:dyDescent="0.15">
      <c r="A90" s="33" t="s">
        <v>360</v>
      </c>
      <c r="C90" s="97">
        <f t="shared" ref="C90:Z90" si="38">C45+C44+C41+C40+C17+C54+C77+C78+C81+C82</f>
        <v>0</v>
      </c>
      <c r="D90" s="97">
        <f t="shared" si="38"/>
        <v>0</v>
      </c>
      <c r="E90" s="97">
        <f t="shared" si="38"/>
        <v>0</v>
      </c>
      <c r="F90" s="97">
        <f t="shared" si="38"/>
        <v>152190</v>
      </c>
      <c r="G90" s="97">
        <f t="shared" si="38"/>
        <v>168570</v>
      </c>
      <c r="H90" s="97">
        <f t="shared" si="38"/>
        <v>184950</v>
      </c>
      <c r="I90" s="97">
        <f t="shared" si="38"/>
        <v>152190</v>
      </c>
      <c r="J90" s="97">
        <f t="shared" si="38"/>
        <v>168570</v>
      </c>
      <c r="K90" s="97">
        <f t="shared" si="38"/>
        <v>133310</v>
      </c>
      <c r="L90" s="97">
        <f t="shared" si="38"/>
        <v>133310</v>
      </c>
      <c r="M90" s="97">
        <f t="shared" si="38"/>
        <v>133310</v>
      </c>
      <c r="N90" s="97">
        <f t="shared" si="38"/>
        <v>79620</v>
      </c>
      <c r="O90" s="97">
        <f t="shared" si="38"/>
        <v>348285</v>
      </c>
      <c r="P90" s="97">
        <f t="shared" si="38"/>
        <v>570310</v>
      </c>
      <c r="Q90" s="97">
        <f t="shared" si="38"/>
        <v>630765</v>
      </c>
      <c r="R90" s="97">
        <f t="shared" si="38"/>
        <v>630765</v>
      </c>
      <c r="S90" s="97">
        <f t="shared" si="38"/>
        <v>693895</v>
      </c>
      <c r="T90" s="97">
        <f t="shared" si="38"/>
        <v>759700</v>
      </c>
      <c r="U90" s="97">
        <f t="shared" si="38"/>
        <v>630765</v>
      </c>
      <c r="V90" s="97">
        <f t="shared" si="38"/>
        <v>693895</v>
      </c>
      <c r="W90" s="97">
        <f t="shared" si="38"/>
        <v>570310</v>
      </c>
      <c r="X90" s="97">
        <f t="shared" si="38"/>
        <v>570310</v>
      </c>
      <c r="Y90" s="97">
        <f t="shared" si="38"/>
        <v>570310</v>
      </c>
      <c r="Z90" s="97">
        <f t="shared" si="38"/>
        <v>348285</v>
      </c>
      <c r="AA90" s="97">
        <f t="shared" ref="AA90:AL90" si="39">AA45+AA44+AA41+AA40+AA17+AA54+AA77+AA78+AA81+AA82</f>
        <v>712127.8</v>
      </c>
      <c r="AB90" s="97">
        <f t="shared" si="39"/>
        <v>1151769.4000000001</v>
      </c>
      <c r="AC90" s="97">
        <f t="shared" si="39"/>
        <v>1298316.6000000001</v>
      </c>
      <c r="AD90" s="97">
        <f t="shared" si="39"/>
        <v>1298316.6000000001</v>
      </c>
      <c r="AE90" s="97">
        <f t="shared" si="39"/>
        <v>1412806.6</v>
      </c>
      <c r="AF90" s="97">
        <f t="shared" si="39"/>
        <v>1559353.8</v>
      </c>
      <c r="AG90" s="97">
        <f t="shared" si="39"/>
        <v>1298316.6000000001</v>
      </c>
      <c r="AH90" s="97">
        <f t="shared" si="39"/>
        <v>1412806.6</v>
      </c>
      <c r="AI90" s="97">
        <f t="shared" si="39"/>
        <v>1151769.4000000001</v>
      </c>
      <c r="AJ90" s="97">
        <f t="shared" si="39"/>
        <v>1151769.4000000001</v>
      </c>
      <c r="AK90" s="97">
        <f t="shared" si="39"/>
        <v>1151769.4000000001</v>
      </c>
      <c r="AL90" s="97">
        <f t="shared" si="39"/>
        <v>712127.8</v>
      </c>
      <c r="AM90" s="97">
        <f t="shared" ref="AM90:BJ90" si="40">AM45+AM44+AM41+AM40+AM17+AM54+AM77+AM78+AM81+AM82</f>
        <v>1180328.9305000002</v>
      </c>
      <c r="AN90" s="97">
        <f t="shared" si="40"/>
        <v>1877378.3975000002</v>
      </c>
      <c r="AO90" s="97">
        <f t="shared" si="40"/>
        <v>2103407.8309999998</v>
      </c>
      <c r="AP90" s="97">
        <f t="shared" si="40"/>
        <v>2103398.8309999998</v>
      </c>
      <c r="AQ90" s="97">
        <f t="shared" si="40"/>
        <v>2329419.2645000005</v>
      </c>
      <c r="AR90" s="97">
        <f t="shared" si="40"/>
        <v>2555439.6980000003</v>
      </c>
      <c r="AS90" s="97">
        <f t="shared" si="40"/>
        <v>2103398.8309999998</v>
      </c>
      <c r="AT90" s="97">
        <f t="shared" si="40"/>
        <v>2329419.2645000005</v>
      </c>
      <c r="AU90" s="97">
        <f t="shared" si="40"/>
        <v>1877378.3975000002</v>
      </c>
      <c r="AV90" s="97">
        <f t="shared" si="40"/>
        <v>1877378.3975000002</v>
      </c>
      <c r="AW90" s="97">
        <f t="shared" si="40"/>
        <v>1877378.3975000002</v>
      </c>
      <c r="AX90" s="97">
        <f t="shared" si="40"/>
        <v>1180328.9305000002</v>
      </c>
      <c r="AY90" s="97">
        <f t="shared" si="40"/>
        <v>1278700.5703399999</v>
      </c>
      <c r="AZ90" s="97">
        <f t="shared" si="40"/>
        <v>2043407.0441650006</v>
      </c>
      <c r="BA90" s="97">
        <f t="shared" si="40"/>
        <v>2270534.0932950005</v>
      </c>
      <c r="BB90" s="97">
        <f t="shared" si="40"/>
        <v>2270525.0932950005</v>
      </c>
      <c r="BC90" s="97">
        <f t="shared" si="40"/>
        <v>2524514.4606300001</v>
      </c>
      <c r="BD90" s="97">
        <f t="shared" si="40"/>
        <v>2754909.4997850005</v>
      </c>
      <c r="BE90" s="97">
        <f t="shared" si="40"/>
        <v>2270525.0932950005</v>
      </c>
      <c r="BF90" s="97">
        <f t="shared" si="40"/>
        <v>2524514.4606300001</v>
      </c>
      <c r="BG90" s="97">
        <f t="shared" si="40"/>
        <v>2043407.0441650006</v>
      </c>
      <c r="BH90" s="97">
        <f t="shared" si="40"/>
        <v>2043407.0441650006</v>
      </c>
      <c r="BI90" s="97">
        <f t="shared" si="40"/>
        <v>2043407.0441650006</v>
      </c>
      <c r="BJ90" s="97">
        <f t="shared" si="40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365</v>
      </c>
      <c r="C91" s="97">
        <f t="shared" ref="C91:Z91" si="41">C28+C40+C41+C44+C45+C65+C77+C78+C81+C82</f>
        <v>0</v>
      </c>
      <c r="D91" s="97">
        <f t="shared" si="41"/>
        <v>0</v>
      </c>
      <c r="E91" s="97">
        <f t="shared" si="41"/>
        <v>0</v>
      </c>
      <c r="F91" s="97">
        <f t="shared" si="41"/>
        <v>49190</v>
      </c>
      <c r="G91" s="97">
        <f t="shared" si="41"/>
        <v>53070</v>
      </c>
      <c r="H91" s="97">
        <f t="shared" si="41"/>
        <v>56950</v>
      </c>
      <c r="I91" s="97">
        <f t="shared" si="41"/>
        <v>49190</v>
      </c>
      <c r="J91" s="97">
        <f t="shared" si="41"/>
        <v>53070</v>
      </c>
      <c r="K91" s="97">
        <f t="shared" si="41"/>
        <v>42810</v>
      </c>
      <c r="L91" s="97">
        <f t="shared" si="41"/>
        <v>42810</v>
      </c>
      <c r="M91" s="97">
        <f t="shared" si="41"/>
        <v>42810</v>
      </c>
      <c r="N91" s="97">
        <f t="shared" si="41"/>
        <v>27620</v>
      </c>
      <c r="O91" s="97">
        <f t="shared" si="41"/>
        <v>128935</v>
      </c>
      <c r="P91" s="97">
        <f t="shared" si="41"/>
        <v>212930</v>
      </c>
      <c r="Q91" s="97">
        <f t="shared" si="41"/>
        <v>233260</v>
      </c>
      <c r="R91" s="97">
        <f t="shared" si="41"/>
        <v>233260</v>
      </c>
      <c r="S91" s="97">
        <f t="shared" si="41"/>
        <v>255195</v>
      </c>
      <c r="T91" s="97">
        <f t="shared" si="41"/>
        <v>279805</v>
      </c>
      <c r="U91" s="97">
        <f t="shared" si="41"/>
        <v>233260</v>
      </c>
      <c r="V91" s="97">
        <f t="shared" si="41"/>
        <v>255195</v>
      </c>
      <c r="W91" s="97">
        <f t="shared" si="41"/>
        <v>212930</v>
      </c>
      <c r="X91" s="97">
        <f t="shared" si="41"/>
        <v>212930</v>
      </c>
      <c r="Y91" s="97">
        <f t="shared" si="41"/>
        <v>212930</v>
      </c>
      <c r="Z91" s="97">
        <f t="shared" si="41"/>
        <v>128935</v>
      </c>
      <c r="AA91" s="97">
        <f t="shared" ref="AA91:AL91" si="42">AA28+AA40+AA41+AA44+AA45+AA65+AA77+AA78+AA81+AA82</f>
        <v>279928.05</v>
      </c>
      <c r="AB91" s="97">
        <f t="shared" si="42"/>
        <v>451663.05000000005</v>
      </c>
      <c r="AC91" s="97">
        <f t="shared" si="42"/>
        <v>508908.05</v>
      </c>
      <c r="AD91" s="97">
        <f t="shared" si="42"/>
        <v>508908.05</v>
      </c>
      <c r="AE91" s="97">
        <f t="shared" si="42"/>
        <v>549552</v>
      </c>
      <c r="AF91" s="97">
        <f t="shared" si="42"/>
        <v>606797</v>
      </c>
      <c r="AG91" s="97">
        <f t="shared" si="42"/>
        <v>508908.05</v>
      </c>
      <c r="AH91" s="97">
        <f t="shared" si="42"/>
        <v>549552</v>
      </c>
      <c r="AI91" s="97">
        <f t="shared" si="42"/>
        <v>451663.05000000005</v>
      </c>
      <c r="AJ91" s="97">
        <f t="shared" si="42"/>
        <v>451663.05000000005</v>
      </c>
      <c r="AK91" s="97">
        <f t="shared" si="42"/>
        <v>451663.05000000005</v>
      </c>
      <c r="AL91" s="97">
        <f t="shared" si="42"/>
        <v>279928.05</v>
      </c>
      <c r="AM91" s="97">
        <f t="shared" ref="AM91:BJ91" si="43">AM28+AM40+AM41+AM44+AM45+AM65+AM77+AM78+AM81+AM82</f>
        <v>458326.36800000002</v>
      </c>
      <c r="AN91" s="97">
        <f t="shared" si="43"/>
        <v>725322.77250000008</v>
      </c>
      <c r="AO91" s="97">
        <f t="shared" si="43"/>
        <v>813105.53099999996</v>
      </c>
      <c r="AP91" s="97">
        <f t="shared" si="43"/>
        <v>813096.53099999996</v>
      </c>
      <c r="AQ91" s="97">
        <f t="shared" si="43"/>
        <v>900870.28949999996</v>
      </c>
      <c r="AR91" s="97">
        <f t="shared" si="43"/>
        <v>988644.04799999984</v>
      </c>
      <c r="AS91" s="97">
        <f t="shared" si="43"/>
        <v>813096.53099999996</v>
      </c>
      <c r="AT91" s="97">
        <f t="shared" si="43"/>
        <v>900870.28949999996</v>
      </c>
      <c r="AU91" s="97">
        <f t="shared" si="43"/>
        <v>725322.77250000008</v>
      </c>
      <c r="AV91" s="97">
        <f t="shared" si="43"/>
        <v>725322.77250000008</v>
      </c>
      <c r="AW91" s="97">
        <f t="shared" si="43"/>
        <v>725322.77250000008</v>
      </c>
      <c r="AX91" s="97">
        <f t="shared" si="43"/>
        <v>458326.36800000002</v>
      </c>
      <c r="AY91" s="97">
        <f t="shared" si="43"/>
        <v>456849.84771499998</v>
      </c>
      <c r="AZ91" s="97">
        <f t="shared" si="43"/>
        <v>728476.51404000015</v>
      </c>
      <c r="BA91" s="97">
        <f t="shared" si="43"/>
        <v>807679.62092000013</v>
      </c>
      <c r="BB91" s="97">
        <f t="shared" si="43"/>
        <v>807670.62092000013</v>
      </c>
      <c r="BC91" s="97">
        <f t="shared" si="43"/>
        <v>897351.09587999992</v>
      </c>
      <c r="BD91" s="97">
        <f t="shared" si="43"/>
        <v>979822.19278500043</v>
      </c>
      <c r="BE91" s="97">
        <f t="shared" si="43"/>
        <v>807670.62092000013</v>
      </c>
      <c r="BF91" s="97">
        <f t="shared" si="43"/>
        <v>897351.09587999992</v>
      </c>
      <c r="BG91" s="97">
        <f t="shared" si="43"/>
        <v>728476.51404000015</v>
      </c>
      <c r="BH91" s="97">
        <f t="shared" si="43"/>
        <v>728476.51404000015</v>
      </c>
      <c r="BI91" s="97">
        <f t="shared" si="43"/>
        <v>728476.51404000015</v>
      </c>
      <c r="BJ91" s="97">
        <f t="shared" si="43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4">C86+C88</f>
        <v>0</v>
      </c>
      <c r="D92" s="103">
        <f t="shared" si="44"/>
        <v>0</v>
      </c>
      <c r="E92" s="103">
        <f t="shared" si="44"/>
        <v>0</v>
      </c>
      <c r="F92" s="103">
        <f>F86+F88</f>
        <v>152190</v>
      </c>
      <c r="G92" s="103">
        <f t="shared" ref="G92:M93" si="45">G86+G88</f>
        <v>168570</v>
      </c>
      <c r="H92" s="103">
        <f t="shared" si="45"/>
        <v>184950</v>
      </c>
      <c r="I92" s="103">
        <f t="shared" si="45"/>
        <v>152190</v>
      </c>
      <c r="J92" s="103">
        <f t="shared" si="45"/>
        <v>168570</v>
      </c>
      <c r="K92" s="103">
        <f t="shared" si="45"/>
        <v>133310</v>
      </c>
      <c r="L92" s="103">
        <f t="shared" si="45"/>
        <v>133310</v>
      </c>
      <c r="M92" s="103">
        <f t="shared" si="45"/>
        <v>133310</v>
      </c>
      <c r="N92" s="103">
        <f>N$86+N$88</f>
        <v>79620</v>
      </c>
      <c r="O92" s="103">
        <f>O$86+O$88</f>
        <v>348285</v>
      </c>
      <c r="P92" s="103">
        <f t="shared" ref="P92:BJ92" si="46">P$86+P$88</f>
        <v>570310</v>
      </c>
      <c r="Q92" s="103">
        <f t="shared" si="46"/>
        <v>630765</v>
      </c>
      <c r="R92" s="103">
        <f t="shared" si="46"/>
        <v>630765</v>
      </c>
      <c r="S92" s="103">
        <f t="shared" si="46"/>
        <v>693895</v>
      </c>
      <c r="T92" s="103">
        <f t="shared" si="46"/>
        <v>759700</v>
      </c>
      <c r="U92" s="103">
        <f t="shared" si="46"/>
        <v>630765</v>
      </c>
      <c r="V92" s="103">
        <f t="shared" si="46"/>
        <v>693895</v>
      </c>
      <c r="W92" s="103">
        <f t="shared" si="46"/>
        <v>570310</v>
      </c>
      <c r="X92" s="103">
        <f t="shared" si="46"/>
        <v>570310</v>
      </c>
      <c r="Y92" s="103">
        <f t="shared" si="46"/>
        <v>570310</v>
      </c>
      <c r="Z92" s="103">
        <f t="shared" si="46"/>
        <v>348285</v>
      </c>
      <c r="AA92" s="103">
        <f t="shared" si="46"/>
        <v>712127.8</v>
      </c>
      <c r="AB92" s="103">
        <f t="shared" si="46"/>
        <v>1151769.4000000001</v>
      </c>
      <c r="AC92" s="103">
        <f t="shared" si="46"/>
        <v>1298316.6000000001</v>
      </c>
      <c r="AD92" s="103">
        <f t="shared" si="46"/>
        <v>1298316.6000000001</v>
      </c>
      <c r="AE92" s="103">
        <f t="shared" si="46"/>
        <v>1412806.6</v>
      </c>
      <c r="AF92" s="103">
        <f t="shared" si="46"/>
        <v>1559353.8</v>
      </c>
      <c r="AG92" s="103">
        <f t="shared" si="46"/>
        <v>1298316.6000000001</v>
      </c>
      <c r="AH92" s="103">
        <f t="shared" si="46"/>
        <v>1412806.6</v>
      </c>
      <c r="AI92" s="103">
        <f t="shared" si="46"/>
        <v>1151769.4000000001</v>
      </c>
      <c r="AJ92" s="103">
        <f t="shared" si="46"/>
        <v>1151769.4000000001</v>
      </c>
      <c r="AK92" s="103">
        <f t="shared" si="46"/>
        <v>1151769.4000000001</v>
      </c>
      <c r="AL92" s="103">
        <f t="shared" si="46"/>
        <v>712127.8</v>
      </c>
      <c r="AM92" s="103">
        <f t="shared" si="46"/>
        <v>1180328.9305</v>
      </c>
      <c r="AN92" s="103">
        <f t="shared" si="46"/>
        <v>1877378.3975</v>
      </c>
      <c r="AO92" s="103">
        <f t="shared" si="46"/>
        <v>2103407.8310000002</v>
      </c>
      <c r="AP92" s="103">
        <f t="shared" si="46"/>
        <v>2103398.8310000002</v>
      </c>
      <c r="AQ92" s="103">
        <f t="shared" si="46"/>
        <v>2329419.2645</v>
      </c>
      <c r="AR92" s="103">
        <f t="shared" si="46"/>
        <v>2555439.6979999999</v>
      </c>
      <c r="AS92" s="103">
        <f t="shared" si="46"/>
        <v>2103398.8310000002</v>
      </c>
      <c r="AT92" s="103">
        <f t="shared" si="46"/>
        <v>2329419.2645</v>
      </c>
      <c r="AU92" s="103">
        <f t="shared" si="46"/>
        <v>1877378.3975</v>
      </c>
      <c r="AV92" s="103">
        <f t="shared" si="46"/>
        <v>1877378.3975</v>
      </c>
      <c r="AW92" s="103">
        <f t="shared" si="46"/>
        <v>1877378.3975</v>
      </c>
      <c r="AX92" s="103">
        <f t="shared" si="46"/>
        <v>1180328.9305</v>
      </c>
      <c r="AY92" s="103">
        <f t="shared" si="46"/>
        <v>1278700.5703400001</v>
      </c>
      <c r="AZ92" s="103">
        <f t="shared" si="46"/>
        <v>2043407.0441650003</v>
      </c>
      <c r="BA92" s="103">
        <f t="shared" si="46"/>
        <v>2270534.0932950005</v>
      </c>
      <c r="BB92" s="103">
        <f t="shared" si="46"/>
        <v>2270525.0932950005</v>
      </c>
      <c r="BC92" s="103">
        <f t="shared" si="46"/>
        <v>2524514.4606300001</v>
      </c>
      <c r="BD92" s="103">
        <f t="shared" si="46"/>
        <v>2754909.4997850005</v>
      </c>
      <c r="BE92" s="103">
        <f t="shared" si="46"/>
        <v>2270525.0932950005</v>
      </c>
      <c r="BF92" s="103">
        <f t="shared" si="46"/>
        <v>2524514.4606300001</v>
      </c>
      <c r="BG92" s="103">
        <f t="shared" si="46"/>
        <v>2043407.0441650003</v>
      </c>
      <c r="BH92" s="103">
        <f t="shared" si="46"/>
        <v>2043407.0441650003</v>
      </c>
      <c r="BI92" s="103">
        <f t="shared" si="46"/>
        <v>2043407.0441650003</v>
      </c>
      <c r="BJ92" s="103">
        <f t="shared" si="46"/>
        <v>1278700.5703400001</v>
      </c>
    </row>
    <row r="93" spans="1:64" x14ac:dyDescent="0.15">
      <c r="C93" s="103">
        <f t="shared" si="44"/>
        <v>0</v>
      </c>
      <c r="D93" s="103">
        <f t="shared" si="44"/>
        <v>0</v>
      </c>
      <c r="E93" s="103">
        <f t="shared" si="44"/>
        <v>0</v>
      </c>
      <c r="F93" s="103">
        <f>F87+F89</f>
        <v>49190</v>
      </c>
      <c r="G93" s="103">
        <f t="shared" si="45"/>
        <v>53070</v>
      </c>
      <c r="H93" s="103">
        <f t="shared" si="45"/>
        <v>56950</v>
      </c>
      <c r="I93" s="103">
        <f t="shared" si="45"/>
        <v>49190</v>
      </c>
      <c r="J93" s="103">
        <f t="shared" si="45"/>
        <v>53070</v>
      </c>
      <c r="K93" s="103">
        <f t="shared" si="45"/>
        <v>42810</v>
      </c>
      <c r="L93" s="103">
        <f t="shared" si="45"/>
        <v>42810</v>
      </c>
      <c r="M93" s="103">
        <f t="shared" si="45"/>
        <v>42810</v>
      </c>
      <c r="N93" s="103">
        <f>N$87+N$89</f>
        <v>27620</v>
      </c>
      <c r="O93" s="103">
        <f>O$87+O$89</f>
        <v>128935</v>
      </c>
      <c r="P93" s="103">
        <f t="shared" ref="P93:BJ93" si="47">P$87+P$89</f>
        <v>212930</v>
      </c>
      <c r="Q93" s="103">
        <f t="shared" si="47"/>
        <v>233260</v>
      </c>
      <c r="R93" s="103">
        <f t="shared" si="47"/>
        <v>233260</v>
      </c>
      <c r="S93" s="103">
        <f t="shared" si="47"/>
        <v>255195</v>
      </c>
      <c r="T93" s="103">
        <f t="shared" si="47"/>
        <v>279805</v>
      </c>
      <c r="U93" s="103">
        <f t="shared" si="47"/>
        <v>233260</v>
      </c>
      <c r="V93" s="103">
        <f t="shared" si="47"/>
        <v>255195</v>
      </c>
      <c r="W93" s="103">
        <f t="shared" si="47"/>
        <v>212930</v>
      </c>
      <c r="X93" s="103">
        <f t="shared" si="47"/>
        <v>212930</v>
      </c>
      <c r="Y93" s="103">
        <f t="shared" si="47"/>
        <v>212930</v>
      </c>
      <c r="Z93" s="103">
        <f t="shared" si="47"/>
        <v>128935</v>
      </c>
      <c r="AA93" s="103">
        <f t="shared" si="47"/>
        <v>279928.05</v>
      </c>
      <c r="AB93" s="103">
        <f t="shared" si="47"/>
        <v>451663.05000000005</v>
      </c>
      <c r="AC93" s="103">
        <f t="shared" si="47"/>
        <v>508908.05</v>
      </c>
      <c r="AD93" s="103">
        <f t="shared" si="47"/>
        <v>508908.05</v>
      </c>
      <c r="AE93" s="103">
        <f t="shared" si="47"/>
        <v>549552</v>
      </c>
      <c r="AF93" s="103">
        <f t="shared" si="47"/>
        <v>606797</v>
      </c>
      <c r="AG93" s="103">
        <f t="shared" si="47"/>
        <v>508908.05</v>
      </c>
      <c r="AH93" s="103">
        <f t="shared" si="47"/>
        <v>549552</v>
      </c>
      <c r="AI93" s="103">
        <f t="shared" si="47"/>
        <v>451663.05000000005</v>
      </c>
      <c r="AJ93" s="103">
        <f t="shared" si="47"/>
        <v>451663.05000000005</v>
      </c>
      <c r="AK93" s="103">
        <f t="shared" si="47"/>
        <v>451663.05000000005</v>
      </c>
      <c r="AL93" s="103">
        <f t="shared" si="47"/>
        <v>279928.05</v>
      </c>
      <c r="AM93" s="103">
        <f t="shared" si="47"/>
        <v>458326.36800000002</v>
      </c>
      <c r="AN93" s="103">
        <f t="shared" si="47"/>
        <v>725322.77249999996</v>
      </c>
      <c r="AO93" s="103">
        <f t="shared" si="47"/>
        <v>813105.53099999996</v>
      </c>
      <c r="AP93" s="103">
        <f t="shared" si="47"/>
        <v>813096.53099999996</v>
      </c>
      <c r="AQ93" s="103">
        <f t="shared" si="47"/>
        <v>900870.28949999996</v>
      </c>
      <c r="AR93" s="103">
        <f t="shared" si="47"/>
        <v>988644.04799999972</v>
      </c>
      <c r="AS93" s="103">
        <f t="shared" si="47"/>
        <v>813096.53099999996</v>
      </c>
      <c r="AT93" s="103">
        <f t="shared" si="47"/>
        <v>900870.28949999996</v>
      </c>
      <c r="AU93" s="103">
        <f t="shared" si="47"/>
        <v>725322.77249999996</v>
      </c>
      <c r="AV93" s="103">
        <f t="shared" si="47"/>
        <v>725322.77249999996</v>
      </c>
      <c r="AW93" s="103">
        <f t="shared" si="47"/>
        <v>725322.77249999996</v>
      </c>
      <c r="AX93" s="103">
        <f t="shared" si="47"/>
        <v>458326.36800000002</v>
      </c>
      <c r="AY93" s="103">
        <f t="shared" si="47"/>
        <v>456849.84771500004</v>
      </c>
      <c r="AZ93" s="103">
        <f t="shared" si="47"/>
        <v>728476.51404000015</v>
      </c>
      <c r="BA93" s="103">
        <f t="shared" si="47"/>
        <v>807679.62092000013</v>
      </c>
      <c r="BB93" s="103">
        <f t="shared" si="47"/>
        <v>807670.62092000013</v>
      </c>
      <c r="BC93" s="103">
        <f t="shared" si="47"/>
        <v>897351.09587999992</v>
      </c>
      <c r="BD93" s="103">
        <f t="shared" si="47"/>
        <v>979822.19278500043</v>
      </c>
      <c r="BE93" s="103">
        <f t="shared" si="47"/>
        <v>807670.62092000013</v>
      </c>
      <c r="BF93" s="103">
        <f t="shared" si="47"/>
        <v>897351.09587999992</v>
      </c>
      <c r="BG93" s="103">
        <f t="shared" si="47"/>
        <v>728476.51404000015</v>
      </c>
      <c r="BH93" s="103">
        <f t="shared" si="47"/>
        <v>728476.51404000015</v>
      </c>
      <c r="BI93" s="103">
        <f t="shared" si="47"/>
        <v>728476.51404000015</v>
      </c>
      <c r="BJ93" s="103">
        <f t="shared" si="47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4286500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39500</v>
      </c>
      <c r="G40" s="64">
        <f t="shared" si="3"/>
        <v>35500</v>
      </c>
      <c r="H40" s="64">
        <f t="shared" si="3"/>
        <v>10000</v>
      </c>
      <c r="I40" s="64">
        <f t="shared" si="3"/>
        <v>4200000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4286500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4285000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4286500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4285000</v>
      </c>
      <c r="F5" s="9">
        <f>E7</f>
        <v>4292000</v>
      </c>
      <c r="G5" s="9">
        <f>F7</f>
        <v>4286500</v>
      </c>
      <c r="H5" s="9">
        <f>G7</f>
        <v>4286500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4285000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4285000</v>
      </c>
      <c r="E7" s="9">
        <f>E6+E5</f>
        <v>4292000</v>
      </c>
      <c r="F7" s="9">
        <f>F6+F5</f>
        <v>4286500</v>
      </c>
      <c r="G7" s="9">
        <f>G6+G5</f>
        <v>4286500</v>
      </c>
      <c r="H7" s="9">
        <f>H6+H5</f>
        <v>4286500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4285000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-646075</v>
      </c>
      <c r="E9" s="9">
        <f>SUM(P21:AA21)</f>
        <v>-857700.00000000023</v>
      </c>
      <c r="F9" s="9">
        <f>SUM(AB21:AM21)</f>
        <v>-858308.3333333336</v>
      </c>
      <c r="G9" s="9">
        <f>SUM(AN21:AY21)</f>
        <v>-858400.00000000035</v>
      </c>
      <c r="H9" s="9">
        <f>SUM(AZ21:BK21)</f>
        <v>-858400.00000000035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-646075</v>
      </c>
      <c r="E10" s="9">
        <f>E9+D10</f>
        <v>-1503775.0000000002</v>
      </c>
      <c r="F10" s="9">
        <f>F9+E10</f>
        <v>-2362083.333333334</v>
      </c>
      <c r="G10" s="9">
        <f>G9+F10</f>
        <v>-3220483.3333333344</v>
      </c>
      <c r="H10" s="9">
        <f>H9+G10</f>
        <v>-4078883.3333333349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3638925</v>
      </c>
      <c r="E12" s="9">
        <f>E7+E10</f>
        <v>2788225</v>
      </c>
      <c r="F12" s="9">
        <f>F7+F10</f>
        <v>1924416.666666666</v>
      </c>
      <c r="G12" s="9">
        <f>G7+G10</f>
        <v>1066016.6666666656</v>
      </c>
      <c r="H12" s="9">
        <f>H7+H10</f>
        <v>207616.66666666511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39500</v>
      </c>
      <c r="F17" s="9">
        <f t="shared" si="2"/>
        <v>75000</v>
      </c>
      <c r="G17" s="9">
        <f t="shared" si="2"/>
        <v>85000</v>
      </c>
      <c r="H17" s="9">
        <f t="shared" si="2"/>
        <v>4285000</v>
      </c>
      <c r="I17" s="9">
        <f t="shared" si="2"/>
        <v>4285000</v>
      </c>
      <c r="J17" s="9">
        <f t="shared" si="2"/>
        <v>4285000</v>
      </c>
      <c r="K17" s="9">
        <f t="shared" si="2"/>
        <v>4285000</v>
      </c>
      <c r="L17" s="9">
        <f t="shared" si="2"/>
        <v>4285000</v>
      </c>
      <c r="M17" s="9">
        <f t="shared" si="2"/>
        <v>4285000</v>
      </c>
      <c r="N17" s="9">
        <f t="shared" si="2"/>
        <v>4285000</v>
      </c>
      <c r="O17" s="9">
        <f t="shared" si="2"/>
        <v>4285000</v>
      </c>
      <c r="P17" s="9">
        <f t="shared" si="2"/>
        <v>4285000</v>
      </c>
      <c r="Q17" s="9">
        <f t="shared" si="2"/>
        <v>4285000</v>
      </c>
      <c r="R17" s="9">
        <f t="shared" si="2"/>
        <v>4285000</v>
      </c>
      <c r="S17" s="9">
        <f t="shared" si="2"/>
        <v>4285000</v>
      </c>
      <c r="T17" s="9">
        <f t="shared" si="2"/>
        <v>4285000</v>
      </c>
      <c r="U17" s="9">
        <f t="shared" si="2"/>
        <v>4285000</v>
      </c>
      <c r="V17" s="9">
        <f t="shared" si="2"/>
        <v>4285000</v>
      </c>
      <c r="W17" s="9">
        <f t="shared" si="2"/>
        <v>4292000</v>
      </c>
      <c r="X17" s="9">
        <f t="shared" si="2"/>
        <v>4292000</v>
      </c>
      <c r="Y17" s="9">
        <f t="shared" si="2"/>
        <v>4292000</v>
      </c>
      <c r="Z17" s="9">
        <f t="shared" si="2"/>
        <v>4292000</v>
      </c>
      <c r="AA17" s="9">
        <f t="shared" si="2"/>
        <v>4292000</v>
      </c>
      <c r="AB17" s="9">
        <f t="shared" si="2"/>
        <v>4292000</v>
      </c>
      <c r="AC17" s="9">
        <f t="shared" si="2"/>
        <v>4286500</v>
      </c>
      <c r="AD17" s="9">
        <f t="shared" si="2"/>
        <v>4286500</v>
      </c>
      <c r="AE17" s="9">
        <f t="shared" si="2"/>
        <v>4286500</v>
      </c>
      <c r="AF17" s="9">
        <f t="shared" si="2"/>
        <v>4286500</v>
      </c>
      <c r="AG17" s="9">
        <f t="shared" si="2"/>
        <v>4286500</v>
      </c>
      <c r="AH17" s="9">
        <f t="shared" si="2"/>
        <v>4286500</v>
      </c>
      <c r="AI17" s="9">
        <f t="shared" si="2"/>
        <v>4286500</v>
      </c>
      <c r="AJ17" s="9">
        <f t="shared" ref="AJ17:BK17" si="3">AI19</f>
        <v>4286500</v>
      </c>
      <c r="AK17" s="9">
        <f t="shared" si="3"/>
        <v>4286500</v>
      </c>
      <c r="AL17" s="9">
        <f t="shared" si="3"/>
        <v>4286500</v>
      </c>
      <c r="AM17" s="9">
        <f t="shared" si="3"/>
        <v>4286500</v>
      </c>
      <c r="AN17" s="9">
        <f t="shared" si="3"/>
        <v>4286500</v>
      </c>
      <c r="AO17" s="9">
        <f t="shared" si="3"/>
        <v>4286500</v>
      </c>
      <c r="AP17" s="9">
        <f t="shared" si="3"/>
        <v>4286500</v>
      </c>
      <c r="AQ17" s="9">
        <f t="shared" si="3"/>
        <v>4286500</v>
      </c>
      <c r="AR17" s="9">
        <f t="shared" si="3"/>
        <v>4286500</v>
      </c>
      <c r="AS17" s="9">
        <f t="shared" si="3"/>
        <v>4286500</v>
      </c>
      <c r="AT17" s="9">
        <f t="shared" si="3"/>
        <v>4286500</v>
      </c>
      <c r="AU17" s="9">
        <f t="shared" si="3"/>
        <v>4286500</v>
      </c>
      <c r="AV17" s="9">
        <f t="shared" si="3"/>
        <v>4286500</v>
      </c>
      <c r="AW17" s="9">
        <f t="shared" si="3"/>
        <v>4286500</v>
      </c>
      <c r="AX17" s="9">
        <f t="shared" si="3"/>
        <v>4286500</v>
      </c>
      <c r="AY17" s="9">
        <f t="shared" si="3"/>
        <v>4286500</v>
      </c>
      <c r="AZ17" s="9">
        <f t="shared" si="3"/>
        <v>4286500</v>
      </c>
      <c r="BA17" s="9">
        <f t="shared" si="3"/>
        <v>4286500</v>
      </c>
      <c r="BB17" s="9">
        <f t="shared" si="3"/>
        <v>4286500</v>
      </c>
      <c r="BC17" s="9">
        <f t="shared" si="3"/>
        <v>4286500</v>
      </c>
      <c r="BD17" s="9">
        <f t="shared" si="3"/>
        <v>4286500</v>
      </c>
      <c r="BE17" s="9">
        <f t="shared" si="3"/>
        <v>4286500</v>
      </c>
      <c r="BF17" s="9">
        <f t="shared" si="3"/>
        <v>4286500</v>
      </c>
      <c r="BG17" s="9">
        <f t="shared" si="3"/>
        <v>4286500</v>
      </c>
      <c r="BH17" s="9">
        <f t="shared" si="3"/>
        <v>4286500</v>
      </c>
      <c r="BI17" s="9">
        <f t="shared" si="3"/>
        <v>4286500</v>
      </c>
      <c r="BJ17" s="9">
        <f t="shared" si="3"/>
        <v>4286500</v>
      </c>
      <c r="BK17" s="9">
        <f t="shared" si="3"/>
        <v>4286500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39500</v>
      </c>
      <c r="E18" s="9">
        <f>'CAPEX _CWS '!G40</f>
        <v>35500</v>
      </c>
      <c r="F18" s="9">
        <f>'CAPEX _CWS '!H40</f>
        <v>10000</v>
      </c>
      <c r="G18" s="9">
        <f>'CAPEX _CWS '!I40</f>
        <v>4200000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39500</v>
      </c>
      <c r="E19" s="9">
        <f t="shared" si="4"/>
        <v>75000</v>
      </c>
      <c r="F19" s="9">
        <f t="shared" si="4"/>
        <v>85000</v>
      </c>
      <c r="G19" s="9">
        <f t="shared" si="4"/>
        <v>4285000</v>
      </c>
      <c r="H19" s="9">
        <f t="shared" si="4"/>
        <v>4285000</v>
      </c>
      <c r="I19" s="9">
        <f t="shared" si="4"/>
        <v>4285000</v>
      </c>
      <c r="J19" s="9">
        <f t="shared" si="4"/>
        <v>4285000</v>
      </c>
      <c r="K19" s="9">
        <f t="shared" si="4"/>
        <v>4285000</v>
      </c>
      <c r="L19" s="9">
        <f t="shared" si="4"/>
        <v>4285000</v>
      </c>
      <c r="M19" s="9">
        <f t="shared" si="4"/>
        <v>4285000</v>
      </c>
      <c r="N19" s="9">
        <f t="shared" si="4"/>
        <v>4285000</v>
      </c>
      <c r="O19" s="9">
        <f t="shared" si="4"/>
        <v>4285000</v>
      </c>
      <c r="P19" s="9">
        <f t="shared" si="4"/>
        <v>4285000</v>
      </c>
      <c r="Q19" s="9">
        <f t="shared" si="4"/>
        <v>4285000</v>
      </c>
      <c r="R19" s="9">
        <f t="shared" si="4"/>
        <v>4285000</v>
      </c>
      <c r="S19" s="9">
        <f t="shared" si="4"/>
        <v>4285000</v>
      </c>
      <c r="T19" s="9">
        <f t="shared" si="4"/>
        <v>4285000</v>
      </c>
      <c r="U19" s="9">
        <f t="shared" si="4"/>
        <v>4285000</v>
      </c>
      <c r="V19" s="9">
        <f t="shared" si="4"/>
        <v>4292000</v>
      </c>
      <c r="W19" s="9">
        <f t="shared" si="4"/>
        <v>4292000</v>
      </c>
      <c r="X19" s="9">
        <f t="shared" si="4"/>
        <v>4292000</v>
      </c>
      <c r="Y19" s="9">
        <f t="shared" si="4"/>
        <v>4292000</v>
      </c>
      <c r="Z19" s="9">
        <f t="shared" si="4"/>
        <v>4292000</v>
      </c>
      <c r="AA19" s="9">
        <f t="shared" si="4"/>
        <v>4292000</v>
      </c>
      <c r="AB19" s="9">
        <f t="shared" si="4"/>
        <v>4286500</v>
      </c>
      <c r="AC19" s="9">
        <f t="shared" si="4"/>
        <v>4286500</v>
      </c>
      <c r="AD19" s="9">
        <f t="shared" si="4"/>
        <v>4286500</v>
      </c>
      <c r="AE19" s="9">
        <f t="shared" si="4"/>
        <v>4286500</v>
      </c>
      <c r="AF19" s="9">
        <f t="shared" si="4"/>
        <v>4286500</v>
      </c>
      <c r="AG19" s="9">
        <f t="shared" si="4"/>
        <v>4286500</v>
      </c>
      <c r="AH19" s="9">
        <f t="shared" si="4"/>
        <v>4286500</v>
      </c>
      <c r="AI19" s="9">
        <f t="shared" si="4"/>
        <v>4286500</v>
      </c>
      <c r="AJ19" s="9">
        <f t="shared" ref="AJ19:BK19" si="5">AJ18+AJ17</f>
        <v>4286500</v>
      </c>
      <c r="AK19" s="9">
        <f t="shared" si="5"/>
        <v>4286500</v>
      </c>
      <c r="AL19" s="9">
        <f t="shared" si="5"/>
        <v>4286500</v>
      </c>
      <c r="AM19" s="9">
        <f t="shared" si="5"/>
        <v>4286500</v>
      </c>
      <c r="AN19" s="9">
        <f t="shared" si="5"/>
        <v>4286500</v>
      </c>
      <c r="AO19" s="9">
        <f t="shared" si="5"/>
        <v>4286500</v>
      </c>
      <c r="AP19" s="9">
        <f t="shared" si="5"/>
        <v>4286500</v>
      </c>
      <c r="AQ19" s="9">
        <f t="shared" si="5"/>
        <v>4286500</v>
      </c>
      <c r="AR19" s="9">
        <f t="shared" si="5"/>
        <v>4286500</v>
      </c>
      <c r="AS19" s="9">
        <f t="shared" si="5"/>
        <v>4286500</v>
      </c>
      <c r="AT19" s="9">
        <f t="shared" si="5"/>
        <v>4286500</v>
      </c>
      <c r="AU19" s="9">
        <f t="shared" si="5"/>
        <v>4286500</v>
      </c>
      <c r="AV19" s="9">
        <f t="shared" si="5"/>
        <v>4286500</v>
      </c>
      <c r="AW19" s="9">
        <f t="shared" si="5"/>
        <v>4286500</v>
      </c>
      <c r="AX19" s="9">
        <f t="shared" si="5"/>
        <v>4286500</v>
      </c>
      <c r="AY19" s="9">
        <f t="shared" si="5"/>
        <v>4286500</v>
      </c>
      <c r="AZ19" s="9">
        <f t="shared" si="5"/>
        <v>4286500</v>
      </c>
      <c r="BA19" s="9">
        <f t="shared" si="5"/>
        <v>4286500</v>
      </c>
      <c r="BB19" s="9">
        <f t="shared" si="5"/>
        <v>4286500</v>
      </c>
      <c r="BC19" s="9">
        <f t="shared" si="5"/>
        <v>4286500</v>
      </c>
      <c r="BD19" s="9">
        <f t="shared" si="5"/>
        <v>4286500</v>
      </c>
      <c r="BE19" s="9">
        <f t="shared" si="5"/>
        <v>4286500</v>
      </c>
      <c r="BF19" s="9">
        <f t="shared" si="5"/>
        <v>4286500</v>
      </c>
      <c r="BG19" s="9">
        <f t="shared" si="5"/>
        <v>4286500</v>
      </c>
      <c r="BH19" s="9">
        <f t="shared" si="5"/>
        <v>4286500</v>
      </c>
      <c r="BI19" s="9">
        <f t="shared" si="5"/>
        <v>4286500</v>
      </c>
      <c r="BJ19" s="9">
        <f t="shared" si="5"/>
        <v>4286500</v>
      </c>
      <c r="BK19" s="9">
        <f t="shared" si="5"/>
        <v>4286500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39500</v>
      </c>
      <c r="E20" s="9">
        <f t="shared" si="6"/>
        <v>35500</v>
      </c>
      <c r="F20" s="9">
        <f t="shared" si="6"/>
        <v>10000</v>
      </c>
      <c r="G20" s="9">
        <f t="shared" si="6"/>
        <v>4200000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-658.33333333333337</v>
      </c>
      <c r="E21" s="9">
        <f>-'CAPEX-DEP_CWS '!G69</f>
        <v>-1250</v>
      </c>
      <c r="F21" s="9">
        <f>-'CAPEX-DEP_CWS '!H69</f>
        <v>-1416.6666666666667</v>
      </c>
      <c r="G21" s="9">
        <f>-'CAPEX-DEP_CWS '!I69</f>
        <v>-71416.666666666672</v>
      </c>
      <c r="H21" s="9">
        <f>-'CAPEX-DEP_CWS '!J69</f>
        <v>-71416.666666666672</v>
      </c>
      <c r="I21" s="9">
        <f>-'CAPEX-DEP_CWS '!K69</f>
        <v>-71416.666666666672</v>
      </c>
      <c r="J21" s="9">
        <f>-'CAPEX-DEP_CWS '!L69</f>
        <v>-71416.666666666672</v>
      </c>
      <c r="K21" s="9">
        <f>-'CAPEX-DEP_CWS '!M69</f>
        <v>-71416.666666666672</v>
      </c>
      <c r="L21" s="9">
        <f>-'CAPEX-DEP_CWS '!N69</f>
        <v>-71416.666666666672</v>
      </c>
      <c r="M21" s="9">
        <f>-'CAPEX-DEP_CWS '!O69</f>
        <v>-71416.666666666672</v>
      </c>
      <c r="N21" s="9">
        <f>-'CAPEX-DEP_CWS '!P69</f>
        <v>-71416.666666666672</v>
      </c>
      <c r="O21" s="9">
        <f>-'CAPEX-DEP_CWS '!Q69</f>
        <v>-71416.666666666672</v>
      </c>
      <c r="P21" s="9">
        <f>-'CAPEX-DEP_CWS '!R69</f>
        <v>-71416.666666666672</v>
      </c>
      <c r="Q21" s="9">
        <f>-'CAPEX-DEP_CWS '!S69</f>
        <v>-71416.666666666672</v>
      </c>
      <c r="R21" s="9">
        <f>-'CAPEX-DEP_CWS '!T69</f>
        <v>-71416.666666666672</v>
      </c>
      <c r="S21" s="9">
        <f>-'CAPEX-DEP_CWS '!U69</f>
        <v>-71416.666666666672</v>
      </c>
      <c r="T21" s="9">
        <f>-'CAPEX-DEP_CWS '!V69</f>
        <v>-71416.666666666672</v>
      </c>
      <c r="U21" s="9">
        <f>-'CAPEX-DEP_CWS '!W69</f>
        <v>-71416.666666666672</v>
      </c>
      <c r="V21" s="9">
        <f>-'CAPEX-DEP_CWS '!X69</f>
        <v>-71533.333333333343</v>
      </c>
      <c r="W21" s="9">
        <f>-'CAPEX-DEP_CWS '!Y69</f>
        <v>-71533.333333333343</v>
      </c>
      <c r="X21" s="9">
        <f>-'CAPEX-DEP_CWS '!Z69</f>
        <v>-71533.333333333343</v>
      </c>
      <c r="Y21" s="9">
        <f>-'CAPEX-DEP_CWS '!AA69</f>
        <v>-71533.333333333343</v>
      </c>
      <c r="Z21" s="9">
        <f>-'CAPEX-DEP_CWS '!AB69</f>
        <v>-71533.333333333343</v>
      </c>
      <c r="AA21" s="9">
        <f>-'CAPEX-DEP_CWS '!AC69</f>
        <v>-71533.333333333343</v>
      </c>
      <c r="AB21" s="9">
        <f>-'CAPEX-DEP_CWS '!AD69</f>
        <v>-71441.666666666672</v>
      </c>
      <c r="AC21" s="9">
        <f>-'CAPEX-DEP_CWS '!AE69</f>
        <v>-71533.333333333343</v>
      </c>
      <c r="AD21" s="9">
        <f>-'CAPEX-DEP_CWS '!AF69</f>
        <v>-71533.333333333343</v>
      </c>
      <c r="AE21" s="9">
        <f>-'CAPEX-DEP_CWS '!AG69</f>
        <v>-71533.333333333343</v>
      </c>
      <c r="AF21" s="9">
        <f>-'CAPEX-DEP_CWS '!AH69</f>
        <v>-71533.333333333343</v>
      </c>
      <c r="AG21" s="9">
        <f>-'CAPEX-DEP_CWS '!AI69</f>
        <v>-71533.333333333343</v>
      </c>
      <c r="AH21" s="9">
        <f>-'CAPEX-DEP_CWS '!AJ69</f>
        <v>-71533.333333333343</v>
      </c>
      <c r="AI21" s="9">
        <f>-'CAPEX-DEP_CWS '!AK69</f>
        <v>-71533.333333333343</v>
      </c>
      <c r="AJ21" s="9">
        <f>-'CAPEX-DEP_CWS '!AL69</f>
        <v>-71533.333333333343</v>
      </c>
      <c r="AK21" s="9">
        <f>-'CAPEX-DEP_CWS '!AM69</f>
        <v>-71533.333333333343</v>
      </c>
      <c r="AL21" s="9">
        <f>-'CAPEX-DEP_CWS '!AN69</f>
        <v>-71533.333333333343</v>
      </c>
      <c r="AM21" s="9">
        <f>-'CAPEX-DEP_CWS '!AO69</f>
        <v>-71533.333333333343</v>
      </c>
      <c r="AN21" s="9">
        <f>-'CAPEX-DEP_CWS '!AP69</f>
        <v>-71533.333333333343</v>
      </c>
      <c r="AO21" s="9">
        <f>-'CAPEX-DEP_CWS '!AQ69</f>
        <v>-71533.333333333343</v>
      </c>
      <c r="AP21" s="9">
        <f>-'CAPEX-DEP_CWS '!AR69</f>
        <v>-71533.333333333343</v>
      </c>
      <c r="AQ21" s="9">
        <f>-'CAPEX-DEP_CWS '!AS69</f>
        <v>-71533.333333333343</v>
      </c>
      <c r="AR21" s="9">
        <f>-'CAPEX-DEP_CWS '!AT69</f>
        <v>-71533.333333333343</v>
      </c>
      <c r="AS21" s="9">
        <f>-'CAPEX-DEP_CWS '!AU69</f>
        <v>-71533.333333333343</v>
      </c>
      <c r="AT21" s="9">
        <f>-'CAPEX-DEP_CWS '!AV69</f>
        <v>-71533.333333333343</v>
      </c>
      <c r="AU21" s="9">
        <f>-'CAPEX-DEP_CWS '!AW69</f>
        <v>-71533.333333333343</v>
      </c>
      <c r="AV21" s="9">
        <f>-'CAPEX-DEP_CWS '!AX69</f>
        <v>-71533.333333333343</v>
      </c>
      <c r="AW21" s="9">
        <f>-'CAPEX-DEP_CWS '!AY69</f>
        <v>-71533.333333333343</v>
      </c>
      <c r="AX21" s="9">
        <f>-'CAPEX-DEP_CWS '!AZ69</f>
        <v>-71533.333333333343</v>
      </c>
      <c r="AY21" s="9">
        <f>-'CAPEX-DEP_CWS '!BA69</f>
        <v>-71533.333333333343</v>
      </c>
      <c r="AZ21" s="9">
        <f>-'CAPEX-DEP_CWS '!BB69</f>
        <v>-71533.333333333343</v>
      </c>
      <c r="BA21" s="9">
        <f>-'CAPEX-DEP_CWS '!BC69</f>
        <v>-71533.333333333343</v>
      </c>
      <c r="BB21" s="9">
        <f>-'CAPEX-DEP_CWS '!BD69</f>
        <v>-71533.333333333343</v>
      </c>
      <c r="BC21" s="9">
        <f>-'CAPEX-DEP_CWS '!BE69</f>
        <v>-71533.333333333343</v>
      </c>
      <c r="BD21" s="9">
        <f>-'CAPEX-DEP_CWS '!BF69</f>
        <v>-71533.333333333343</v>
      </c>
      <c r="BE21" s="9">
        <f>-'CAPEX-DEP_CWS '!BG69</f>
        <v>-71533.333333333343</v>
      </c>
      <c r="BF21" s="9">
        <f>-'CAPEX-DEP_CWS '!BH69</f>
        <v>-71533.333333333343</v>
      </c>
      <c r="BG21" s="9">
        <f>-'CAPEX-DEP_CWS '!BI69</f>
        <v>-71533.333333333343</v>
      </c>
      <c r="BH21" s="9">
        <f>-'CAPEX-DEP_CWS '!BJ69</f>
        <v>-71533.333333333343</v>
      </c>
      <c r="BI21" s="9">
        <f>-'CAPEX-DEP_CWS '!BK69</f>
        <v>-71533.333333333343</v>
      </c>
      <c r="BJ21" s="9">
        <f>-'CAPEX-DEP_CWS '!BL69</f>
        <v>-71533.333333333343</v>
      </c>
      <c r="BK21" s="9">
        <f>-'CAPEX-DEP_CWS '!BM69</f>
        <v>-71533.333333333343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-658.33333333333337</v>
      </c>
      <c r="E22" s="9">
        <f t="shared" si="8"/>
        <v>-1908.3333333333335</v>
      </c>
      <c r="F22" s="9">
        <f t="shared" si="8"/>
        <v>-3325</v>
      </c>
      <c r="G22" s="9">
        <f t="shared" si="8"/>
        <v>-74741.666666666672</v>
      </c>
      <c r="H22" s="9">
        <f t="shared" si="8"/>
        <v>-146158.33333333334</v>
      </c>
      <c r="I22" s="9">
        <f t="shared" si="8"/>
        <v>-217575</v>
      </c>
      <c r="J22" s="9">
        <f t="shared" si="8"/>
        <v>-288991.66666666669</v>
      </c>
      <c r="K22" s="9">
        <f t="shared" si="8"/>
        <v>-360408.33333333337</v>
      </c>
      <c r="L22" s="9">
        <f t="shared" si="8"/>
        <v>-431825.00000000006</v>
      </c>
      <c r="M22" s="9">
        <f t="shared" si="8"/>
        <v>-503241.66666666674</v>
      </c>
      <c r="N22" s="9">
        <f t="shared" si="8"/>
        <v>-574658.33333333337</v>
      </c>
      <c r="O22" s="9">
        <f t="shared" si="8"/>
        <v>-646075</v>
      </c>
      <c r="P22" s="9">
        <f t="shared" si="8"/>
        <v>-717491.66666666663</v>
      </c>
      <c r="Q22" s="9">
        <f t="shared" si="8"/>
        <v>-788908.33333333326</v>
      </c>
      <c r="R22" s="9">
        <f t="shared" si="8"/>
        <v>-860324.99999999988</v>
      </c>
      <c r="S22" s="9">
        <f t="shared" si="8"/>
        <v>-931741.66666666651</v>
      </c>
      <c r="T22" s="9">
        <f t="shared" si="8"/>
        <v>-1003158.3333333331</v>
      </c>
      <c r="U22" s="9">
        <f t="shared" si="8"/>
        <v>-1074574.9999999998</v>
      </c>
      <c r="V22" s="9">
        <f t="shared" si="8"/>
        <v>-1146108.333333333</v>
      </c>
      <c r="W22" s="9">
        <f t="shared" si="8"/>
        <v>-1217641.6666666663</v>
      </c>
      <c r="X22" s="9">
        <f t="shared" si="8"/>
        <v>-1289174.9999999995</v>
      </c>
      <c r="Y22" s="9">
        <f t="shared" si="8"/>
        <v>-1360708.3333333328</v>
      </c>
      <c r="Z22" s="9">
        <f t="shared" si="8"/>
        <v>-1432241.666666666</v>
      </c>
      <c r="AA22" s="9">
        <f t="shared" si="8"/>
        <v>-1503774.9999999993</v>
      </c>
      <c r="AB22" s="9">
        <f t="shared" si="8"/>
        <v>-1575216.666666666</v>
      </c>
      <c r="AC22" s="9">
        <f t="shared" si="8"/>
        <v>-1646749.9999999993</v>
      </c>
      <c r="AD22" s="9">
        <f t="shared" si="8"/>
        <v>-1718283.3333333326</v>
      </c>
      <c r="AE22" s="9">
        <f t="shared" si="8"/>
        <v>-1789816.6666666658</v>
      </c>
      <c r="AF22" s="9">
        <f t="shared" si="8"/>
        <v>-1861349.9999999991</v>
      </c>
      <c r="AG22" s="9">
        <f t="shared" si="8"/>
        <v>-1932883.3333333323</v>
      </c>
      <c r="AH22" s="9">
        <f t="shared" si="8"/>
        <v>-2004416.6666666656</v>
      </c>
      <c r="AI22" s="9">
        <f t="shared" si="8"/>
        <v>-2075949.9999999988</v>
      </c>
      <c r="AJ22" s="9">
        <f t="shared" ref="AJ22:BK22" si="9">AJ21+AI22</f>
        <v>-2147483.3333333321</v>
      </c>
      <c r="AK22" s="9">
        <f t="shared" si="9"/>
        <v>-2219016.6666666656</v>
      </c>
      <c r="AL22" s="9">
        <f t="shared" si="9"/>
        <v>-2290549.9999999991</v>
      </c>
      <c r="AM22" s="9">
        <f t="shared" si="9"/>
        <v>-2362083.3333333326</v>
      </c>
      <c r="AN22" s="9">
        <f t="shared" si="9"/>
        <v>-2433616.666666666</v>
      </c>
      <c r="AO22" s="9">
        <f t="shared" si="9"/>
        <v>-2505149.9999999995</v>
      </c>
      <c r="AP22" s="9">
        <f t="shared" si="9"/>
        <v>-2576683.333333333</v>
      </c>
      <c r="AQ22" s="9">
        <f t="shared" si="9"/>
        <v>-2648216.6666666665</v>
      </c>
      <c r="AR22" s="9">
        <f t="shared" si="9"/>
        <v>-2719750</v>
      </c>
      <c r="AS22" s="9">
        <f t="shared" si="9"/>
        <v>-2791283.3333333335</v>
      </c>
      <c r="AT22" s="9">
        <f t="shared" si="9"/>
        <v>-2862816.666666667</v>
      </c>
      <c r="AU22" s="9">
        <f t="shared" si="9"/>
        <v>-2934350.0000000005</v>
      </c>
      <c r="AV22" s="9">
        <f t="shared" si="9"/>
        <v>-3005883.333333334</v>
      </c>
      <c r="AW22" s="9">
        <f t="shared" si="9"/>
        <v>-3077416.6666666674</v>
      </c>
      <c r="AX22" s="9">
        <f t="shared" si="9"/>
        <v>-3148950.0000000009</v>
      </c>
      <c r="AY22" s="9">
        <f t="shared" si="9"/>
        <v>-3220483.3333333344</v>
      </c>
      <c r="AZ22" s="9">
        <f t="shared" si="9"/>
        <v>-3292016.6666666679</v>
      </c>
      <c r="BA22" s="9">
        <f t="shared" si="9"/>
        <v>-3363550.0000000014</v>
      </c>
      <c r="BB22" s="9">
        <f t="shared" si="9"/>
        <v>-3435083.3333333349</v>
      </c>
      <c r="BC22" s="9">
        <f t="shared" si="9"/>
        <v>-3506616.6666666684</v>
      </c>
      <c r="BD22" s="9">
        <f t="shared" si="9"/>
        <v>-3578150.0000000019</v>
      </c>
      <c r="BE22" s="9">
        <f t="shared" si="9"/>
        <v>-3649683.3333333354</v>
      </c>
      <c r="BF22" s="9">
        <f t="shared" si="9"/>
        <v>-3721216.6666666688</v>
      </c>
      <c r="BG22" s="9">
        <f t="shared" si="9"/>
        <v>-3792750.0000000023</v>
      </c>
      <c r="BH22" s="9">
        <f t="shared" si="9"/>
        <v>-3864283.3333333358</v>
      </c>
      <c r="BI22" s="9">
        <f t="shared" si="9"/>
        <v>-3935816.6666666693</v>
      </c>
      <c r="BJ22" s="9">
        <f t="shared" si="9"/>
        <v>-4007350.0000000028</v>
      </c>
      <c r="BK22" s="9">
        <f t="shared" si="9"/>
        <v>-4078883.3333333363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38841.666666666664</v>
      </c>
      <c r="E24" s="9">
        <f t="shared" si="10"/>
        <v>73091.666666666672</v>
      </c>
      <c r="F24" s="9">
        <f t="shared" si="10"/>
        <v>81675</v>
      </c>
      <c r="G24" s="9">
        <f t="shared" si="10"/>
        <v>4210258.333333333</v>
      </c>
      <c r="H24" s="9">
        <f t="shared" si="10"/>
        <v>4138841.6666666665</v>
      </c>
      <c r="I24" s="9">
        <f t="shared" si="10"/>
        <v>4067425</v>
      </c>
      <c r="J24" s="9">
        <f t="shared" si="10"/>
        <v>3996008.3333333335</v>
      </c>
      <c r="K24" s="9">
        <f t="shared" si="10"/>
        <v>3924591.6666666665</v>
      </c>
      <c r="L24" s="9">
        <f t="shared" si="10"/>
        <v>3853175</v>
      </c>
      <c r="M24" s="9">
        <f t="shared" si="10"/>
        <v>3781758.333333333</v>
      </c>
      <c r="N24" s="9">
        <f t="shared" si="10"/>
        <v>3710341.6666666665</v>
      </c>
      <c r="O24" s="9">
        <f t="shared" si="10"/>
        <v>3638925</v>
      </c>
      <c r="P24" s="9">
        <f t="shared" si="10"/>
        <v>3567508.3333333335</v>
      </c>
      <c r="Q24" s="9">
        <f t="shared" si="10"/>
        <v>3496091.666666667</v>
      </c>
      <c r="R24" s="9">
        <f t="shared" si="10"/>
        <v>3424675</v>
      </c>
      <c r="S24" s="9">
        <f t="shared" si="10"/>
        <v>3353258.3333333335</v>
      </c>
      <c r="T24" s="9">
        <f t="shared" si="10"/>
        <v>3281841.666666667</v>
      </c>
      <c r="U24" s="9">
        <f t="shared" si="10"/>
        <v>3210425</v>
      </c>
      <c r="V24" s="9">
        <f t="shared" si="10"/>
        <v>3145891.666666667</v>
      </c>
      <c r="W24" s="9">
        <f t="shared" si="10"/>
        <v>3074358.333333334</v>
      </c>
      <c r="X24" s="9">
        <f t="shared" si="10"/>
        <v>3002825.0000000005</v>
      </c>
      <c r="Y24" s="9">
        <f t="shared" si="10"/>
        <v>2931291.666666667</v>
      </c>
      <c r="Z24" s="9">
        <f t="shared" si="10"/>
        <v>2859758.333333334</v>
      </c>
      <c r="AA24" s="9">
        <f t="shared" si="10"/>
        <v>2788225.0000000009</v>
      </c>
      <c r="AB24" s="9">
        <f t="shared" si="10"/>
        <v>2711283.333333334</v>
      </c>
      <c r="AC24" s="9">
        <f t="shared" si="10"/>
        <v>2639750.0000000009</v>
      </c>
      <c r="AD24" s="9">
        <f t="shared" si="10"/>
        <v>2568216.6666666674</v>
      </c>
      <c r="AE24" s="9">
        <f t="shared" si="10"/>
        <v>2496683.333333334</v>
      </c>
      <c r="AF24" s="9">
        <f t="shared" si="10"/>
        <v>2425150.0000000009</v>
      </c>
      <c r="AG24" s="9">
        <f t="shared" si="10"/>
        <v>2353616.6666666679</v>
      </c>
      <c r="AH24" s="9">
        <f t="shared" si="10"/>
        <v>2282083.3333333344</v>
      </c>
      <c r="AI24" s="9">
        <f t="shared" ref="AI24:BK24" si="11">AI19+AI22</f>
        <v>2210550.0000000009</v>
      </c>
      <c r="AJ24" s="9">
        <f t="shared" si="11"/>
        <v>2139016.6666666679</v>
      </c>
      <c r="AK24" s="9">
        <f t="shared" si="11"/>
        <v>2067483.3333333344</v>
      </c>
      <c r="AL24" s="9">
        <f t="shared" si="11"/>
        <v>1995950.0000000009</v>
      </c>
      <c r="AM24" s="9">
        <f t="shared" si="11"/>
        <v>1924416.6666666674</v>
      </c>
      <c r="AN24" s="9">
        <f t="shared" si="11"/>
        <v>1852883.333333334</v>
      </c>
      <c r="AO24" s="9">
        <f t="shared" si="11"/>
        <v>1781350.0000000005</v>
      </c>
      <c r="AP24" s="9">
        <f t="shared" si="11"/>
        <v>1709816.666666667</v>
      </c>
      <c r="AQ24" s="9">
        <f t="shared" si="11"/>
        <v>1638283.3333333335</v>
      </c>
      <c r="AR24" s="9">
        <f t="shared" si="11"/>
        <v>1566750</v>
      </c>
      <c r="AS24" s="9">
        <f t="shared" si="11"/>
        <v>1495216.6666666665</v>
      </c>
      <c r="AT24" s="9">
        <f t="shared" si="11"/>
        <v>1423683.333333333</v>
      </c>
      <c r="AU24" s="9">
        <f t="shared" si="11"/>
        <v>1352149.9999999995</v>
      </c>
      <c r="AV24" s="9">
        <f t="shared" si="11"/>
        <v>1280616.666666666</v>
      </c>
      <c r="AW24" s="9">
        <f t="shared" si="11"/>
        <v>1209083.3333333326</v>
      </c>
      <c r="AX24" s="9">
        <f t="shared" si="11"/>
        <v>1137549.9999999991</v>
      </c>
      <c r="AY24" s="9">
        <f t="shared" si="11"/>
        <v>1066016.6666666656</v>
      </c>
      <c r="AZ24" s="9">
        <f t="shared" si="11"/>
        <v>994483.33333333209</v>
      </c>
      <c r="BA24" s="9">
        <f t="shared" si="11"/>
        <v>922949.9999999986</v>
      </c>
      <c r="BB24" s="9">
        <f t="shared" si="11"/>
        <v>851416.66666666511</v>
      </c>
      <c r="BC24" s="9">
        <f t="shared" si="11"/>
        <v>779883.33333333163</v>
      </c>
      <c r="BD24" s="9">
        <f t="shared" si="11"/>
        <v>708349.99999999814</v>
      </c>
      <c r="BE24" s="9">
        <f t="shared" si="11"/>
        <v>636816.66666666465</v>
      </c>
      <c r="BF24" s="9">
        <f t="shared" si="11"/>
        <v>565283.33333333116</v>
      </c>
      <c r="BG24" s="9">
        <f t="shared" si="11"/>
        <v>493749.99999999767</v>
      </c>
      <c r="BH24" s="9">
        <f t="shared" si="11"/>
        <v>422216.66666666418</v>
      </c>
      <c r="BI24" s="9">
        <f t="shared" si="11"/>
        <v>350683.33333333069</v>
      </c>
      <c r="BJ24" s="9">
        <f t="shared" si="11"/>
        <v>279149.99999999721</v>
      </c>
      <c r="BK24" s="9">
        <f t="shared" si="11"/>
        <v>207616.66666666372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4285000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4286500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4285000</v>
      </c>
      <c r="F43" s="3">
        <f>'CAPEX-FA_CWS '!F5</f>
        <v>4292000</v>
      </c>
      <c r="G43" s="3">
        <f>'CAPEX-FA_CWS '!G5</f>
        <v>4286500</v>
      </c>
      <c r="H43" s="3">
        <f>'CAPEX-FA_CWS '!H5</f>
        <v>4286500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4285000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4285000</v>
      </c>
      <c r="E45" s="3">
        <f>'CAPEX-FA_CWS '!E7</f>
        <v>4292000</v>
      </c>
      <c r="F45" s="3">
        <f>'CAPEX-FA_CWS '!F7</f>
        <v>4286500</v>
      </c>
      <c r="G45" s="3">
        <f>'CAPEX-FA_CWS '!G7</f>
        <v>4286500</v>
      </c>
      <c r="H45" s="3">
        <f>'CAPEX-FA_CWS '!H7</f>
        <v>4286500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4285000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-646075</v>
      </c>
      <c r="E47" s="3">
        <f>'CAPEX-FA_CWS '!E9</f>
        <v>-857700.00000000023</v>
      </c>
      <c r="F47" s="3">
        <f>'CAPEX-FA_CWS '!F9</f>
        <v>-858308.3333333336</v>
      </c>
      <c r="G47" s="3">
        <f>'CAPEX-FA_CWS '!G9</f>
        <v>-858400.00000000035</v>
      </c>
      <c r="H47" s="3">
        <f>'CAPEX-FA_CWS '!H9</f>
        <v>-858400.00000000035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-646075</v>
      </c>
      <c r="E48" s="3">
        <f>'CAPEX-FA_CWS '!E10</f>
        <v>-1503775.0000000002</v>
      </c>
      <c r="F48" s="3">
        <f>'CAPEX-FA_CWS '!F10</f>
        <v>-2362083.333333334</v>
      </c>
      <c r="G48" s="3">
        <f>'CAPEX-FA_CWS '!G10</f>
        <v>-3220483.3333333344</v>
      </c>
      <c r="H48" s="3">
        <f>'CAPEX-FA_CWS '!H10</f>
        <v>-4078883.3333333349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3638925</v>
      </c>
      <c r="E50" s="64">
        <f>'CAPEX-FA_CWS '!E12</f>
        <v>2788225</v>
      </c>
      <c r="F50" s="64">
        <f>'CAPEX-FA_CWS '!F12</f>
        <v>1924416.666666666</v>
      </c>
      <c r="G50" s="64">
        <f>'CAPEX-FA_CWS '!G12</f>
        <v>1066016.6666666656</v>
      </c>
      <c r="H50" s="64">
        <f>'CAPEX-FA_CWS '!H12</f>
        <v>207616.66666666511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39500</v>
      </c>
      <c r="E8" s="67"/>
      <c r="F8" s="70">
        <f>$D8/$N$2</f>
        <v>658.33333333333337</v>
      </c>
      <c r="G8" s="63">
        <f>IF(SUM(F8)&lt;$D8,$D8/$N$2,0)</f>
        <v>658.33333333333337</v>
      </c>
      <c r="H8" s="63">
        <f>IF(SUM($E8:G8)&lt;$D8,$D8/$N$2,0)</f>
        <v>658.33333333333337</v>
      </c>
      <c r="I8" s="63">
        <f>IF(SUM($E8:H8)&lt;$D8,$D8/$N$2,0)</f>
        <v>658.33333333333337</v>
      </c>
      <c r="J8" s="63">
        <f>IF(SUM($E8:I8)&lt;$D8,$D8/$N$2,0)</f>
        <v>658.33333333333337</v>
      </c>
      <c r="K8" s="63">
        <f>IF(SUM($E8:J8)&lt;$D8,$D8/$N$2,0)</f>
        <v>658.33333333333337</v>
      </c>
      <c r="L8" s="63">
        <f>IF(SUM($E8:K8)&lt;$D8,$D8/$N$2,0)</f>
        <v>658.33333333333337</v>
      </c>
      <c r="M8" s="63">
        <f>IF(SUM($E8:L8)&lt;$D8,$D8/$N$2,0)</f>
        <v>658.33333333333337</v>
      </c>
      <c r="N8" s="63">
        <f>IF(SUM($E8:M8)&lt;$D8,$D8/$N$2,0)</f>
        <v>658.33333333333337</v>
      </c>
      <c r="O8" s="63">
        <f>IF(SUM($E8:N8)&lt;$D8,$D8/$N$2,0)</f>
        <v>658.33333333333337</v>
      </c>
      <c r="P8" s="63">
        <f>IF(SUM($E8:O8)&lt;$D8,$D8/$N$2,0)</f>
        <v>658.33333333333337</v>
      </c>
      <c r="Q8" s="63">
        <f>IF(SUM($E8:P8)&lt;$D8,$D8/$N$2,0)</f>
        <v>658.33333333333337</v>
      </c>
      <c r="R8" s="63">
        <f>IF(SUM($E8:Q8)&lt;$D8,$D8/$N$2,0)</f>
        <v>658.33333333333337</v>
      </c>
      <c r="S8" s="63">
        <f>IF(SUM($E8:R8)&lt;$D8,$D8/$N$2,0)</f>
        <v>658.33333333333337</v>
      </c>
      <c r="T8" s="63">
        <f>IF(SUM($E8:S8)&lt;$D8,$D8/$N$2,0)</f>
        <v>658.33333333333337</v>
      </c>
      <c r="U8" s="63">
        <f>IF(SUM($E8:T8)&lt;$D8,$D8/$N$2,0)</f>
        <v>658.33333333333337</v>
      </c>
      <c r="V8" s="63">
        <f>IF(SUM($E8:U8)&lt;$D8,$D8/$N$2,0)</f>
        <v>658.33333333333337</v>
      </c>
      <c r="W8" s="63">
        <f>IF(SUM($E8:V8)&lt;$D8,$D8/$N$2,0)</f>
        <v>658.33333333333337</v>
      </c>
      <c r="X8" s="63">
        <f>IF(SUM($E8:W8)&lt;$D8,$D8/$N$2,0)</f>
        <v>658.33333333333337</v>
      </c>
      <c r="Y8" s="63">
        <f>IF(SUM($E8:X8)&lt;$D8,$D8/$N$2,0)</f>
        <v>658.33333333333337</v>
      </c>
      <c r="Z8" s="63">
        <f>IF(SUM($E8:Y8)&lt;$D8,$D8/$N$2,0)</f>
        <v>658.33333333333337</v>
      </c>
      <c r="AA8" s="63">
        <f>IF(SUM($E8:Z8)&lt;$D8,$D8/$N$2,0)</f>
        <v>658.33333333333337</v>
      </c>
      <c r="AB8" s="63">
        <f>IF(SUM($E8:AA8)&lt;$D8,$D8/$N$2,0)</f>
        <v>658.33333333333337</v>
      </c>
      <c r="AC8" s="63">
        <f>IF(SUM($E8:AB8)&lt;$D8,$D8/$N$2,0)</f>
        <v>658.33333333333337</v>
      </c>
      <c r="AD8" s="63">
        <f>IF(SUM($E8:AC8)&lt;$D8,$D8/$N$2,0)</f>
        <v>658.33333333333337</v>
      </c>
      <c r="AE8" s="63">
        <f>IF(SUM($E8:AD8)&lt;$D8,$D8/$N$2,0)</f>
        <v>658.33333333333337</v>
      </c>
      <c r="AF8" s="63">
        <f>IF(SUM($E8:AE8)&lt;$D8,$D8/$N$2,0)</f>
        <v>658.33333333333337</v>
      </c>
      <c r="AG8" s="63">
        <f>IF(SUM($E8:AF8)&lt;$D8,$D8/$N$2,0)</f>
        <v>658.33333333333337</v>
      </c>
      <c r="AH8" s="63">
        <f>IF(SUM($E8:AG8)&lt;$D8,$D8/$N$2,0)</f>
        <v>658.33333333333337</v>
      </c>
      <c r="AI8" s="63">
        <f>IF(SUM($E8:AH8)&lt;$D8,$D8/$N$2,0)</f>
        <v>658.33333333333337</v>
      </c>
      <c r="AJ8" s="63">
        <f>IF(SUM($E8:AI8)&lt;$D8,$D8/$N$2,0)</f>
        <v>658.33333333333337</v>
      </c>
      <c r="AK8" s="63">
        <f>IF(SUM($E8:AJ8)&lt;$D8,$D8/$N$2,0)</f>
        <v>658.33333333333337</v>
      </c>
      <c r="AL8" s="63">
        <f>IF(SUM($E8:AK8)&lt;$D8,$D8/$N$2,0)</f>
        <v>658.33333333333337</v>
      </c>
      <c r="AM8" s="63">
        <f>IF(SUM($E8:AL8)&lt;$D8,$D8/$N$2,0)</f>
        <v>658.33333333333337</v>
      </c>
      <c r="AN8" s="63">
        <f>IF(SUM($E8:AM8)&lt;$D8,$D8/$N$2,0)</f>
        <v>658.33333333333337</v>
      </c>
      <c r="AO8" s="63">
        <f>IF(SUM($E8:AN8)&lt;$D8,$D8/$N$2,0)</f>
        <v>658.33333333333337</v>
      </c>
      <c r="AP8" s="63">
        <f>IF(SUM($E8:AO8)&lt;$D8,$D8/$N$2,0)</f>
        <v>658.33333333333337</v>
      </c>
      <c r="AQ8" s="63">
        <f>IF(SUM($E8:AP8)&lt;$D8,$D8/$N$2,0)</f>
        <v>658.33333333333337</v>
      </c>
      <c r="AR8" s="63">
        <f>IF(SUM($E8:AQ8)&lt;$D8,$D8/$N$2,0)</f>
        <v>658.33333333333337</v>
      </c>
      <c r="AS8" s="63">
        <f>IF(SUM($E8:AR8)&lt;$D8,$D8/$N$2,0)</f>
        <v>658.33333333333337</v>
      </c>
      <c r="AT8" s="63">
        <f>IF(SUM($E8:AS8)&lt;$D8,$D8/$N$2,0)</f>
        <v>658.33333333333337</v>
      </c>
      <c r="AU8" s="63">
        <f>IF(SUM($E8:AT8)&lt;$D8,$D8/$N$2,0)</f>
        <v>658.33333333333337</v>
      </c>
      <c r="AV8" s="63">
        <f>IF(SUM($E8:AU8)&lt;$D8,$D8/$N$2,0)</f>
        <v>658.33333333333337</v>
      </c>
      <c r="AW8" s="63">
        <f>IF(SUM($E8:AV8)&lt;$D8,$D8/$N$2,0)</f>
        <v>658.33333333333337</v>
      </c>
      <c r="AX8" s="63">
        <f>IF(SUM($E8:AW8)&lt;$D8,$D8/$N$2,0)</f>
        <v>658.33333333333337</v>
      </c>
      <c r="AY8" s="63">
        <f>IF(SUM($E8:AX8)&lt;$D8,$D8/$N$2,0)</f>
        <v>658.33333333333337</v>
      </c>
      <c r="AZ8" s="63">
        <f>IF(SUM($E8:AY8)&lt;$D8,$D8/$N$2,0)</f>
        <v>658.33333333333337</v>
      </c>
      <c r="BA8" s="63">
        <f>IF(SUM($E8:AZ8)&lt;$D8,$D8/$N$2,0)</f>
        <v>658.33333333333337</v>
      </c>
      <c r="BB8" s="63">
        <f>IF(SUM($E8:BA8)&lt;$D8,$D8/$N$2,0)</f>
        <v>658.33333333333337</v>
      </c>
      <c r="BC8" s="63">
        <f>IF(SUM($E8:BB8)&lt;$D8,$D8/$N$2,0)</f>
        <v>658.33333333333337</v>
      </c>
      <c r="BD8" s="63">
        <f>IF(SUM($E8:BC8)&lt;$D8,$D8/$N$2,0)</f>
        <v>658.33333333333337</v>
      </c>
      <c r="BE8" s="63">
        <f>IF(SUM($E8:BD8)&lt;$D8,$D8/$N$2,0)</f>
        <v>658.33333333333337</v>
      </c>
      <c r="BF8" s="63">
        <f>IF(SUM($E8:BE8)&lt;$D8,$D8/$N$2,0)</f>
        <v>658.33333333333337</v>
      </c>
      <c r="BG8" s="63">
        <f>IF(SUM($E8:BF8)&lt;$D8,$D8/$N$2,0)</f>
        <v>658.33333333333337</v>
      </c>
      <c r="BH8" s="63">
        <f>IF(SUM($E8:BG8)&lt;$D8,$D8/$N$2,0)</f>
        <v>658.33333333333337</v>
      </c>
      <c r="BI8" s="63">
        <f>IF(SUM($E8:BH8)&lt;$D8,$D8/$N$2,0)</f>
        <v>658.33333333333337</v>
      </c>
      <c r="BJ8" s="63">
        <f>IF(SUM($E8:BI8)&lt;$D8,$D8/$N$2,0)</f>
        <v>658.33333333333337</v>
      </c>
      <c r="BK8" s="63">
        <f>IF(SUM($E8:BJ8)&lt;$D8,$D8/$N$2,0)</f>
        <v>658.33333333333337</v>
      </c>
      <c r="BL8" s="63">
        <f>IF(SUM($E8:BK8)&lt;$D8,$D8/$N$2,0)</f>
        <v>658.33333333333337</v>
      </c>
      <c r="BM8" s="63">
        <f>IF(SUM($E8:BL8)&lt;$D8,$D8/$N$2,0)</f>
        <v>658.33333333333337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4200000</v>
      </c>
      <c r="E11" s="67"/>
      <c r="I11" s="70">
        <f>$D11/$N$2</f>
        <v>70000</v>
      </c>
      <c r="J11" s="63">
        <f>IF(SUM(I11)&lt;$D11,$D11/$N$2,0)</f>
        <v>70000</v>
      </c>
      <c r="K11" s="63">
        <f>IF(SUM($E11:J11)&lt;$D11,$D11/$N$2,0)</f>
        <v>70000</v>
      </c>
      <c r="L11" s="63">
        <f>IF(SUM($E11:K11)&lt;$D11,$D11/$N$2,0)</f>
        <v>70000</v>
      </c>
      <c r="M11" s="63">
        <f>IF(SUM($E11:L11)&lt;$D11,$D11/$N$2,0)</f>
        <v>70000</v>
      </c>
      <c r="N11" s="63">
        <f>IF(SUM($E11:M11)&lt;$D11,$D11/$N$2,0)</f>
        <v>70000</v>
      </c>
      <c r="O11" s="63">
        <f>IF(SUM($E11:N11)&lt;$D11,$D11/$N$2,0)</f>
        <v>70000</v>
      </c>
      <c r="P11" s="63">
        <f>IF(SUM($E11:O11)&lt;$D11,$D11/$N$2,0)</f>
        <v>70000</v>
      </c>
      <c r="Q11" s="63">
        <f>IF(SUM($E11:P11)&lt;$D11,$D11/$N$2,0)</f>
        <v>70000</v>
      </c>
      <c r="R11" s="63">
        <f>IF(SUM($E11:Q11)&lt;$D11,$D11/$N$2,0)</f>
        <v>70000</v>
      </c>
      <c r="S11" s="63">
        <f>IF(SUM($E11:R11)&lt;$D11,$D11/$N$2,0)</f>
        <v>70000</v>
      </c>
      <c r="T11" s="63">
        <f>IF(SUM($E11:S11)&lt;$D11,$D11/$N$2,0)</f>
        <v>70000</v>
      </c>
      <c r="U11" s="63">
        <f>IF(SUM($E11:T11)&lt;$D11,$D11/$N$2,0)</f>
        <v>70000</v>
      </c>
      <c r="V11" s="63">
        <f>IF(SUM($E11:U11)&lt;$D11,$D11/$N$2,0)</f>
        <v>70000</v>
      </c>
      <c r="W11" s="63">
        <f>IF(SUM($E11:V11)&lt;$D11,$D11/$N$2,0)</f>
        <v>70000</v>
      </c>
      <c r="X11" s="63">
        <f>IF(SUM($E11:W11)&lt;$D11,$D11/$N$2,0)</f>
        <v>70000</v>
      </c>
      <c r="Y11" s="63">
        <f>IF(SUM($E11:X11)&lt;$D11,$D11/$N$2,0)</f>
        <v>70000</v>
      </c>
      <c r="Z11" s="63">
        <f>IF(SUM($E11:Y11)&lt;$D11,$D11/$N$2,0)</f>
        <v>70000</v>
      </c>
      <c r="AA11" s="63">
        <f>IF(SUM($E11:Z11)&lt;$D11,$D11/$N$2,0)</f>
        <v>70000</v>
      </c>
      <c r="AB11" s="63">
        <f>IF(SUM($E11:AA11)&lt;$D11,$D11/$N$2,0)</f>
        <v>70000</v>
      </c>
      <c r="AC11" s="63">
        <f>IF(SUM($E11:AB11)&lt;$D11,$D11/$N$2,0)</f>
        <v>70000</v>
      </c>
      <c r="AD11" s="63">
        <f>IF(SUM($E11:AC11)&lt;$D11,$D11/$N$2,0)</f>
        <v>70000</v>
      </c>
      <c r="AE11" s="63">
        <f>IF(SUM($E11:AD11)&lt;$D11,$D11/$N$2,0)</f>
        <v>70000</v>
      </c>
      <c r="AF11" s="63">
        <f>IF(SUM($E11:AE11)&lt;$D11,$D11/$N$2,0)</f>
        <v>70000</v>
      </c>
      <c r="AG11" s="63">
        <f>IF(SUM($E11:AF11)&lt;$D11,$D11/$N$2,0)</f>
        <v>70000</v>
      </c>
      <c r="AH11" s="63">
        <f>IF(SUM($E11:AG11)&lt;$D11,$D11/$N$2,0)</f>
        <v>70000</v>
      </c>
      <c r="AI11" s="63">
        <f>IF(SUM($E11:AH11)&lt;$D11,$D11/$N$2,0)</f>
        <v>70000</v>
      </c>
      <c r="AJ11" s="63">
        <f>IF(SUM($E11:AI11)&lt;$D11,$D11/$N$2,0)</f>
        <v>70000</v>
      </c>
      <c r="AK11" s="63">
        <f>IF(SUM($E11:AJ11)&lt;$D11,$D11/$N$2,0)</f>
        <v>70000</v>
      </c>
      <c r="AL11" s="63">
        <f>IF(SUM($E11:AK11)&lt;$D11,$D11/$N$2,0)</f>
        <v>70000</v>
      </c>
      <c r="AM11" s="63">
        <f>IF(SUM($E11:AL11)&lt;$D11,$D11/$N$2,0)</f>
        <v>70000</v>
      </c>
      <c r="AN11" s="63">
        <f>IF(SUM($E11:AM11)&lt;$D11,$D11/$N$2,0)</f>
        <v>70000</v>
      </c>
      <c r="AO11" s="63">
        <f>IF(SUM($E11:AN11)&lt;$D11,$D11/$N$2,0)</f>
        <v>70000</v>
      </c>
      <c r="AP11" s="63">
        <f>IF(SUM($E11:AO11)&lt;$D11,$D11/$N$2,0)</f>
        <v>70000</v>
      </c>
      <c r="AQ11" s="63">
        <f>IF(SUM($E11:AP11)&lt;$D11,$D11/$N$2,0)</f>
        <v>70000</v>
      </c>
      <c r="AR11" s="63">
        <f>IF(SUM($E11:AQ11)&lt;$D11,$D11/$N$2,0)</f>
        <v>70000</v>
      </c>
      <c r="AS11" s="63">
        <f>IF(SUM($E11:AR11)&lt;$D11,$D11/$N$2,0)</f>
        <v>70000</v>
      </c>
      <c r="AT11" s="63">
        <f>IF(SUM($E11:AS11)&lt;$D11,$D11/$N$2,0)</f>
        <v>70000</v>
      </c>
      <c r="AU11" s="63">
        <f>IF(SUM($E11:AT11)&lt;$D11,$D11/$N$2,0)</f>
        <v>70000</v>
      </c>
      <c r="AV11" s="63">
        <f>IF(SUM($E11:AU11)&lt;$D11,$D11/$N$2,0)</f>
        <v>70000</v>
      </c>
      <c r="AW11" s="63">
        <f>IF(SUM($E11:AV11)&lt;$D11,$D11/$N$2,0)</f>
        <v>70000</v>
      </c>
      <c r="AX11" s="63">
        <f>IF(SUM($E11:AW11)&lt;$D11,$D11/$N$2,0)</f>
        <v>70000</v>
      </c>
      <c r="AY11" s="63">
        <f>IF(SUM($E11:AX11)&lt;$D11,$D11/$N$2,0)</f>
        <v>70000</v>
      </c>
      <c r="AZ11" s="63">
        <f>IF(SUM($E11:AY11)&lt;$D11,$D11/$N$2,0)</f>
        <v>70000</v>
      </c>
      <c r="BA11" s="63">
        <f>IF(SUM($E11:AZ11)&lt;$D11,$D11/$N$2,0)</f>
        <v>70000</v>
      </c>
      <c r="BB11" s="63">
        <f>IF(SUM($E11:BA11)&lt;$D11,$D11/$N$2,0)</f>
        <v>70000</v>
      </c>
      <c r="BC11" s="63">
        <f>IF(SUM($E11:BB11)&lt;$D11,$D11/$N$2,0)</f>
        <v>70000</v>
      </c>
      <c r="BD11" s="63">
        <f>IF(SUM($E11:BC11)&lt;$D11,$D11/$N$2,0)</f>
        <v>70000</v>
      </c>
      <c r="BE11" s="63">
        <f>IF(SUM($E11:BD11)&lt;$D11,$D11/$N$2,0)</f>
        <v>70000</v>
      </c>
      <c r="BF11" s="63">
        <f>IF(SUM($E11:BE11)&lt;$D11,$D11/$N$2,0)</f>
        <v>70000</v>
      </c>
      <c r="BG11" s="63">
        <f>IF(SUM($E11:BF11)&lt;$D11,$D11/$N$2,0)</f>
        <v>70000</v>
      </c>
      <c r="BH11" s="63">
        <f>IF(SUM($E11:BG11)&lt;$D11,$D11/$N$2,0)</f>
        <v>70000</v>
      </c>
      <c r="BI11" s="63">
        <f>IF(SUM($E11:BH11)&lt;$D11,$D11/$N$2,0)</f>
        <v>70000</v>
      </c>
      <c r="BJ11" s="63">
        <f>IF(SUM($E11:BI11)&lt;$D11,$D11/$N$2,0)</f>
        <v>70000</v>
      </c>
      <c r="BK11" s="63">
        <f>IF(SUM($E11:BJ11)&lt;$D11,$D11/$N$2,0)</f>
        <v>70000</v>
      </c>
      <c r="BL11" s="63">
        <f>IF(SUM($E11:BK11)&lt;$D11,$D11/$N$2,0)</f>
        <v>70000</v>
      </c>
      <c r="BM11" s="63">
        <f>IF(SUM($E11:BL11)&lt;$D11,$D11/$N$2,0)</f>
        <v>70000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658.33333333333337</v>
      </c>
      <c r="G69" s="66">
        <f t="shared" si="0"/>
        <v>1250</v>
      </c>
      <c r="H69" s="66">
        <f t="shared" si="0"/>
        <v>1416.6666666666667</v>
      </c>
      <c r="I69" s="66">
        <f t="shared" si="0"/>
        <v>71416.666666666672</v>
      </c>
      <c r="J69" s="66">
        <f t="shared" si="0"/>
        <v>71416.666666666672</v>
      </c>
      <c r="K69" s="66">
        <f t="shared" si="0"/>
        <v>71416.666666666672</v>
      </c>
      <c r="L69" s="66">
        <f t="shared" si="0"/>
        <v>71416.666666666672</v>
      </c>
      <c r="M69" s="66">
        <f t="shared" si="0"/>
        <v>71416.666666666672</v>
      </c>
      <c r="N69" s="66">
        <f t="shared" si="0"/>
        <v>71416.666666666672</v>
      </c>
      <c r="O69" s="66">
        <f t="shared" si="0"/>
        <v>71416.666666666672</v>
      </c>
      <c r="P69" s="66">
        <f t="shared" si="0"/>
        <v>71416.666666666672</v>
      </c>
      <c r="Q69" s="66">
        <f t="shared" si="0"/>
        <v>71416.666666666672</v>
      </c>
      <c r="R69" s="66">
        <f t="shared" si="0"/>
        <v>71416.666666666672</v>
      </c>
      <c r="S69" s="66">
        <f t="shared" si="0"/>
        <v>71416.666666666672</v>
      </c>
      <c r="T69" s="66">
        <f t="shared" si="0"/>
        <v>71416.666666666672</v>
      </c>
      <c r="U69" s="66">
        <f t="shared" si="0"/>
        <v>71416.666666666672</v>
      </c>
      <c r="V69" s="66">
        <f t="shared" si="0"/>
        <v>71416.666666666672</v>
      </c>
      <c r="W69" s="66">
        <f t="shared" si="0"/>
        <v>71416.666666666672</v>
      </c>
      <c r="X69" s="66">
        <f t="shared" si="0"/>
        <v>71533.333333333343</v>
      </c>
      <c r="Y69" s="66">
        <f t="shared" si="0"/>
        <v>71533.333333333343</v>
      </c>
      <c r="Z69" s="66">
        <f t="shared" si="0"/>
        <v>71533.333333333343</v>
      </c>
      <c r="AA69" s="66">
        <f t="shared" si="0"/>
        <v>71533.333333333343</v>
      </c>
      <c r="AB69" s="66">
        <f t="shared" si="0"/>
        <v>71533.333333333343</v>
      </c>
      <c r="AC69" s="66">
        <f t="shared" si="0"/>
        <v>71533.333333333343</v>
      </c>
      <c r="AD69" s="66">
        <f t="shared" si="0"/>
        <v>71441.666666666672</v>
      </c>
      <c r="AE69" s="66">
        <f t="shared" si="0"/>
        <v>71533.333333333343</v>
      </c>
      <c r="AF69" s="66">
        <f t="shared" si="0"/>
        <v>71533.333333333343</v>
      </c>
      <c r="AG69" s="66">
        <f t="shared" si="0"/>
        <v>71533.333333333343</v>
      </c>
      <c r="AH69" s="66">
        <f t="shared" si="0"/>
        <v>71533.333333333343</v>
      </c>
      <c r="AI69" s="66">
        <f t="shared" si="0"/>
        <v>71533.333333333343</v>
      </c>
      <c r="AJ69" s="66">
        <f t="shared" si="0"/>
        <v>71533.333333333343</v>
      </c>
      <c r="AK69" s="66">
        <f t="shared" ref="AK69:BM69" si="1">SUM(AK7:AK68)</f>
        <v>71533.333333333343</v>
      </c>
      <c r="AL69" s="66">
        <f t="shared" si="1"/>
        <v>71533.333333333343</v>
      </c>
      <c r="AM69" s="66">
        <f t="shared" si="1"/>
        <v>71533.333333333343</v>
      </c>
      <c r="AN69" s="66">
        <f t="shared" si="1"/>
        <v>71533.333333333343</v>
      </c>
      <c r="AO69" s="66">
        <f t="shared" si="1"/>
        <v>71533.333333333343</v>
      </c>
      <c r="AP69" s="66">
        <f t="shared" si="1"/>
        <v>71533.333333333343</v>
      </c>
      <c r="AQ69" s="66">
        <f t="shared" si="1"/>
        <v>71533.333333333343</v>
      </c>
      <c r="AR69" s="66">
        <f t="shared" si="1"/>
        <v>71533.333333333343</v>
      </c>
      <c r="AS69" s="66">
        <f t="shared" si="1"/>
        <v>71533.333333333343</v>
      </c>
      <c r="AT69" s="66">
        <f t="shared" si="1"/>
        <v>71533.333333333343</v>
      </c>
      <c r="AU69" s="66">
        <f t="shared" si="1"/>
        <v>71533.333333333343</v>
      </c>
      <c r="AV69" s="66">
        <f t="shared" si="1"/>
        <v>71533.333333333343</v>
      </c>
      <c r="AW69" s="66">
        <f t="shared" si="1"/>
        <v>71533.333333333343</v>
      </c>
      <c r="AX69" s="66">
        <f t="shared" si="1"/>
        <v>71533.333333333343</v>
      </c>
      <c r="AY69" s="66">
        <f t="shared" si="1"/>
        <v>71533.333333333343</v>
      </c>
      <c r="AZ69" s="66">
        <f t="shared" si="1"/>
        <v>71533.333333333343</v>
      </c>
      <c r="BA69" s="66">
        <f t="shared" si="1"/>
        <v>71533.333333333343</v>
      </c>
      <c r="BB69" s="66">
        <f t="shared" si="1"/>
        <v>71533.333333333343</v>
      </c>
      <c r="BC69" s="66">
        <f t="shared" si="1"/>
        <v>71533.333333333343</v>
      </c>
      <c r="BD69" s="66">
        <f t="shared" si="1"/>
        <v>71533.333333333343</v>
      </c>
      <c r="BE69" s="66">
        <f t="shared" si="1"/>
        <v>71533.333333333343</v>
      </c>
      <c r="BF69" s="66">
        <f t="shared" si="1"/>
        <v>71533.333333333343</v>
      </c>
      <c r="BG69" s="66">
        <f t="shared" si="1"/>
        <v>71533.333333333343</v>
      </c>
      <c r="BH69" s="66">
        <f t="shared" si="1"/>
        <v>71533.333333333343</v>
      </c>
      <c r="BI69" s="66">
        <f t="shared" si="1"/>
        <v>71533.333333333343</v>
      </c>
      <c r="BJ69" s="66">
        <f t="shared" si="1"/>
        <v>71533.333333333343</v>
      </c>
      <c r="BK69" s="66">
        <f t="shared" si="1"/>
        <v>71533.333333333343</v>
      </c>
      <c r="BL69" s="66">
        <f t="shared" si="1"/>
        <v>71533.333333333343</v>
      </c>
      <c r="BM69" s="66">
        <f t="shared" si="1"/>
        <v>71533.333333333343</v>
      </c>
      <c r="BN69" s="66">
        <f>SUM(E69:BM69)</f>
        <v>4078883.3333333363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646075</v>
      </c>
      <c r="AC70" s="38">
        <f>SUM(R69:AC69)</f>
        <v>857700.00000000023</v>
      </c>
      <c r="AO70" s="38">
        <f>SUM(AD69:AO69)</f>
        <v>858308.3333333336</v>
      </c>
      <c r="BA70" s="38">
        <f>SUM(AP69:BA69)</f>
        <v>858400.00000000035</v>
      </c>
      <c r="BM70" s="38">
        <f>SUM(BB69:BM69)</f>
        <v>858400.00000000035</v>
      </c>
      <c r="BN70" s="38">
        <f>SUM(E70:BM70)</f>
        <v>4078883.3333333349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646075</v>
      </c>
      <c r="E37" s="64">
        <f>SUM('OPEX-M_CWS'!R38:AC38)</f>
        <v>857700.00000000023</v>
      </c>
      <c r="F37" s="64">
        <f>SUM('OPEX-M_CWS'!AD38:AO38)</f>
        <v>858308.3333333336</v>
      </c>
      <c r="G37" s="64">
        <f>SUM('OPEX-M_CWS'!AP38:BA38)</f>
        <v>858400.00000000035</v>
      </c>
      <c r="H37" s="64">
        <f>SUM('OPEX-M_CWS'!BB38:BM38)</f>
        <v>858400.00000000035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708955</v>
      </c>
      <c r="E39" s="64">
        <f>SUM('OPEX-M_CWS'!R40:AC40)</f>
        <v>905919.50000000023</v>
      </c>
      <c r="F39" s="64">
        <f>SUM('OPEX-M_CWS'!AD40:AO40)</f>
        <v>902934.9208333334</v>
      </c>
      <c r="G39" s="64">
        <f>SUM('OPEX-M_CWS'!AP40:BA40)</f>
        <v>904355.83218749997</v>
      </c>
      <c r="H39" s="64">
        <f>SUM('OPEX-M_CWS'!BB40:BM40)</f>
        <v>905823.94324218796</v>
      </c>
      <c r="I39" s="35">
        <f>SUM(C39:H39)</f>
        <v>4353841.1962630209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658.33333333333337</v>
      </c>
      <c r="D15" s="9">
        <f>'OPEX-M_CWS'!G38</f>
        <v>1250</v>
      </c>
      <c r="E15" s="9">
        <f>'OPEX-M_CWS'!H38</f>
        <v>1416.6666666666667</v>
      </c>
      <c r="F15" s="9">
        <f>'OPEX-M_CWS'!I38</f>
        <v>71416.666666666672</v>
      </c>
      <c r="G15" s="9">
        <f>'OPEX-M_CWS'!J38</f>
        <v>71416.666666666672</v>
      </c>
      <c r="H15" s="9">
        <f>'OPEX-M_CWS'!K38</f>
        <v>71416.666666666672</v>
      </c>
      <c r="I15" s="9">
        <f>'OPEX-M_CWS'!L38</f>
        <v>71416.666666666672</v>
      </c>
      <c r="J15" s="9">
        <f>'OPEX-M_CWS'!M38</f>
        <v>71416.666666666672</v>
      </c>
      <c r="K15" s="9">
        <f>'OPEX-M_CWS'!N38</f>
        <v>71416.666666666672</v>
      </c>
      <c r="L15" s="9">
        <f>'OPEX-M_CWS'!O38</f>
        <v>71416.666666666672</v>
      </c>
      <c r="M15" s="9">
        <f>'OPEX-M_CWS'!P38</f>
        <v>71416.666666666672</v>
      </c>
      <c r="N15" s="9">
        <f>'OPEX-M_CWS'!Q38</f>
        <v>71416.666666666672</v>
      </c>
      <c r="O15" s="9">
        <f>'OPEX-M_CWS'!R38</f>
        <v>71416.666666666672</v>
      </c>
      <c r="P15" s="9">
        <f>'OPEX-M_CWS'!S38</f>
        <v>71416.666666666672</v>
      </c>
      <c r="Q15" s="9">
        <f>'OPEX-M_CWS'!T38</f>
        <v>71416.666666666672</v>
      </c>
      <c r="R15" s="9">
        <f>'OPEX-M_CWS'!U38</f>
        <v>71416.666666666672</v>
      </c>
      <c r="S15" s="9">
        <f>'OPEX-M_CWS'!V38</f>
        <v>71416.666666666672</v>
      </c>
      <c r="T15" s="9">
        <f>'OPEX-M_CWS'!W38</f>
        <v>71416.666666666672</v>
      </c>
      <c r="U15" s="9">
        <f>'OPEX-M_CWS'!X38</f>
        <v>71533.333333333343</v>
      </c>
      <c r="V15" s="9">
        <f>'OPEX-M_CWS'!Y38</f>
        <v>71533.333333333343</v>
      </c>
      <c r="W15" s="9">
        <f>'OPEX-M_CWS'!Z38</f>
        <v>71533.333333333343</v>
      </c>
      <c r="X15" s="9">
        <f>'OPEX-M_CWS'!AA38</f>
        <v>71533.333333333343</v>
      </c>
      <c r="Y15" s="9">
        <f>'OPEX-M_CWS'!AB38</f>
        <v>71533.333333333343</v>
      </c>
      <c r="Z15" s="9">
        <f>'OPEX-M_CWS'!AC38</f>
        <v>71533.333333333343</v>
      </c>
      <c r="AA15" s="9">
        <f>'OPEX-M_CWS'!AD38</f>
        <v>71441.666666666672</v>
      </c>
      <c r="AB15" s="9">
        <f>'OPEX-M_CWS'!AE38</f>
        <v>71533.333333333343</v>
      </c>
      <c r="AC15" s="9">
        <f>'OPEX-M_CWS'!AF38</f>
        <v>71533.333333333343</v>
      </c>
      <c r="AD15" s="9">
        <f>'OPEX-M_CWS'!AG38</f>
        <v>71533.333333333343</v>
      </c>
      <c r="AE15" s="9">
        <f>'OPEX-M_CWS'!AH38</f>
        <v>71533.333333333343</v>
      </c>
      <c r="AF15" s="9">
        <f>'OPEX-M_CWS'!AI38</f>
        <v>71533.333333333343</v>
      </c>
      <c r="AG15" s="9">
        <f>'OPEX-M_CWS'!AJ38</f>
        <v>71533.333333333343</v>
      </c>
      <c r="AH15" s="9">
        <f>'OPEX-M_CWS'!AK38</f>
        <v>71533.333333333343</v>
      </c>
      <c r="AI15" s="9">
        <f>'OPEX-M_CWS'!AL38</f>
        <v>71533.333333333343</v>
      </c>
      <c r="AJ15" s="9">
        <f>'OPEX-M_CWS'!AM38</f>
        <v>71533.333333333343</v>
      </c>
      <c r="AK15" s="9">
        <f>'OPEX-M_CWS'!AN38</f>
        <v>71533.333333333343</v>
      </c>
      <c r="AL15" s="9">
        <f>'OPEX-M_CWS'!AO38</f>
        <v>71533.333333333343</v>
      </c>
      <c r="AM15" s="9">
        <f>'OPEX-M_CWS'!AP38</f>
        <v>71533.333333333343</v>
      </c>
      <c r="AN15" s="9">
        <f>'OPEX-M_CWS'!AQ38</f>
        <v>71533.333333333343</v>
      </c>
      <c r="AO15" s="9">
        <f>'OPEX-M_CWS'!AR38</f>
        <v>71533.333333333343</v>
      </c>
      <c r="AP15" s="9">
        <f>'OPEX-M_CWS'!AS38</f>
        <v>71533.333333333343</v>
      </c>
      <c r="AQ15" s="9">
        <f>'OPEX-M_CWS'!AT38</f>
        <v>71533.333333333343</v>
      </c>
      <c r="AR15" s="9">
        <f>'OPEX-M_CWS'!AU38</f>
        <v>71533.333333333343</v>
      </c>
      <c r="AS15" s="9">
        <f>'OPEX-M_CWS'!AV38</f>
        <v>71533.333333333343</v>
      </c>
      <c r="AT15" s="9">
        <f>'OPEX-M_CWS'!AW38</f>
        <v>71533.333333333343</v>
      </c>
      <c r="AU15" s="9">
        <f>'OPEX-M_CWS'!AX38</f>
        <v>71533.333333333343</v>
      </c>
      <c r="AV15" s="9">
        <f>'OPEX-M_CWS'!AY38</f>
        <v>71533.333333333343</v>
      </c>
      <c r="AW15" s="9">
        <f>'OPEX-M_CWS'!AZ38</f>
        <v>71533.333333333343</v>
      </c>
      <c r="AX15" s="9">
        <f>'OPEX-M_CWS'!BA38</f>
        <v>71533.333333333343</v>
      </c>
      <c r="AY15" s="9">
        <f>'OPEX-M_CWS'!BB38</f>
        <v>71533.333333333343</v>
      </c>
      <c r="AZ15" s="9">
        <f>'OPEX-M_CWS'!BC38</f>
        <v>71533.333333333343</v>
      </c>
      <c r="BA15" s="9">
        <f>'OPEX-M_CWS'!BD38</f>
        <v>71533.333333333343</v>
      </c>
      <c r="BB15" s="9">
        <f>'OPEX-M_CWS'!BE38</f>
        <v>71533.333333333343</v>
      </c>
      <c r="BC15" s="9">
        <f>'OPEX-M_CWS'!BF38</f>
        <v>71533.333333333343</v>
      </c>
      <c r="BD15" s="9">
        <f>'OPEX-M_CWS'!BG38</f>
        <v>71533.333333333343</v>
      </c>
      <c r="BE15" s="9">
        <f>'OPEX-M_CWS'!BH38</f>
        <v>71533.333333333343</v>
      </c>
      <c r="BF15" s="9">
        <f>'OPEX-M_CWS'!BI38</f>
        <v>71533.333333333343</v>
      </c>
      <c r="BG15" s="9">
        <f>'OPEX-M_CWS'!BJ38</f>
        <v>71533.333333333343</v>
      </c>
      <c r="BH15" s="9">
        <f>'OPEX-M_CWS'!BK38</f>
        <v>71533.333333333343</v>
      </c>
      <c r="BI15" s="9">
        <f>'OPEX-M_CWS'!BL38</f>
        <v>71533.333333333343</v>
      </c>
      <c r="BJ15" s="9">
        <f>'OPEX-M_CWS'!BM38</f>
        <v>71533.333333333343</v>
      </c>
    </row>
    <row r="16" spans="1:63" x14ac:dyDescent="0.15">
      <c r="B16" t="str">
        <f>'OPEX-M_CWS'!A40</f>
        <v>Total Expense</v>
      </c>
      <c r="C16" s="9">
        <f>SUM(C8:C15)</f>
        <v>24803.333333333332</v>
      </c>
      <c r="D16" s="9">
        <f t="shared" ref="D16:BJ16" si="0">SUM(D8:D15)</f>
        <v>4635</v>
      </c>
      <c r="E16" s="9">
        <f t="shared" si="0"/>
        <v>4801.666666666667</v>
      </c>
      <c r="F16" s="9">
        <f t="shared" si="0"/>
        <v>76301.666666666672</v>
      </c>
      <c r="G16" s="9">
        <f t="shared" si="0"/>
        <v>74801.666666666672</v>
      </c>
      <c r="H16" s="9">
        <f t="shared" si="0"/>
        <v>74801.666666666672</v>
      </c>
      <c r="I16" s="9">
        <f t="shared" si="0"/>
        <v>74801.666666666672</v>
      </c>
      <c r="J16" s="9">
        <f t="shared" si="0"/>
        <v>74801.666666666672</v>
      </c>
      <c r="K16" s="9">
        <f t="shared" si="0"/>
        <v>74801.666666666672</v>
      </c>
      <c r="L16" s="9">
        <f t="shared" si="0"/>
        <v>74801.666666666672</v>
      </c>
      <c r="M16" s="9">
        <f t="shared" si="0"/>
        <v>74801.666666666672</v>
      </c>
      <c r="N16" s="9">
        <f t="shared" si="0"/>
        <v>74801.666666666672</v>
      </c>
      <c r="O16" s="9">
        <f t="shared" si="0"/>
        <v>79893.291666666672</v>
      </c>
      <c r="P16" s="9">
        <f t="shared" si="0"/>
        <v>74893.291666666672</v>
      </c>
      <c r="Q16" s="9">
        <f t="shared" si="0"/>
        <v>74893.291666666672</v>
      </c>
      <c r="R16" s="9">
        <f t="shared" si="0"/>
        <v>76393.291666666672</v>
      </c>
      <c r="S16" s="9">
        <f t="shared" si="0"/>
        <v>74893.291666666672</v>
      </c>
      <c r="T16" s="9">
        <f t="shared" si="0"/>
        <v>74893.291666666672</v>
      </c>
      <c r="U16" s="9">
        <f t="shared" si="0"/>
        <v>75009.958333333343</v>
      </c>
      <c r="V16" s="9">
        <f t="shared" si="0"/>
        <v>75009.958333333343</v>
      </c>
      <c r="W16" s="9">
        <f t="shared" si="0"/>
        <v>75009.958333333343</v>
      </c>
      <c r="X16" s="9">
        <f t="shared" si="0"/>
        <v>75009.958333333343</v>
      </c>
      <c r="Y16" s="9">
        <f t="shared" si="0"/>
        <v>75009.958333333343</v>
      </c>
      <c r="Z16" s="9">
        <f t="shared" si="0"/>
        <v>75009.958333333343</v>
      </c>
      <c r="AA16" s="9">
        <f t="shared" si="0"/>
        <v>79618.882291666669</v>
      </c>
      <c r="AB16" s="9">
        <f t="shared" si="0"/>
        <v>74710.54895833334</v>
      </c>
      <c r="AC16" s="9">
        <f t="shared" si="0"/>
        <v>74710.54895833334</v>
      </c>
      <c r="AD16" s="9">
        <f t="shared" si="0"/>
        <v>76210.54895833334</v>
      </c>
      <c r="AE16" s="9">
        <f t="shared" si="0"/>
        <v>74710.54895833334</v>
      </c>
      <c r="AF16" s="9">
        <f t="shared" si="0"/>
        <v>74710.54895833334</v>
      </c>
      <c r="AG16" s="9">
        <f t="shared" si="0"/>
        <v>74710.54895833334</v>
      </c>
      <c r="AH16" s="9">
        <f t="shared" si="0"/>
        <v>74710.54895833334</v>
      </c>
      <c r="AI16" s="9">
        <f t="shared" si="0"/>
        <v>74710.54895833334</v>
      </c>
      <c r="AJ16" s="9">
        <f t="shared" si="0"/>
        <v>74710.54895833334</v>
      </c>
      <c r="AK16" s="9">
        <f t="shared" si="0"/>
        <v>74710.54895833334</v>
      </c>
      <c r="AL16" s="9">
        <f t="shared" si="0"/>
        <v>74710.54895833334</v>
      </c>
      <c r="AM16" s="9">
        <f t="shared" si="0"/>
        <v>79821.31934895835</v>
      </c>
      <c r="AN16" s="9">
        <f t="shared" si="0"/>
        <v>74821.31934895835</v>
      </c>
      <c r="AO16" s="9">
        <f t="shared" si="0"/>
        <v>74821.31934895835</v>
      </c>
      <c r="AP16" s="9">
        <f t="shared" si="0"/>
        <v>76321.31934895835</v>
      </c>
      <c r="AQ16" s="9">
        <f t="shared" si="0"/>
        <v>74821.31934895835</v>
      </c>
      <c r="AR16" s="9">
        <f t="shared" si="0"/>
        <v>74821.31934895835</v>
      </c>
      <c r="AS16" s="9">
        <f t="shared" si="0"/>
        <v>74821.31934895835</v>
      </c>
      <c r="AT16" s="9">
        <f t="shared" si="0"/>
        <v>74821.31934895835</v>
      </c>
      <c r="AU16" s="9">
        <f t="shared" si="0"/>
        <v>74821.31934895835</v>
      </c>
      <c r="AV16" s="9">
        <f t="shared" si="0"/>
        <v>74821.31934895835</v>
      </c>
      <c r="AW16" s="9">
        <f t="shared" si="0"/>
        <v>74821.31934895835</v>
      </c>
      <c r="AX16" s="9">
        <f t="shared" si="0"/>
        <v>74821.31934895835</v>
      </c>
      <c r="AY16" s="9">
        <f t="shared" si="0"/>
        <v>79943.661936848963</v>
      </c>
      <c r="AZ16" s="9">
        <f t="shared" si="0"/>
        <v>74943.661936848963</v>
      </c>
      <c r="BA16" s="9">
        <f t="shared" si="0"/>
        <v>74943.661936848963</v>
      </c>
      <c r="BB16" s="9">
        <f t="shared" si="0"/>
        <v>76443.661936848963</v>
      </c>
      <c r="BC16" s="9">
        <f t="shared" si="0"/>
        <v>74943.661936848963</v>
      </c>
      <c r="BD16" s="9">
        <f t="shared" si="0"/>
        <v>74943.661936848963</v>
      </c>
      <c r="BE16" s="9">
        <f t="shared" si="0"/>
        <v>74943.661936848963</v>
      </c>
      <c r="BF16" s="9">
        <f t="shared" si="0"/>
        <v>74943.661936848963</v>
      </c>
      <c r="BG16" s="9">
        <f t="shared" si="0"/>
        <v>74943.661936848963</v>
      </c>
      <c r="BH16" s="9">
        <f t="shared" si="0"/>
        <v>74943.661936848963</v>
      </c>
      <c r="BI16" s="9">
        <f t="shared" si="0"/>
        <v>74943.661936848963</v>
      </c>
      <c r="BJ16" s="9">
        <f t="shared" si="0"/>
        <v>74943.661936848963</v>
      </c>
    </row>
    <row r="17" spans="1:62" s="37" customFormat="1" hidden="1" x14ac:dyDescent="0.15">
      <c r="B17" s="37" t="s">
        <v>309</v>
      </c>
      <c r="N17" s="38">
        <f>SUM(C8:N15)</f>
        <v>708955</v>
      </c>
      <c r="Z17" s="38">
        <f>SUM(O8:Z15)</f>
        <v>905919.50000000023</v>
      </c>
      <c r="AL17" s="38">
        <f>SUM(AA8:AL15)</f>
        <v>902934.92083333363</v>
      </c>
      <c r="AX17" s="38">
        <f>SUM(AM8:AX15)</f>
        <v>904355.83218750032</v>
      </c>
      <c r="BJ17" s="38">
        <f>SUM(AY8:BJ15)</f>
        <v>905823.94324218784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39500</v>
      </c>
      <c r="D24" s="9">
        <f>'CAPEX _CWS '!G40</f>
        <v>35500</v>
      </c>
      <c r="E24" s="9">
        <f>'CAPEX _CWS '!H40</f>
        <v>10000</v>
      </c>
      <c r="F24" s="9">
        <f>'CAPEX _CWS '!I40</f>
        <v>4200000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39500</v>
      </c>
      <c r="D25" s="9">
        <f t="shared" ref="D25:AI25" si="1">D24+C25</f>
        <v>75000</v>
      </c>
      <c r="E25" s="9">
        <f t="shared" si="1"/>
        <v>85000</v>
      </c>
      <c r="F25" s="9">
        <f t="shared" si="1"/>
        <v>4285000</v>
      </c>
      <c r="G25" s="9">
        <f t="shared" si="1"/>
        <v>4285000</v>
      </c>
      <c r="H25" s="9">
        <f t="shared" si="1"/>
        <v>4285000</v>
      </c>
      <c r="I25" s="9">
        <f t="shared" si="1"/>
        <v>4285000</v>
      </c>
      <c r="J25" s="9">
        <f t="shared" si="1"/>
        <v>4285000</v>
      </c>
      <c r="K25" s="9">
        <f t="shared" si="1"/>
        <v>4285000</v>
      </c>
      <c r="L25" s="9">
        <f t="shared" si="1"/>
        <v>4285000</v>
      </c>
      <c r="M25" s="9">
        <f t="shared" si="1"/>
        <v>4285000</v>
      </c>
      <c r="N25" s="9">
        <f t="shared" si="1"/>
        <v>4285000</v>
      </c>
      <c r="O25" s="9">
        <f t="shared" si="1"/>
        <v>4285000</v>
      </c>
      <c r="P25" s="9">
        <f t="shared" si="1"/>
        <v>4285000</v>
      </c>
      <c r="Q25" s="9">
        <f t="shared" si="1"/>
        <v>4285000</v>
      </c>
      <c r="R25" s="9">
        <f t="shared" si="1"/>
        <v>4285000</v>
      </c>
      <c r="S25" s="9">
        <f t="shared" si="1"/>
        <v>4285000</v>
      </c>
      <c r="T25" s="9">
        <f t="shared" si="1"/>
        <v>4285000</v>
      </c>
      <c r="U25" s="9">
        <f t="shared" si="1"/>
        <v>4292000</v>
      </c>
      <c r="V25" s="9">
        <f t="shared" si="1"/>
        <v>4292000</v>
      </c>
      <c r="W25" s="9">
        <f t="shared" si="1"/>
        <v>4292000</v>
      </c>
      <c r="X25" s="9">
        <f t="shared" si="1"/>
        <v>4292000</v>
      </c>
      <c r="Y25" s="9">
        <f t="shared" si="1"/>
        <v>4292000</v>
      </c>
      <c r="Z25" s="9">
        <f t="shared" si="1"/>
        <v>4292000</v>
      </c>
      <c r="AA25" s="9">
        <f t="shared" si="1"/>
        <v>4286500</v>
      </c>
      <c r="AB25" s="9">
        <f t="shared" si="1"/>
        <v>4286500</v>
      </c>
      <c r="AC25" s="9">
        <f t="shared" si="1"/>
        <v>4286500</v>
      </c>
      <c r="AD25" s="9">
        <f t="shared" si="1"/>
        <v>4286500</v>
      </c>
      <c r="AE25" s="9">
        <f t="shared" si="1"/>
        <v>4286500</v>
      </c>
      <c r="AF25" s="9">
        <f t="shared" si="1"/>
        <v>4286500</v>
      </c>
      <c r="AG25" s="9">
        <f t="shared" si="1"/>
        <v>4286500</v>
      </c>
      <c r="AH25" s="9">
        <f t="shared" si="1"/>
        <v>4286500</v>
      </c>
      <c r="AI25" s="9">
        <f t="shared" si="1"/>
        <v>4286500</v>
      </c>
      <c r="AJ25" s="9">
        <f t="shared" ref="AJ25:BJ25" si="2">AJ24+AI25</f>
        <v>4286500</v>
      </c>
      <c r="AK25" s="9">
        <f t="shared" si="2"/>
        <v>4286500</v>
      </c>
      <c r="AL25" s="9">
        <f t="shared" si="2"/>
        <v>4286500</v>
      </c>
      <c r="AM25" s="9">
        <f t="shared" si="2"/>
        <v>4286500</v>
      </c>
      <c r="AN25" s="9">
        <f t="shared" si="2"/>
        <v>4286500</v>
      </c>
      <c r="AO25" s="9">
        <f t="shared" si="2"/>
        <v>4286500</v>
      </c>
      <c r="AP25" s="9">
        <f t="shared" si="2"/>
        <v>4286500</v>
      </c>
      <c r="AQ25" s="9">
        <f t="shared" si="2"/>
        <v>4286500</v>
      </c>
      <c r="AR25" s="9">
        <f t="shared" si="2"/>
        <v>4286500</v>
      </c>
      <c r="AS25" s="9">
        <f t="shared" si="2"/>
        <v>4286500</v>
      </c>
      <c r="AT25" s="9">
        <f t="shared" si="2"/>
        <v>4286500</v>
      </c>
      <c r="AU25" s="9">
        <f t="shared" si="2"/>
        <v>4286500</v>
      </c>
      <c r="AV25" s="9">
        <f t="shared" si="2"/>
        <v>4286500</v>
      </c>
      <c r="AW25" s="9">
        <f t="shared" si="2"/>
        <v>4286500</v>
      </c>
      <c r="AX25" s="9">
        <f t="shared" si="2"/>
        <v>4286500</v>
      </c>
      <c r="AY25" s="9">
        <f t="shared" si="2"/>
        <v>4286500</v>
      </c>
      <c r="AZ25" s="9">
        <f t="shared" si="2"/>
        <v>4286500</v>
      </c>
      <c r="BA25" s="9">
        <f t="shared" si="2"/>
        <v>4286500</v>
      </c>
      <c r="BB25" s="9">
        <f t="shared" si="2"/>
        <v>4286500</v>
      </c>
      <c r="BC25" s="9">
        <f t="shared" si="2"/>
        <v>4286500</v>
      </c>
      <c r="BD25" s="9">
        <f t="shared" si="2"/>
        <v>4286500</v>
      </c>
      <c r="BE25" s="9">
        <f t="shared" si="2"/>
        <v>4286500</v>
      </c>
      <c r="BF25" s="9">
        <f t="shared" si="2"/>
        <v>4286500</v>
      </c>
      <c r="BG25" s="9">
        <f t="shared" si="2"/>
        <v>4286500</v>
      </c>
      <c r="BH25" s="9">
        <f t="shared" si="2"/>
        <v>4286500</v>
      </c>
      <c r="BI25" s="9">
        <f t="shared" si="2"/>
        <v>4286500</v>
      </c>
      <c r="BJ25" s="9">
        <f t="shared" si="2"/>
        <v>4286500</v>
      </c>
    </row>
    <row r="26" spans="1:62" x14ac:dyDescent="0.15">
      <c r="B26" s="33" t="s">
        <v>1098</v>
      </c>
      <c r="C26" s="66">
        <f>C27</f>
        <v>658.33333333333337</v>
      </c>
      <c r="D26" s="66">
        <f t="shared" ref="D26:AI26" si="3">D27+C26</f>
        <v>1908.3333333333335</v>
      </c>
      <c r="E26" s="66">
        <f t="shared" si="3"/>
        <v>3325</v>
      </c>
      <c r="F26" s="66">
        <f t="shared" si="3"/>
        <v>74741.666666666672</v>
      </c>
      <c r="G26" s="66">
        <f t="shared" si="3"/>
        <v>146158.33333333334</v>
      </c>
      <c r="H26" s="66">
        <f t="shared" si="3"/>
        <v>217575</v>
      </c>
      <c r="I26" s="66">
        <f t="shared" si="3"/>
        <v>288991.66666666669</v>
      </c>
      <c r="J26" s="66">
        <f t="shared" si="3"/>
        <v>360408.33333333337</v>
      </c>
      <c r="K26" s="66">
        <f t="shared" si="3"/>
        <v>431825.00000000006</v>
      </c>
      <c r="L26" s="66">
        <f t="shared" si="3"/>
        <v>503241.66666666674</v>
      </c>
      <c r="M26" s="66">
        <f t="shared" si="3"/>
        <v>574658.33333333337</v>
      </c>
      <c r="N26" s="66">
        <f t="shared" si="3"/>
        <v>646075</v>
      </c>
      <c r="O26" s="66">
        <f t="shared" si="3"/>
        <v>717491.66666666663</v>
      </c>
      <c r="P26" s="66">
        <f t="shared" si="3"/>
        <v>788908.33333333326</v>
      </c>
      <c r="Q26" s="66">
        <f t="shared" si="3"/>
        <v>860324.99999999988</v>
      </c>
      <c r="R26" s="66">
        <f t="shared" si="3"/>
        <v>931741.66666666651</v>
      </c>
      <c r="S26" s="66">
        <f t="shared" si="3"/>
        <v>1003158.3333333331</v>
      </c>
      <c r="T26" s="66">
        <f t="shared" si="3"/>
        <v>1074574.9999999998</v>
      </c>
      <c r="U26" s="66">
        <f t="shared" si="3"/>
        <v>1146108.333333333</v>
      </c>
      <c r="V26" s="66">
        <f t="shared" si="3"/>
        <v>1217641.6666666663</v>
      </c>
      <c r="W26" s="66">
        <f t="shared" si="3"/>
        <v>1289174.9999999995</v>
      </c>
      <c r="X26" s="66">
        <f t="shared" si="3"/>
        <v>1360708.3333333328</v>
      </c>
      <c r="Y26" s="66">
        <f t="shared" si="3"/>
        <v>1432241.666666666</v>
      </c>
      <c r="Z26" s="66">
        <f t="shared" si="3"/>
        <v>1503774.9999999993</v>
      </c>
      <c r="AA26" s="66">
        <f t="shared" si="3"/>
        <v>1575216.666666666</v>
      </c>
      <c r="AB26" s="66">
        <f t="shared" si="3"/>
        <v>1646749.9999999993</v>
      </c>
      <c r="AC26" s="66">
        <f t="shared" si="3"/>
        <v>1718283.3333333326</v>
      </c>
      <c r="AD26" s="66">
        <f t="shared" si="3"/>
        <v>1789816.6666666658</v>
      </c>
      <c r="AE26" s="66">
        <f t="shared" si="3"/>
        <v>1861349.9999999991</v>
      </c>
      <c r="AF26" s="66">
        <f t="shared" si="3"/>
        <v>1932883.3333333323</v>
      </c>
      <c r="AG26" s="66">
        <f t="shared" si="3"/>
        <v>2004416.6666666656</v>
      </c>
      <c r="AH26" s="66">
        <f t="shared" si="3"/>
        <v>2075949.9999999988</v>
      </c>
      <c r="AI26" s="66">
        <f t="shared" si="3"/>
        <v>2147483.3333333321</v>
      </c>
      <c r="AJ26" s="66">
        <f t="shared" ref="AJ26:BJ26" si="4">AJ27+AI26</f>
        <v>2219016.6666666656</v>
      </c>
      <c r="AK26" s="66">
        <f t="shared" si="4"/>
        <v>2290549.9999999991</v>
      </c>
      <c r="AL26" s="66">
        <f t="shared" si="4"/>
        <v>2362083.3333333326</v>
      </c>
      <c r="AM26" s="66">
        <f t="shared" si="4"/>
        <v>2433616.666666666</v>
      </c>
      <c r="AN26" s="66">
        <f t="shared" si="4"/>
        <v>2505149.9999999995</v>
      </c>
      <c r="AO26" s="66">
        <f t="shared" si="4"/>
        <v>2576683.333333333</v>
      </c>
      <c r="AP26" s="66">
        <f t="shared" si="4"/>
        <v>2648216.6666666665</v>
      </c>
      <c r="AQ26" s="66">
        <f t="shared" si="4"/>
        <v>2719750</v>
      </c>
      <c r="AR26" s="66">
        <f t="shared" si="4"/>
        <v>2791283.3333333335</v>
      </c>
      <c r="AS26" s="66">
        <f t="shared" si="4"/>
        <v>2862816.666666667</v>
      </c>
      <c r="AT26" s="66">
        <f t="shared" si="4"/>
        <v>2934350.0000000005</v>
      </c>
      <c r="AU26" s="66">
        <f t="shared" si="4"/>
        <v>3005883.333333334</v>
      </c>
      <c r="AV26" s="66">
        <f t="shared" si="4"/>
        <v>3077416.6666666674</v>
      </c>
      <c r="AW26" s="66">
        <f t="shared" si="4"/>
        <v>3148950.0000000009</v>
      </c>
      <c r="AX26" s="66">
        <f t="shared" si="4"/>
        <v>3220483.3333333344</v>
      </c>
      <c r="AY26" s="66">
        <f t="shared" si="4"/>
        <v>3292016.6666666679</v>
      </c>
      <c r="AZ26" s="66">
        <f t="shared" si="4"/>
        <v>3363550.0000000014</v>
      </c>
      <c r="BA26" s="66">
        <f t="shared" si="4"/>
        <v>3435083.3333333349</v>
      </c>
      <c r="BB26" s="66">
        <f t="shared" si="4"/>
        <v>3506616.6666666684</v>
      </c>
      <c r="BC26" s="66">
        <f t="shared" si="4"/>
        <v>3578150.0000000019</v>
      </c>
      <c r="BD26" s="66">
        <f t="shared" si="4"/>
        <v>3649683.3333333354</v>
      </c>
      <c r="BE26" s="66">
        <f t="shared" si="4"/>
        <v>3721216.6666666688</v>
      </c>
      <c r="BF26" s="66">
        <f t="shared" si="4"/>
        <v>3792750.0000000023</v>
      </c>
      <c r="BG26" s="66">
        <f t="shared" si="4"/>
        <v>3864283.3333333358</v>
      </c>
      <c r="BH26" s="66">
        <f t="shared" si="4"/>
        <v>3935816.6666666693</v>
      </c>
      <c r="BI26" s="66">
        <f t="shared" si="4"/>
        <v>4007350.0000000028</v>
      </c>
      <c r="BJ26" s="66">
        <f t="shared" si="4"/>
        <v>4078883.3333333363</v>
      </c>
    </row>
    <row r="27" spans="1:62" x14ac:dyDescent="0.15">
      <c r="B27" s="33" t="s">
        <v>167</v>
      </c>
      <c r="C27" s="9">
        <f>'CAPEX-DEP_CWS '!F69</f>
        <v>658.33333333333337</v>
      </c>
      <c r="D27" s="9">
        <f>'CAPEX-DEP_CWS '!G69</f>
        <v>1250</v>
      </c>
      <c r="E27" s="9">
        <f>'CAPEX-DEP_CWS '!H69</f>
        <v>1416.6666666666667</v>
      </c>
      <c r="F27" s="9">
        <f>'CAPEX-DEP_CWS '!I69</f>
        <v>71416.666666666672</v>
      </c>
      <c r="G27" s="9">
        <f>'CAPEX-DEP_CWS '!J69</f>
        <v>71416.666666666672</v>
      </c>
      <c r="H27" s="9">
        <f>'CAPEX-DEP_CWS '!K69</f>
        <v>71416.666666666672</v>
      </c>
      <c r="I27" s="9">
        <f>'CAPEX-DEP_CWS '!L69</f>
        <v>71416.666666666672</v>
      </c>
      <c r="J27" s="9">
        <f>'CAPEX-DEP_CWS '!M69</f>
        <v>71416.666666666672</v>
      </c>
      <c r="K27" s="9">
        <f>'CAPEX-DEP_CWS '!N69</f>
        <v>71416.666666666672</v>
      </c>
      <c r="L27" s="9">
        <f>'CAPEX-DEP_CWS '!O69</f>
        <v>71416.666666666672</v>
      </c>
      <c r="M27" s="9">
        <f>'CAPEX-DEP_CWS '!P69</f>
        <v>71416.666666666672</v>
      </c>
      <c r="N27" s="9">
        <f>'CAPEX-DEP_CWS '!Q69</f>
        <v>71416.666666666672</v>
      </c>
      <c r="O27" s="9">
        <f>'CAPEX-DEP_CWS '!R69</f>
        <v>71416.666666666672</v>
      </c>
      <c r="P27" s="9">
        <f>'CAPEX-DEP_CWS '!S69</f>
        <v>71416.666666666672</v>
      </c>
      <c r="Q27" s="9">
        <f>'CAPEX-DEP_CWS '!T69</f>
        <v>71416.666666666672</v>
      </c>
      <c r="R27" s="9">
        <f>'CAPEX-DEP_CWS '!U69</f>
        <v>71416.666666666672</v>
      </c>
      <c r="S27" s="9">
        <f>'CAPEX-DEP_CWS '!V69</f>
        <v>71416.666666666672</v>
      </c>
      <c r="T27" s="9">
        <f>'CAPEX-DEP_CWS '!W69</f>
        <v>71416.666666666672</v>
      </c>
      <c r="U27" s="9">
        <f>'CAPEX-DEP_CWS '!X69</f>
        <v>71533.333333333343</v>
      </c>
      <c r="V27" s="9">
        <f>'CAPEX-DEP_CWS '!Y69</f>
        <v>71533.333333333343</v>
      </c>
      <c r="W27" s="9">
        <f>'CAPEX-DEP_CWS '!Z69</f>
        <v>71533.333333333343</v>
      </c>
      <c r="X27" s="9">
        <f>'CAPEX-DEP_CWS '!AA69</f>
        <v>71533.333333333343</v>
      </c>
      <c r="Y27" s="9">
        <f>'CAPEX-DEP_CWS '!AB69</f>
        <v>71533.333333333343</v>
      </c>
      <c r="Z27" s="9">
        <f>'CAPEX-DEP_CWS '!AC69</f>
        <v>71533.333333333343</v>
      </c>
      <c r="AA27" s="9">
        <f>'CAPEX-DEP_CWS '!AD69</f>
        <v>71441.666666666672</v>
      </c>
      <c r="AB27" s="9">
        <f>'CAPEX-DEP_CWS '!AE69</f>
        <v>71533.333333333343</v>
      </c>
      <c r="AC27" s="9">
        <f>'CAPEX-DEP_CWS '!AF69</f>
        <v>71533.333333333343</v>
      </c>
      <c r="AD27" s="9">
        <f>'CAPEX-DEP_CWS '!AG69</f>
        <v>71533.333333333343</v>
      </c>
      <c r="AE27" s="9">
        <f>'CAPEX-DEP_CWS '!AH69</f>
        <v>71533.333333333343</v>
      </c>
      <c r="AF27" s="9">
        <f>'CAPEX-DEP_CWS '!AI69</f>
        <v>71533.333333333343</v>
      </c>
      <c r="AG27" s="9">
        <f>'CAPEX-DEP_CWS '!AJ69</f>
        <v>71533.333333333343</v>
      </c>
      <c r="AH27" s="9">
        <f>'CAPEX-DEP_CWS '!AK69</f>
        <v>71533.333333333343</v>
      </c>
      <c r="AI27" s="9">
        <f>'CAPEX-DEP_CWS '!AL69</f>
        <v>71533.333333333343</v>
      </c>
      <c r="AJ27" s="9">
        <f>'CAPEX-DEP_CWS '!AM69</f>
        <v>71533.333333333343</v>
      </c>
      <c r="AK27" s="9">
        <f>'CAPEX-DEP_CWS '!AN69</f>
        <v>71533.333333333343</v>
      </c>
      <c r="AL27" s="9">
        <f>'CAPEX-DEP_CWS '!AO69</f>
        <v>71533.333333333343</v>
      </c>
      <c r="AM27" s="9">
        <f>'CAPEX-DEP_CWS '!AP69</f>
        <v>71533.333333333343</v>
      </c>
      <c r="AN27" s="9">
        <f>'CAPEX-DEP_CWS '!AQ69</f>
        <v>71533.333333333343</v>
      </c>
      <c r="AO27" s="9">
        <f>'CAPEX-DEP_CWS '!AR69</f>
        <v>71533.333333333343</v>
      </c>
      <c r="AP27" s="9">
        <f>'CAPEX-DEP_CWS '!AS69</f>
        <v>71533.333333333343</v>
      </c>
      <c r="AQ27" s="9">
        <f>'CAPEX-DEP_CWS '!AT69</f>
        <v>71533.333333333343</v>
      </c>
      <c r="AR27" s="9">
        <f>'CAPEX-DEP_CWS '!AU69</f>
        <v>71533.333333333343</v>
      </c>
      <c r="AS27" s="9">
        <f>'CAPEX-DEP_CWS '!AV69</f>
        <v>71533.333333333343</v>
      </c>
      <c r="AT27" s="9">
        <f>'CAPEX-DEP_CWS '!AW69</f>
        <v>71533.333333333343</v>
      </c>
      <c r="AU27" s="9">
        <f>'CAPEX-DEP_CWS '!AX69</f>
        <v>71533.333333333343</v>
      </c>
      <c r="AV27" s="9">
        <f>'CAPEX-DEP_CWS '!AY69</f>
        <v>71533.333333333343</v>
      </c>
      <c r="AW27" s="9">
        <f>'CAPEX-DEP_CWS '!AZ69</f>
        <v>71533.333333333343</v>
      </c>
      <c r="AX27" s="9">
        <f>'CAPEX-DEP_CWS '!BA69</f>
        <v>71533.333333333343</v>
      </c>
      <c r="AY27" s="9">
        <f>'CAPEX-DEP_CWS '!BB69</f>
        <v>71533.333333333343</v>
      </c>
      <c r="AZ27" s="9">
        <f>'CAPEX-DEP_CWS '!BC69</f>
        <v>71533.333333333343</v>
      </c>
      <c r="BA27" s="9">
        <f>'CAPEX-DEP_CWS '!BD69</f>
        <v>71533.333333333343</v>
      </c>
      <c r="BB27" s="9">
        <f>'CAPEX-DEP_CWS '!BE69</f>
        <v>71533.333333333343</v>
      </c>
      <c r="BC27" s="9">
        <f>'CAPEX-DEP_CWS '!BF69</f>
        <v>71533.333333333343</v>
      </c>
      <c r="BD27" s="9">
        <f>'CAPEX-DEP_CWS '!BG69</f>
        <v>71533.333333333343</v>
      </c>
      <c r="BE27" s="9">
        <f>'CAPEX-DEP_CWS '!BH69</f>
        <v>71533.333333333343</v>
      </c>
      <c r="BF27" s="9">
        <f>'CAPEX-DEP_CWS '!BI69</f>
        <v>71533.333333333343</v>
      </c>
      <c r="BG27" s="9">
        <f>'CAPEX-DEP_CWS '!BJ69</f>
        <v>71533.333333333343</v>
      </c>
      <c r="BH27" s="9">
        <f>'CAPEX-DEP_CWS '!BK69</f>
        <v>71533.333333333343</v>
      </c>
      <c r="BI27" s="9">
        <f>'CAPEX-DEP_CWS '!BL69</f>
        <v>71533.333333333343</v>
      </c>
      <c r="BJ27" s="9">
        <f>'CAPEX-DEP_CWS '!BM69</f>
        <v>71533.333333333343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658.33333333333337</v>
      </c>
      <c r="G38" s="86">
        <f>'CAPEX-DEP_CWS '!G69</f>
        <v>1250</v>
      </c>
      <c r="H38" s="86">
        <f>'CAPEX-DEP_CWS '!H69</f>
        <v>1416.6666666666667</v>
      </c>
      <c r="I38" s="86">
        <f>'CAPEX-DEP_CWS '!I69</f>
        <v>71416.666666666672</v>
      </c>
      <c r="J38" s="86">
        <f>'CAPEX-DEP_CWS '!J69</f>
        <v>71416.666666666672</v>
      </c>
      <c r="K38" s="86">
        <f>'CAPEX-DEP_CWS '!K69</f>
        <v>71416.666666666672</v>
      </c>
      <c r="L38" s="86">
        <f>'CAPEX-DEP_CWS '!L69</f>
        <v>71416.666666666672</v>
      </c>
      <c r="M38" s="86">
        <f>'CAPEX-DEP_CWS '!M69</f>
        <v>71416.666666666672</v>
      </c>
      <c r="N38" s="86">
        <f>'CAPEX-DEP_CWS '!N69</f>
        <v>71416.666666666672</v>
      </c>
      <c r="O38" s="86">
        <f>'CAPEX-DEP_CWS '!O69</f>
        <v>71416.666666666672</v>
      </c>
      <c r="P38" s="86">
        <f>'CAPEX-DEP_CWS '!P69</f>
        <v>71416.666666666672</v>
      </c>
      <c r="Q38" s="86">
        <f>'CAPEX-DEP_CWS '!Q69</f>
        <v>71416.666666666672</v>
      </c>
      <c r="R38" s="86">
        <f>'CAPEX-DEP_CWS '!R69</f>
        <v>71416.666666666672</v>
      </c>
      <c r="S38" s="86">
        <f>'CAPEX-DEP_CWS '!S69</f>
        <v>71416.666666666672</v>
      </c>
      <c r="T38" s="86">
        <f>'CAPEX-DEP_CWS '!T69</f>
        <v>71416.666666666672</v>
      </c>
      <c r="U38" s="86">
        <f>'CAPEX-DEP_CWS '!U69</f>
        <v>71416.666666666672</v>
      </c>
      <c r="V38" s="86">
        <f>'CAPEX-DEP_CWS '!V69</f>
        <v>71416.666666666672</v>
      </c>
      <c r="W38" s="86">
        <f>'CAPEX-DEP_CWS '!W69</f>
        <v>71416.666666666672</v>
      </c>
      <c r="X38" s="86">
        <f>'CAPEX-DEP_CWS '!X69</f>
        <v>71533.333333333343</v>
      </c>
      <c r="Y38" s="86">
        <f>'CAPEX-DEP_CWS '!Y69</f>
        <v>71533.333333333343</v>
      </c>
      <c r="Z38" s="86">
        <f>'CAPEX-DEP_CWS '!Z69</f>
        <v>71533.333333333343</v>
      </c>
      <c r="AA38" s="86">
        <f>'CAPEX-DEP_CWS '!AA69</f>
        <v>71533.333333333343</v>
      </c>
      <c r="AB38" s="86">
        <f>'CAPEX-DEP_CWS '!AB69</f>
        <v>71533.333333333343</v>
      </c>
      <c r="AC38" s="86">
        <f>'CAPEX-DEP_CWS '!AC69</f>
        <v>71533.333333333343</v>
      </c>
      <c r="AD38" s="86">
        <f>'CAPEX-DEP_CWS '!AD69</f>
        <v>71441.666666666672</v>
      </c>
      <c r="AE38" s="86">
        <f>'CAPEX-DEP_CWS '!AE69</f>
        <v>71533.333333333343</v>
      </c>
      <c r="AF38" s="86">
        <f>'CAPEX-DEP_CWS '!AF69</f>
        <v>71533.333333333343</v>
      </c>
      <c r="AG38" s="86">
        <f>'CAPEX-DEP_CWS '!AG69</f>
        <v>71533.333333333343</v>
      </c>
      <c r="AH38" s="86">
        <f>'CAPEX-DEP_CWS '!AH69</f>
        <v>71533.333333333343</v>
      </c>
      <c r="AI38" s="86">
        <f>'CAPEX-DEP_CWS '!AI69</f>
        <v>71533.333333333343</v>
      </c>
      <c r="AJ38" s="86">
        <f>'CAPEX-DEP_CWS '!AJ69</f>
        <v>71533.333333333343</v>
      </c>
      <c r="AK38" s="86">
        <f>'CAPEX-DEP_CWS '!AK69</f>
        <v>71533.333333333343</v>
      </c>
      <c r="AL38" s="86">
        <f>'CAPEX-DEP_CWS '!AL69</f>
        <v>71533.333333333343</v>
      </c>
      <c r="AM38" s="86">
        <f>'CAPEX-DEP_CWS '!AM69</f>
        <v>71533.333333333343</v>
      </c>
      <c r="AN38" s="86">
        <f>'CAPEX-DEP_CWS '!AN69</f>
        <v>71533.333333333343</v>
      </c>
      <c r="AO38" s="86">
        <f>'CAPEX-DEP_CWS '!AO69</f>
        <v>71533.333333333343</v>
      </c>
      <c r="AP38" s="86">
        <f>'CAPEX-DEP_CWS '!AP69</f>
        <v>71533.333333333343</v>
      </c>
      <c r="AQ38" s="86">
        <f>'CAPEX-DEP_CWS '!AQ69</f>
        <v>71533.333333333343</v>
      </c>
      <c r="AR38" s="86">
        <f>'CAPEX-DEP_CWS '!AR69</f>
        <v>71533.333333333343</v>
      </c>
      <c r="AS38" s="86">
        <f>'CAPEX-DEP_CWS '!AS69</f>
        <v>71533.333333333343</v>
      </c>
      <c r="AT38" s="86">
        <f>'CAPEX-DEP_CWS '!AT69</f>
        <v>71533.333333333343</v>
      </c>
      <c r="AU38" s="86">
        <f>'CAPEX-DEP_CWS '!AU69</f>
        <v>71533.333333333343</v>
      </c>
      <c r="AV38" s="86">
        <f>'CAPEX-DEP_CWS '!AV69</f>
        <v>71533.333333333343</v>
      </c>
      <c r="AW38" s="86">
        <f>'CAPEX-DEP_CWS '!AW69</f>
        <v>71533.333333333343</v>
      </c>
      <c r="AX38" s="86">
        <f>'CAPEX-DEP_CWS '!AX69</f>
        <v>71533.333333333343</v>
      </c>
      <c r="AY38" s="86">
        <f>'CAPEX-DEP_CWS '!AY69</f>
        <v>71533.333333333343</v>
      </c>
      <c r="AZ38" s="86">
        <f>'CAPEX-DEP_CWS '!AZ69</f>
        <v>71533.333333333343</v>
      </c>
      <c r="BA38" s="86">
        <f>'CAPEX-DEP_CWS '!BA69</f>
        <v>71533.333333333343</v>
      </c>
      <c r="BB38" s="86">
        <f>'CAPEX-DEP_CWS '!BB69</f>
        <v>71533.333333333343</v>
      </c>
      <c r="BC38" s="86">
        <f>'CAPEX-DEP_CWS '!BC69</f>
        <v>71533.333333333343</v>
      </c>
      <c r="BD38" s="86">
        <f>'CAPEX-DEP_CWS '!BD69</f>
        <v>71533.333333333343</v>
      </c>
      <c r="BE38" s="86">
        <f>'CAPEX-DEP_CWS '!BE69</f>
        <v>71533.333333333343</v>
      </c>
      <c r="BF38" s="86">
        <f>'CAPEX-DEP_CWS '!BF69</f>
        <v>71533.333333333343</v>
      </c>
      <c r="BG38" s="86">
        <f>'CAPEX-DEP_CWS '!BG69</f>
        <v>71533.333333333343</v>
      </c>
      <c r="BH38" s="86">
        <f>'CAPEX-DEP_CWS '!BH69</f>
        <v>71533.333333333343</v>
      </c>
      <c r="BI38" s="86">
        <f>'CAPEX-DEP_CWS '!BI69</f>
        <v>71533.333333333343</v>
      </c>
      <c r="BJ38" s="86">
        <f>'CAPEX-DEP_CWS '!BJ69</f>
        <v>71533.333333333343</v>
      </c>
      <c r="BK38" s="86">
        <f>'CAPEX-DEP_CWS '!BK69</f>
        <v>71533.333333333343</v>
      </c>
      <c r="BL38" s="86">
        <f>'CAPEX-DEP_CWS '!BL69</f>
        <v>71533.333333333343</v>
      </c>
      <c r="BM38" s="86">
        <f>'CAPEX-DEP_CWS '!BM69</f>
        <v>71533.333333333343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24803.333333333332</v>
      </c>
      <c r="G40" s="64">
        <f t="shared" si="40"/>
        <v>4635</v>
      </c>
      <c r="H40" s="64">
        <f t="shared" si="40"/>
        <v>4801.666666666667</v>
      </c>
      <c r="I40" s="64">
        <f t="shared" si="40"/>
        <v>76301.666666666672</v>
      </c>
      <c r="J40" s="64">
        <f t="shared" si="40"/>
        <v>74801.666666666672</v>
      </c>
      <c r="K40" s="64">
        <f t="shared" si="40"/>
        <v>74801.666666666672</v>
      </c>
      <c r="L40" s="64">
        <f t="shared" si="40"/>
        <v>74801.666666666672</v>
      </c>
      <c r="M40" s="64">
        <f t="shared" si="40"/>
        <v>74801.666666666672</v>
      </c>
      <c r="N40" s="64">
        <f t="shared" si="40"/>
        <v>74801.666666666672</v>
      </c>
      <c r="O40" s="64">
        <f t="shared" si="40"/>
        <v>74801.666666666672</v>
      </c>
      <c r="P40" s="64">
        <f t="shared" si="40"/>
        <v>74801.666666666672</v>
      </c>
      <c r="Q40" s="64">
        <f t="shared" si="40"/>
        <v>74801.666666666672</v>
      </c>
      <c r="R40" s="64">
        <f t="shared" si="40"/>
        <v>79893.291666666672</v>
      </c>
      <c r="S40" s="64">
        <f t="shared" si="40"/>
        <v>74893.291666666672</v>
      </c>
      <c r="T40" s="64">
        <f t="shared" si="40"/>
        <v>74893.291666666672</v>
      </c>
      <c r="U40" s="64">
        <f t="shared" si="40"/>
        <v>76393.291666666672</v>
      </c>
      <c r="V40" s="64">
        <f t="shared" si="40"/>
        <v>74893.291666666672</v>
      </c>
      <c r="W40" s="64">
        <f t="shared" si="40"/>
        <v>74893.291666666672</v>
      </c>
      <c r="X40" s="64">
        <f t="shared" si="40"/>
        <v>75009.958333333343</v>
      </c>
      <c r="Y40" s="64">
        <f t="shared" si="40"/>
        <v>75009.958333333343</v>
      </c>
      <c r="Z40" s="64">
        <f t="shared" si="40"/>
        <v>75009.958333333343</v>
      </c>
      <c r="AA40" s="64">
        <f t="shared" si="40"/>
        <v>75009.958333333343</v>
      </c>
      <c r="AB40" s="64">
        <f t="shared" si="40"/>
        <v>75009.958333333343</v>
      </c>
      <c r="AC40" s="64">
        <f t="shared" si="40"/>
        <v>75009.958333333343</v>
      </c>
      <c r="AD40" s="64">
        <f t="shared" si="40"/>
        <v>79618.882291666683</v>
      </c>
      <c r="AE40" s="64">
        <f t="shared" si="40"/>
        <v>74710.548958333355</v>
      </c>
      <c r="AF40" s="64">
        <f t="shared" si="40"/>
        <v>74710.548958333355</v>
      </c>
      <c r="AG40" s="64">
        <f t="shared" si="40"/>
        <v>76210.548958333355</v>
      </c>
      <c r="AH40" s="64">
        <f t="shared" si="40"/>
        <v>74710.548958333355</v>
      </c>
      <c r="AI40" s="64">
        <f t="shared" si="40"/>
        <v>74710.548958333355</v>
      </c>
      <c r="AJ40" s="64">
        <f t="shared" si="40"/>
        <v>74710.548958333355</v>
      </c>
      <c r="AK40" s="64">
        <f t="shared" ref="AK40:BM40" si="41">AK38+AK36+AK34+AK32+AK26+AK20+AK13+AK6</f>
        <v>74710.548958333355</v>
      </c>
      <c r="AL40" s="64">
        <f t="shared" si="41"/>
        <v>74710.548958333355</v>
      </c>
      <c r="AM40" s="64">
        <f t="shared" si="41"/>
        <v>74710.548958333355</v>
      </c>
      <c r="AN40" s="64">
        <f t="shared" si="41"/>
        <v>74710.548958333355</v>
      </c>
      <c r="AO40" s="64">
        <f t="shared" si="41"/>
        <v>74710.548958333355</v>
      </c>
      <c r="AP40" s="64">
        <f t="shared" si="41"/>
        <v>79821.319348958335</v>
      </c>
      <c r="AQ40" s="64">
        <f t="shared" si="41"/>
        <v>74821.319348958335</v>
      </c>
      <c r="AR40" s="64">
        <f t="shared" si="41"/>
        <v>74821.319348958335</v>
      </c>
      <c r="AS40" s="64">
        <f t="shared" si="41"/>
        <v>76321.319348958335</v>
      </c>
      <c r="AT40" s="64">
        <f t="shared" si="41"/>
        <v>74821.319348958335</v>
      </c>
      <c r="AU40" s="64">
        <f t="shared" si="41"/>
        <v>74821.319348958335</v>
      </c>
      <c r="AV40" s="64">
        <f t="shared" si="41"/>
        <v>74821.319348958335</v>
      </c>
      <c r="AW40" s="64">
        <f t="shared" si="41"/>
        <v>74821.319348958335</v>
      </c>
      <c r="AX40" s="64">
        <f t="shared" si="41"/>
        <v>74821.319348958335</v>
      </c>
      <c r="AY40" s="64">
        <f t="shared" si="41"/>
        <v>74821.319348958335</v>
      </c>
      <c r="AZ40" s="64">
        <f t="shared" si="41"/>
        <v>74821.319348958335</v>
      </c>
      <c r="BA40" s="64">
        <f t="shared" si="41"/>
        <v>74821.319348958335</v>
      </c>
      <c r="BB40" s="64">
        <f t="shared" si="41"/>
        <v>79943.661936848977</v>
      </c>
      <c r="BC40" s="64">
        <f t="shared" si="41"/>
        <v>74943.661936848977</v>
      </c>
      <c r="BD40" s="64">
        <f t="shared" si="41"/>
        <v>74943.661936848977</v>
      </c>
      <c r="BE40" s="64">
        <f t="shared" si="41"/>
        <v>76443.661936848977</v>
      </c>
      <c r="BF40" s="64">
        <f t="shared" si="41"/>
        <v>74943.661936848977</v>
      </c>
      <c r="BG40" s="64">
        <f t="shared" si="41"/>
        <v>74943.661936848977</v>
      </c>
      <c r="BH40" s="64">
        <f t="shared" si="41"/>
        <v>74943.661936848977</v>
      </c>
      <c r="BI40" s="64">
        <f t="shared" si="41"/>
        <v>74943.661936848977</v>
      </c>
      <c r="BJ40" s="64">
        <f t="shared" si="41"/>
        <v>74943.661936848977</v>
      </c>
      <c r="BK40" s="64">
        <f t="shared" si="41"/>
        <v>74943.661936848977</v>
      </c>
      <c r="BL40" s="64">
        <f t="shared" si="41"/>
        <v>74943.661936848977</v>
      </c>
      <c r="BM40" s="64">
        <f t="shared" si="41"/>
        <v>74943.661936848977</v>
      </c>
      <c r="BN40" s="35">
        <f>SUM(E40:BM40)</f>
        <v>4353841.1962630209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235200000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235200000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235200000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235200000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47040000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47040000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299112720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299112720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420000000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7900000</v>
      </c>
      <c r="R565" s="26">
        <f t="shared" si="381"/>
        <v>7900000</v>
      </c>
      <c r="S565" s="26">
        <f t="shared" si="381"/>
        <v>7900000</v>
      </c>
      <c r="T565" s="26">
        <f t="shared" si="381"/>
        <v>9100000</v>
      </c>
      <c r="U565" s="26">
        <f t="shared" si="381"/>
        <v>9100000</v>
      </c>
      <c r="V565" s="26">
        <f t="shared" si="381"/>
        <v>9100000</v>
      </c>
      <c r="W565" s="26">
        <f t="shared" si="381"/>
        <v>9100000</v>
      </c>
      <c r="X565" s="26">
        <f t="shared" si="381"/>
        <v>9100000</v>
      </c>
      <c r="Y565" s="26">
        <f t="shared" si="381"/>
        <v>9100000</v>
      </c>
      <c r="Z565" s="26">
        <f t="shared" si="381"/>
        <v>8100000</v>
      </c>
      <c r="AA565" s="26">
        <f t="shared" si="381"/>
        <v>8100000</v>
      </c>
      <c r="AB565" s="26">
        <f t="shared" si="381"/>
        <v>8100000</v>
      </c>
      <c r="AC565" s="26">
        <f t="shared" si="381"/>
        <v>8100000</v>
      </c>
      <c r="AD565" s="26">
        <f t="shared" si="381"/>
        <v>8100000</v>
      </c>
      <c r="AE565" s="26">
        <f t="shared" si="381"/>
        <v>8100000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498000000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84000000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9342424</v>
      </c>
      <c r="R568" s="26">
        <f t="shared" si="386"/>
        <v>9342424</v>
      </c>
      <c r="S568" s="26">
        <f t="shared" si="386"/>
        <v>9342424</v>
      </c>
      <c r="T568" s="26">
        <f t="shared" si="386"/>
        <v>10782424</v>
      </c>
      <c r="U568" s="26">
        <f t="shared" si="386"/>
        <v>10782424</v>
      </c>
      <c r="V568" s="26">
        <f t="shared" si="386"/>
        <v>10782424</v>
      </c>
      <c r="W568" s="26">
        <f t="shared" si="386"/>
        <v>10782424</v>
      </c>
      <c r="X568" s="26">
        <f t="shared" si="386"/>
        <v>10782424</v>
      </c>
      <c r="Y568" s="26">
        <f t="shared" si="386"/>
        <v>10782424</v>
      </c>
      <c r="Z568" s="26">
        <f t="shared" si="386"/>
        <v>9782424</v>
      </c>
      <c r="AA568" s="26">
        <f t="shared" si="386"/>
        <v>9782424</v>
      </c>
      <c r="AB568" s="26">
        <f t="shared" si="386"/>
        <v>9782424</v>
      </c>
      <c r="AC568" s="26">
        <f t="shared" si="386"/>
        <v>9782424</v>
      </c>
      <c r="AD568" s="26">
        <f t="shared" si="386"/>
        <v>9782424</v>
      </c>
      <c r="AE568" s="26">
        <f t="shared" si="386"/>
        <v>9782424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615745440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615745440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9342424</v>
      </c>
      <c r="R570" s="40">
        <f t="shared" si="388"/>
        <v>9342424</v>
      </c>
      <c r="S570" s="40">
        <f t="shared" si="388"/>
        <v>9342424</v>
      </c>
      <c r="T570" s="40">
        <f t="shared" si="388"/>
        <v>10782424</v>
      </c>
      <c r="U570" s="40">
        <f t="shared" si="388"/>
        <v>10782424</v>
      </c>
      <c r="V570" s="40">
        <f t="shared" si="388"/>
        <v>10782424</v>
      </c>
      <c r="W570" s="40">
        <f t="shared" si="388"/>
        <v>10782424</v>
      </c>
      <c r="X570" s="40">
        <f t="shared" si="388"/>
        <v>10782424</v>
      </c>
      <c r="Y570" s="40">
        <f t="shared" si="388"/>
        <v>10782424</v>
      </c>
      <c r="Z570" s="40">
        <f t="shared" si="388"/>
        <v>9782424</v>
      </c>
      <c r="AA570" s="40">
        <f t="shared" si="388"/>
        <v>9782424</v>
      </c>
      <c r="AB570" s="40">
        <f t="shared" si="388"/>
        <v>9782424</v>
      </c>
      <c r="AC570" s="40">
        <f t="shared" si="388"/>
        <v>9782424</v>
      </c>
      <c r="AD570" s="40">
        <f t="shared" si="388"/>
        <v>9782424</v>
      </c>
      <c r="AE570" s="40">
        <f t="shared" si="388"/>
        <v>9782424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94800000</v>
      </c>
      <c r="C9" s="3">
        <f t="shared" si="0"/>
        <v>103200000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0.11139240506329114</v>
      </c>
      <c r="C11" s="4">
        <f>C10/C9</f>
        <v>0.13023255813953488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7.1192911392405064E-2</v>
      </c>
      <c r="C13" s="4">
        <f>C12/C9</f>
        <v>6.5398139534883715E-2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112109088</v>
      </c>
      <c r="C14" s="3">
        <f>C28+C42+C56+C70</f>
        <v>123389088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615745440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420000000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2023-04-13T16:42:52Z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