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6122C0F-3944-F64C-94A5-CBD5D33626F6}" xr6:coauthVersionLast="47" xr6:coauthVersionMax="47" xr10:uidLastSave="{00000000-0000-0000-0000-000000000000}"/>
  <bookViews>
    <workbookView xWindow="15600" yWindow="500" windowWidth="18000" windowHeight="20500" firstSheet="6" activeTab="10" xr2:uid="{BFE475A9-42C3-9E44-B65F-2A3D896C4392}"/>
    <workbookView xWindow="-14400" yWindow="-24400" windowWidth="23360" windowHeight="16460" firstSheet="3" activeTab="10" xr2:uid="{F022A542-1D99-3745-9842-310961C23C0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anYR2">'FIN-VALUE_CWS'!$P$7</definedName>
    <definedName name="JanYR2Acum">'FIN-VALUE_CWS'!$P$11</definedName>
    <definedName name="JanYR3">'FIN-VALUE_CWS'!$AB$7</definedName>
    <definedName name="JanYR3Acum">'FIN-VALUE_CWS'!$AB$11</definedName>
    <definedName name="JanYR4">'FIN-VALUE_CWS'!$AN$7</definedName>
    <definedName name="JanYR4Acum">'FIN-VALUE_CWS'!$AN$11</definedName>
    <definedName name="JanYR5">'FIN-VALUE_CWS'!$AZ$7</definedName>
    <definedName name="JanYR5Acum">'FIN-VALUE_CWS'!$AZ$11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8" i="111" l="1"/>
  <c r="D3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Z6" i="111"/>
  <c r="AY6" i="111"/>
  <c r="AX6" i="111"/>
  <c r="AW6" i="111"/>
  <c r="AV6" i="111"/>
  <c r="AU6" i="111"/>
  <c r="AT6" i="111"/>
  <c r="AS6" i="111"/>
  <c r="AR6" i="111"/>
  <c r="AQ6" i="111"/>
  <c r="AP6" i="111"/>
  <c r="AO6" i="111"/>
  <c r="AN6" i="111"/>
  <c r="AM6" i="111"/>
  <c r="AL6" i="111"/>
  <c r="AK6" i="111"/>
  <c r="AJ6" i="111"/>
  <c r="AI6" i="111"/>
  <c r="AH6" i="111"/>
  <c r="AG6" i="111"/>
  <c r="AF6" i="111"/>
  <c r="AE6" i="111"/>
  <c r="AD6" i="111"/>
  <c r="AC6" i="111"/>
  <c r="AB6" i="111"/>
  <c r="AA6" i="111"/>
  <c r="Z6" i="111"/>
  <c r="Y6" i="111"/>
  <c r="X6" i="111"/>
  <c r="W6" i="111"/>
  <c r="V6" i="111"/>
  <c r="U6" i="111"/>
  <c r="T6" i="111"/>
  <c r="S6" i="111"/>
  <c r="R6" i="111"/>
  <c r="Q6" i="111"/>
  <c r="P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AC11" i="111"/>
  <c r="E31" i="111" a="1"/>
  <c r="E31" i="111"/>
  <c r="Z11" i="111"/>
  <c r="D31" i="111" a="1"/>
  <c r="D31" i="111"/>
  <c r="Q11" i="111"/>
  <c r="C31" i="111" a="1"/>
  <c r="C31" i="111"/>
  <c r="B6" i="47"/>
  <c r="B7" i="47"/>
  <c r="B8" i="47"/>
  <c r="B10" i="47"/>
  <c r="C36" i="47"/>
  <c r="C38" i="47"/>
  <c r="C6" i="48"/>
  <c r="C9" i="48"/>
  <c r="C8" i="48"/>
  <c r="C13" i="48"/>
  <c r="C21" i="48"/>
  <c r="C22" i="48"/>
  <c r="C23" i="48"/>
  <c r="C24" i="48"/>
  <c r="C26" i="48"/>
  <c r="C28" i="48"/>
  <c r="C50" i="48"/>
  <c r="C58" i="48"/>
  <c r="C59" i="48"/>
  <c r="C60" i="48"/>
  <c r="C61" i="48"/>
  <c r="C63" i="48"/>
  <c r="C51" i="48"/>
  <c r="C54" i="48"/>
  <c r="C65" i="48"/>
  <c r="E116" i="59"/>
  <c r="C35" i="48"/>
  <c r="C44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D27" i="50"/>
  <c r="D38" i="50"/>
  <c r="D34" i="50"/>
  <c r="D35" i="50"/>
  <c r="D39" i="50"/>
  <c r="D43" i="50"/>
  <c r="D40" i="64"/>
  <c r="D66" i="50"/>
  <c r="D67" i="50"/>
  <c r="D69" i="50"/>
  <c r="D70" i="50"/>
  <c r="D41" i="64"/>
  <c r="C90" i="48"/>
  <c r="D14" i="67"/>
  <c r="D17" i="67"/>
  <c r="D20" i="67"/>
  <c r="D39" i="64"/>
  <c r="D43" i="64"/>
  <c r="D45" i="64"/>
  <c r="D67" i="64"/>
  <c r="D70" i="64"/>
  <c r="E69" i="64"/>
  <c r="D36" i="47"/>
  <c r="D38" i="47"/>
  <c r="D6" i="48"/>
  <c r="D9" i="48"/>
  <c r="D8" i="48"/>
  <c r="D13" i="48"/>
  <c r="D21" i="48"/>
  <c r="D22" i="48"/>
  <c r="D23" i="48"/>
  <c r="D24" i="48"/>
  <c r="D26" i="48"/>
  <c r="D14" i="48"/>
  <c r="D17" i="48"/>
  <c r="D28" i="48"/>
  <c r="D50" i="48"/>
  <c r="D58" i="48"/>
  <c r="D59" i="48"/>
  <c r="D60" i="48"/>
  <c r="D61" i="48"/>
  <c r="D63" i="48"/>
  <c r="D51" i="48"/>
  <c r="D54" i="48"/>
  <c r="D65" i="48"/>
  <c r="F116" i="59"/>
  <c r="D35" i="48"/>
  <c r="D44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E27" i="50"/>
  <c r="E38" i="50"/>
  <c r="E34" i="50"/>
  <c r="E35" i="50"/>
  <c r="E39" i="50"/>
  <c r="E43" i="50"/>
  <c r="E40" i="64"/>
  <c r="E65" i="50"/>
  <c r="E66" i="50"/>
  <c r="E67" i="50"/>
  <c r="E69" i="50"/>
  <c r="E70" i="50"/>
  <c r="E41" i="64"/>
  <c r="D90" i="48"/>
  <c r="E14" i="67"/>
  <c r="E17" i="67"/>
  <c r="E18" i="67"/>
  <c r="E20" i="67"/>
  <c r="E39" i="64"/>
  <c r="E43" i="64"/>
  <c r="E45" i="64"/>
  <c r="E67" i="64"/>
  <c r="E70" i="64"/>
  <c r="F69" i="64"/>
  <c r="E36" i="47"/>
  <c r="E38" i="47"/>
  <c r="E6" i="48"/>
  <c r="E9" i="48"/>
  <c r="E8" i="48"/>
  <c r="E13" i="48"/>
  <c r="E21" i="48"/>
  <c r="E22" i="48"/>
  <c r="E23" i="48"/>
  <c r="E24" i="48"/>
  <c r="E26" i="48"/>
  <c r="E14" i="48"/>
  <c r="E17" i="48"/>
  <c r="E28" i="48"/>
  <c r="E50" i="48"/>
  <c r="E58" i="48"/>
  <c r="E59" i="48"/>
  <c r="E60" i="48"/>
  <c r="E61" i="48"/>
  <c r="E63" i="48"/>
  <c r="E51" i="48"/>
  <c r="E54" i="48"/>
  <c r="E65" i="48"/>
  <c r="G116" i="59"/>
  <c r="E35" i="48"/>
  <c r="E44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F27" i="50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E90" i="48"/>
  <c r="F14" i="67"/>
  <c r="F17" i="67"/>
  <c r="F18" i="67"/>
  <c r="F20" i="67"/>
  <c r="F39" i="64"/>
  <c r="F43" i="64"/>
  <c r="F45" i="64"/>
  <c r="F67" i="64"/>
  <c r="F70" i="64"/>
  <c r="G69" i="64"/>
  <c r="F38" i="47"/>
  <c r="F6" i="48"/>
  <c r="F9" i="48"/>
  <c r="F8" i="48"/>
  <c r="F13" i="48"/>
  <c r="F21" i="48"/>
  <c r="F22" i="48"/>
  <c r="F23" i="48"/>
  <c r="F24" i="48"/>
  <c r="F26" i="48"/>
  <c r="F14" i="48"/>
  <c r="F17" i="48"/>
  <c r="F28" i="48"/>
  <c r="F50" i="48"/>
  <c r="F58" i="48"/>
  <c r="F59" i="48"/>
  <c r="F60" i="48"/>
  <c r="F61" i="48"/>
  <c r="F63" i="48"/>
  <c r="F51" i="48"/>
  <c r="F54" i="48"/>
  <c r="F65" i="48"/>
  <c r="H116" i="59"/>
  <c r="F35" i="48"/>
  <c r="F44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G27" i="50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F90" i="48"/>
  <c r="G14" i="67"/>
  <c r="G17" i="67"/>
  <c r="G18" i="67"/>
  <c r="G20" i="67"/>
  <c r="G39" i="64"/>
  <c r="G43" i="64"/>
  <c r="G45" i="64"/>
  <c r="G67" i="64"/>
  <c r="G70" i="64"/>
  <c r="H69" i="64"/>
  <c r="G38" i="47"/>
  <c r="G6" i="48"/>
  <c r="G9" i="48"/>
  <c r="G8" i="48"/>
  <c r="G13" i="48"/>
  <c r="G21" i="48"/>
  <c r="G22" i="48"/>
  <c r="G23" i="48"/>
  <c r="G24" i="48"/>
  <c r="G26" i="48"/>
  <c r="G14" i="48"/>
  <c r="G17" i="48"/>
  <c r="G28" i="48"/>
  <c r="G50" i="48"/>
  <c r="G58" i="48"/>
  <c r="G59" i="48"/>
  <c r="G60" i="48"/>
  <c r="G61" i="48"/>
  <c r="G63" i="48"/>
  <c r="G51" i="48"/>
  <c r="G54" i="48"/>
  <c r="G65" i="48"/>
  <c r="I116" i="59"/>
  <c r="G35" i="48"/>
  <c r="G44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H27" i="50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G90" i="48"/>
  <c r="H14" i="67"/>
  <c r="H17" i="67"/>
  <c r="H18" i="67"/>
  <c r="H20" i="67"/>
  <c r="H39" i="64"/>
  <c r="H43" i="64"/>
  <c r="H45" i="64"/>
  <c r="H67" i="64"/>
  <c r="H70" i="64"/>
  <c r="I69" i="64"/>
  <c r="H38" i="47"/>
  <c r="H6" i="48"/>
  <c r="H9" i="48"/>
  <c r="H8" i="48"/>
  <c r="H13" i="48"/>
  <c r="H21" i="48"/>
  <c r="H22" i="48"/>
  <c r="H23" i="48"/>
  <c r="H24" i="48"/>
  <c r="H26" i="48"/>
  <c r="H14" i="48"/>
  <c r="H17" i="48"/>
  <c r="H28" i="48"/>
  <c r="H50" i="48"/>
  <c r="H58" i="48"/>
  <c r="H59" i="48"/>
  <c r="H60" i="48"/>
  <c r="H61" i="48"/>
  <c r="H63" i="48"/>
  <c r="H51" i="48"/>
  <c r="H54" i="48"/>
  <c r="H65" i="48"/>
  <c r="J116" i="59"/>
  <c r="H35" i="48"/>
  <c r="H44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I27" i="50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H90" i="48"/>
  <c r="I14" i="67"/>
  <c r="I17" i="67"/>
  <c r="I18" i="67"/>
  <c r="I20" i="67"/>
  <c r="I39" i="64"/>
  <c r="I43" i="64"/>
  <c r="I45" i="64"/>
  <c r="I67" i="64"/>
  <c r="I70" i="64"/>
  <c r="J69" i="64"/>
  <c r="I38" i="47"/>
  <c r="I6" i="48"/>
  <c r="I9" i="48"/>
  <c r="I8" i="48"/>
  <c r="I13" i="48"/>
  <c r="I21" i="48"/>
  <c r="I22" i="48"/>
  <c r="I23" i="48"/>
  <c r="I24" i="48"/>
  <c r="I26" i="48"/>
  <c r="I14" i="48"/>
  <c r="I17" i="48"/>
  <c r="I28" i="48"/>
  <c r="I50" i="48"/>
  <c r="I58" i="48"/>
  <c r="I59" i="48"/>
  <c r="I60" i="48"/>
  <c r="I61" i="48"/>
  <c r="I63" i="48"/>
  <c r="I51" i="48"/>
  <c r="I54" i="48"/>
  <c r="I65" i="48"/>
  <c r="K116" i="59"/>
  <c r="I35" i="48"/>
  <c r="I44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J27" i="50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I90" i="48"/>
  <c r="J14" i="67"/>
  <c r="J17" i="67"/>
  <c r="J18" i="67"/>
  <c r="J20" i="67"/>
  <c r="J39" i="64"/>
  <c r="J43" i="64"/>
  <c r="J45" i="64"/>
  <c r="J67" i="64"/>
  <c r="J70" i="64"/>
  <c r="K69" i="64"/>
  <c r="J38" i="47"/>
  <c r="J6" i="48"/>
  <c r="J9" i="48"/>
  <c r="J8" i="48"/>
  <c r="J13" i="48"/>
  <c r="J21" i="48"/>
  <c r="J22" i="48"/>
  <c r="J23" i="48"/>
  <c r="J24" i="48"/>
  <c r="J26" i="48"/>
  <c r="J14" i="48"/>
  <c r="J17" i="48"/>
  <c r="J28" i="48"/>
  <c r="J50" i="48"/>
  <c r="J58" i="48"/>
  <c r="J59" i="48"/>
  <c r="J60" i="48"/>
  <c r="J61" i="48"/>
  <c r="J63" i="48"/>
  <c r="J51" i="48"/>
  <c r="J54" i="48"/>
  <c r="J65" i="48"/>
  <c r="L116" i="59"/>
  <c r="J35" i="48"/>
  <c r="J44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K27" i="50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J90" i="48"/>
  <c r="K14" i="67"/>
  <c r="K17" i="67"/>
  <c r="K18" i="67"/>
  <c r="K20" i="67"/>
  <c r="K39" i="64"/>
  <c r="K43" i="64"/>
  <c r="K45" i="64"/>
  <c r="K67" i="64"/>
  <c r="K70" i="64"/>
  <c r="L69" i="64"/>
  <c r="K38" i="47"/>
  <c r="K6" i="48"/>
  <c r="K9" i="48"/>
  <c r="K8" i="48"/>
  <c r="K13" i="48"/>
  <c r="K21" i="48"/>
  <c r="K22" i="48"/>
  <c r="K23" i="48"/>
  <c r="K24" i="48"/>
  <c r="K26" i="48"/>
  <c r="K14" i="48"/>
  <c r="K17" i="48"/>
  <c r="K28" i="48"/>
  <c r="K50" i="48"/>
  <c r="K58" i="48"/>
  <c r="K59" i="48"/>
  <c r="K60" i="48"/>
  <c r="K61" i="48"/>
  <c r="K63" i="48"/>
  <c r="K51" i="48"/>
  <c r="K54" i="48"/>
  <c r="K65" i="48"/>
  <c r="M116" i="59"/>
  <c r="K35" i="48"/>
  <c r="K44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L27" i="50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K90" i="48"/>
  <c r="L14" i="67"/>
  <c r="L17" i="67"/>
  <c r="L18" i="67"/>
  <c r="L20" i="67"/>
  <c r="L39" i="64"/>
  <c r="L43" i="64"/>
  <c r="L45" i="64"/>
  <c r="L67" i="64"/>
  <c r="L70" i="64"/>
  <c r="M69" i="64"/>
  <c r="L38" i="47"/>
  <c r="L6" i="48"/>
  <c r="L9" i="48"/>
  <c r="L8" i="48"/>
  <c r="L13" i="48"/>
  <c r="L21" i="48"/>
  <c r="L22" i="48"/>
  <c r="L23" i="48"/>
  <c r="L24" i="48"/>
  <c r="L26" i="48"/>
  <c r="L14" i="48"/>
  <c r="L17" i="48"/>
  <c r="L28" i="48"/>
  <c r="L50" i="48"/>
  <c r="L58" i="48"/>
  <c r="L59" i="48"/>
  <c r="L60" i="48"/>
  <c r="L61" i="48"/>
  <c r="L63" i="48"/>
  <c r="L51" i="48"/>
  <c r="L54" i="48"/>
  <c r="L65" i="48"/>
  <c r="N116" i="59"/>
  <c r="L35" i="48"/>
  <c r="L44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M27" i="50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L90" i="48"/>
  <c r="M14" i="67"/>
  <c r="M17" i="67"/>
  <c r="M18" i="67"/>
  <c r="M20" i="67"/>
  <c r="M39" i="64"/>
  <c r="M43" i="64"/>
  <c r="M45" i="64"/>
  <c r="M67" i="64"/>
  <c r="M70" i="64"/>
  <c r="N69" i="64"/>
  <c r="M38" i="47"/>
  <c r="M6" i="48"/>
  <c r="M9" i="48"/>
  <c r="M8" i="48"/>
  <c r="M13" i="48"/>
  <c r="M21" i="48"/>
  <c r="M22" i="48"/>
  <c r="M23" i="48"/>
  <c r="M24" i="48"/>
  <c r="M26" i="48"/>
  <c r="M14" i="48"/>
  <c r="M17" i="48"/>
  <c r="M28" i="48"/>
  <c r="M50" i="48"/>
  <c r="M58" i="48"/>
  <c r="M59" i="48"/>
  <c r="M60" i="48"/>
  <c r="M61" i="48"/>
  <c r="M63" i="48"/>
  <c r="M51" i="48"/>
  <c r="M54" i="48"/>
  <c r="M65" i="48"/>
  <c r="O116" i="59"/>
  <c r="M35" i="48"/>
  <c r="M44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N27" i="50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M90" i="48"/>
  <c r="N14" i="67"/>
  <c r="N17" i="67"/>
  <c r="N18" i="67"/>
  <c r="N20" i="67"/>
  <c r="N39" i="64"/>
  <c r="N43" i="64"/>
  <c r="N45" i="64"/>
  <c r="N67" i="64"/>
  <c r="N70" i="64"/>
  <c r="O69" i="64"/>
  <c r="N38" i="47"/>
  <c r="N6" i="48"/>
  <c r="N9" i="48"/>
  <c r="N8" i="48"/>
  <c r="N13" i="48"/>
  <c r="N21" i="48"/>
  <c r="N22" i="48"/>
  <c r="N23" i="48"/>
  <c r="N24" i="48"/>
  <c r="N26" i="48"/>
  <c r="N14" i="48"/>
  <c r="N17" i="48"/>
  <c r="N28" i="48"/>
  <c r="N50" i="48"/>
  <c r="N58" i="48"/>
  <c r="N59" i="48"/>
  <c r="N60" i="48"/>
  <c r="N61" i="48"/>
  <c r="N63" i="48"/>
  <c r="N51" i="48"/>
  <c r="N54" i="48"/>
  <c r="N65" i="48"/>
  <c r="P116" i="59"/>
  <c r="N35" i="48"/>
  <c r="N44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O27" i="50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N90" i="48"/>
  <c r="O14" i="67"/>
  <c r="O17" i="67"/>
  <c r="O18" i="67"/>
  <c r="O20" i="67"/>
  <c r="O39" i="64"/>
  <c r="O43" i="64"/>
  <c r="O45" i="64"/>
  <c r="O67" i="64"/>
  <c r="O70" i="64"/>
  <c r="P69" i="64"/>
  <c r="E55" i="46"/>
  <c r="C6" i="47"/>
  <c r="C8" i="47"/>
  <c r="C10" i="47"/>
  <c r="C42" i="47"/>
  <c r="O6" i="48"/>
  <c r="O9" i="48"/>
  <c r="O8" i="48"/>
  <c r="O13" i="48"/>
  <c r="O21" i="48"/>
  <c r="O22" i="48"/>
  <c r="O23" i="48"/>
  <c r="O24" i="48"/>
  <c r="O26" i="48"/>
  <c r="O14" i="48"/>
  <c r="O17" i="48"/>
  <c r="O28" i="48"/>
  <c r="E79" i="46"/>
  <c r="O50" i="48"/>
  <c r="O58" i="48"/>
  <c r="O59" i="48"/>
  <c r="O60" i="48"/>
  <c r="O61" i="48"/>
  <c r="O63" i="48"/>
  <c r="O51" i="48"/>
  <c r="O54" i="48"/>
  <c r="O65" i="48"/>
  <c r="Q116" i="59"/>
  <c r="O35" i="48"/>
  <c r="O44" i="48"/>
  <c r="O72" i="48"/>
  <c r="O81" i="48"/>
  <c r="Q125" i="59"/>
  <c r="R78" i="49"/>
  <c r="D90" i="49"/>
  <c r="R90" i="49"/>
  <c r="R139" i="49"/>
  <c r="R141" i="49"/>
  <c r="O45" i="48"/>
  <c r="Q126" i="59"/>
  <c r="Q127" i="59"/>
  <c r="O34" i="48"/>
  <c r="O38" i="48"/>
  <c r="O40" i="48"/>
  <c r="O71" i="48"/>
  <c r="O75" i="48"/>
  <c r="O77" i="48"/>
  <c r="Q120" i="59"/>
  <c r="R5" i="49"/>
  <c r="D17" i="49"/>
  <c r="R17" i="49"/>
  <c r="R66" i="49"/>
  <c r="R68" i="49"/>
  <c r="O41" i="48"/>
  <c r="Q121" i="59"/>
  <c r="Q122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P27" i="50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O90" i="48"/>
  <c r="P14" i="67"/>
  <c r="P17" i="67"/>
  <c r="P18" i="67"/>
  <c r="P20" i="67"/>
  <c r="P39" i="64"/>
  <c r="P43" i="64"/>
  <c r="P45" i="64"/>
  <c r="P67" i="64"/>
  <c r="P70" i="64"/>
  <c r="Q69" i="64"/>
  <c r="D42" i="47"/>
  <c r="P6" i="48"/>
  <c r="P9" i="48"/>
  <c r="P8" i="48"/>
  <c r="P13" i="48"/>
  <c r="P21" i="48"/>
  <c r="P22" i="48"/>
  <c r="P23" i="48"/>
  <c r="P24" i="48"/>
  <c r="P26" i="48"/>
  <c r="P14" i="48"/>
  <c r="P17" i="48"/>
  <c r="P28" i="48"/>
  <c r="P50" i="48"/>
  <c r="P58" i="48"/>
  <c r="P59" i="48"/>
  <c r="P60" i="48"/>
  <c r="P61" i="48"/>
  <c r="P63" i="48"/>
  <c r="P51" i="48"/>
  <c r="P54" i="48"/>
  <c r="P65" i="48"/>
  <c r="R116" i="59"/>
  <c r="P35" i="48"/>
  <c r="P44" i="48"/>
  <c r="P72" i="48"/>
  <c r="P81" i="48"/>
  <c r="R125" i="59"/>
  <c r="S79" i="49"/>
  <c r="D91" i="49"/>
  <c r="S91" i="49"/>
  <c r="S139" i="49"/>
  <c r="S141" i="49"/>
  <c r="P45" i="48"/>
  <c r="R126" i="59"/>
  <c r="R127" i="59"/>
  <c r="P34" i="48"/>
  <c r="P38" i="48"/>
  <c r="P40" i="48"/>
  <c r="P71" i="48"/>
  <c r="P75" i="48"/>
  <c r="P77" i="48"/>
  <c r="R120" i="59"/>
  <c r="S6" i="49"/>
  <c r="D18" i="49"/>
  <c r="S18" i="49"/>
  <c r="S66" i="49"/>
  <c r="S68" i="49"/>
  <c r="P41" i="48"/>
  <c r="R121" i="59"/>
  <c r="R122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Q27" i="50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P90" i="48"/>
  <c r="Q14" i="67"/>
  <c r="Q17" i="67"/>
  <c r="Q18" i="67"/>
  <c r="Q20" i="67"/>
  <c r="Q39" i="64"/>
  <c r="Q43" i="64"/>
  <c r="Q45" i="64"/>
  <c r="Q67" i="64"/>
  <c r="Q70" i="64"/>
  <c r="C4" i="111"/>
  <c r="C29" i="111"/>
  <c r="C30" i="111"/>
  <c r="C15" i="111"/>
  <c r="C53" i="64"/>
  <c r="C55" i="64"/>
  <c r="C58" i="64"/>
  <c r="D57" i="64"/>
  <c r="D53" i="64"/>
  <c r="D55" i="64"/>
  <c r="D58" i="64"/>
  <c r="E57" i="64"/>
  <c r="E53" i="64"/>
  <c r="E55" i="64"/>
  <c r="E58" i="64"/>
  <c r="F57" i="64"/>
  <c r="F53" i="64"/>
  <c r="F55" i="64"/>
  <c r="F58" i="64"/>
  <c r="G57" i="64"/>
  <c r="G53" i="64"/>
  <c r="G55" i="64"/>
  <c r="G58" i="64"/>
  <c r="H57" i="64"/>
  <c r="R69" i="64"/>
  <c r="E42" i="47"/>
  <c r="Q6" i="48"/>
  <c r="Q9" i="48"/>
  <c r="Q8" i="48"/>
  <c r="Q13" i="48"/>
  <c r="Q21" i="48"/>
  <c r="Q22" i="48"/>
  <c r="Q23" i="48"/>
  <c r="Q24" i="48"/>
  <c r="Q26" i="48"/>
  <c r="Q14" i="48"/>
  <c r="Q17" i="48"/>
  <c r="Q28" i="48"/>
  <c r="Q50" i="48"/>
  <c r="Q58" i="48"/>
  <c r="Q59" i="48"/>
  <c r="Q60" i="48"/>
  <c r="Q61" i="48"/>
  <c r="Q63" i="48"/>
  <c r="Q51" i="48"/>
  <c r="Q54" i="48"/>
  <c r="Q65" i="48"/>
  <c r="S116" i="59"/>
  <c r="Q35" i="48"/>
  <c r="Q44" i="48"/>
  <c r="Q72" i="48"/>
  <c r="Q81" i="48"/>
  <c r="S125" i="59"/>
  <c r="T80" i="49"/>
  <c r="D92" i="49"/>
  <c r="T92" i="49"/>
  <c r="T139" i="49"/>
  <c r="T141" i="49"/>
  <c r="Q45" i="48"/>
  <c r="S126" i="59"/>
  <c r="S127" i="59"/>
  <c r="Q34" i="48"/>
  <c r="Q38" i="48"/>
  <c r="Q40" i="48"/>
  <c r="Q71" i="48"/>
  <c r="Q75" i="48"/>
  <c r="Q77" i="48"/>
  <c r="S120" i="59"/>
  <c r="T7" i="49"/>
  <c r="D19" i="49"/>
  <c r="T19" i="49"/>
  <c r="T66" i="49"/>
  <c r="T68" i="49"/>
  <c r="Q41" i="48"/>
  <c r="S121" i="59"/>
  <c r="S122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R27" i="50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Q90" i="48"/>
  <c r="R14" i="67"/>
  <c r="R17" i="67"/>
  <c r="R18" i="67"/>
  <c r="R20" i="67"/>
  <c r="R39" i="64"/>
  <c r="R43" i="64"/>
  <c r="R45" i="64"/>
  <c r="R67" i="64"/>
  <c r="R70" i="64"/>
  <c r="S69" i="64"/>
  <c r="F42" i="47"/>
  <c r="R6" i="48"/>
  <c r="R9" i="48"/>
  <c r="R8" i="48"/>
  <c r="R13" i="48"/>
  <c r="R21" i="48"/>
  <c r="R22" i="48"/>
  <c r="R23" i="48"/>
  <c r="R24" i="48"/>
  <c r="R26" i="48"/>
  <c r="R14" i="48"/>
  <c r="R17" i="48"/>
  <c r="R28" i="48"/>
  <c r="R50" i="48"/>
  <c r="R58" i="48"/>
  <c r="R59" i="48"/>
  <c r="R60" i="48"/>
  <c r="R61" i="48"/>
  <c r="R63" i="48"/>
  <c r="R51" i="48"/>
  <c r="R54" i="48"/>
  <c r="R65" i="48"/>
  <c r="T116" i="59"/>
  <c r="R35" i="48"/>
  <c r="R44" i="48"/>
  <c r="R72" i="48"/>
  <c r="R81" i="48"/>
  <c r="T125" i="59"/>
  <c r="U81" i="49"/>
  <c r="D93" i="49"/>
  <c r="U93" i="49"/>
  <c r="U139" i="49"/>
  <c r="U141" i="49"/>
  <c r="R45" i="48"/>
  <c r="T126" i="59"/>
  <c r="T127" i="59"/>
  <c r="R34" i="48"/>
  <c r="R38" i="48"/>
  <c r="R40" i="48"/>
  <c r="R71" i="48"/>
  <c r="R75" i="48"/>
  <c r="R77" i="48"/>
  <c r="T120" i="59"/>
  <c r="U8" i="49"/>
  <c r="D20" i="49"/>
  <c r="U20" i="49"/>
  <c r="U66" i="49"/>
  <c r="U68" i="49"/>
  <c r="R41" i="48"/>
  <c r="T121" i="59"/>
  <c r="T122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S27" i="50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R90" i="48"/>
  <c r="S14" i="67"/>
  <c r="S17" i="67"/>
  <c r="S18" i="67"/>
  <c r="S20" i="67"/>
  <c r="S39" i="64"/>
  <c r="S43" i="64"/>
  <c r="S45" i="64"/>
  <c r="S67" i="64"/>
  <c r="S70" i="64"/>
  <c r="T69" i="64"/>
  <c r="G42" i="47"/>
  <c r="S6" i="48"/>
  <c r="S9" i="48"/>
  <c r="S8" i="48"/>
  <c r="S13" i="48"/>
  <c r="S21" i="48"/>
  <c r="S22" i="48"/>
  <c r="S23" i="48"/>
  <c r="S24" i="48"/>
  <c r="S26" i="48"/>
  <c r="S14" i="48"/>
  <c r="S17" i="48"/>
  <c r="S28" i="48"/>
  <c r="S50" i="48"/>
  <c r="S58" i="48"/>
  <c r="S59" i="48"/>
  <c r="S60" i="48"/>
  <c r="S61" i="48"/>
  <c r="S63" i="48"/>
  <c r="S51" i="48"/>
  <c r="S54" i="48"/>
  <c r="S65" i="48"/>
  <c r="U116" i="59"/>
  <c r="S35" i="48"/>
  <c r="S44" i="48"/>
  <c r="S72" i="48"/>
  <c r="S81" i="48"/>
  <c r="U125" i="59"/>
  <c r="V82" i="49"/>
  <c r="D94" i="49"/>
  <c r="V94" i="49"/>
  <c r="V139" i="49"/>
  <c r="V141" i="49"/>
  <c r="S45" i="48"/>
  <c r="U126" i="59"/>
  <c r="U127" i="59"/>
  <c r="S34" i="48"/>
  <c r="S38" i="48"/>
  <c r="S40" i="48"/>
  <c r="S71" i="48"/>
  <c r="S75" i="48"/>
  <c r="S77" i="48"/>
  <c r="U120" i="59"/>
  <c r="V9" i="49"/>
  <c r="D21" i="49"/>
  <c r="V21" i="49"/>
  <c r="V66" i="49"/>
  <c r="V68" i="49"/>
  <c r="S41" i="48"/>
  <c r="U121" i="59"/>
  <c r="U122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T27" i="50"/>
  <c r="T38" i="50"/>
  <c r="T34" i="50"/>
  <c r="T35" i="50"/>
  <c r="T39" i="50"/>
  <c r="T43" i="50"/>
  <c r="T40" i="64"/>
  <c r="T65" i="50"/>
  <c r="T66" i="50"/>
  <c r="T67" i="50"/>
  <c r="T68" i="50"/>
  <c r="T69" i="50"/>
  <c r="T70" i="50"/>
  <c r="T41" i="64"/>
  <c r="S90" i="48"/>
  <c r="T14" i="67"/>
  <c r="T17" i="67"/>
  <c r="T18" i="67"/>
  <c r="T20" i="67"/>
  <c r="T39" i="64"/>
  <c r="T43" i="64"/>
  <c r="T45" i="64"/>
  <c r="T67" i="64"/>
  <c r="T70" i="64"/>
  <c r="U69" i="64"/>
  <c r="H42" i="47"/>
  <c r="T6" i="48"/>
  <c r="T9" i="48"/>
  <c r="T8" i="48"/>
  <c r="T13" i="48"/>
  <c r="T21" i="48"/>
  <c r="T22" i="48"/>
  <c r="T23" i="48"/>
  <c r="T24" i="48"/>
  <c r="T26" i="48"/>
  <c r="T14" i="48"/>
  <c r="T17" i="48"/>
  <c r="T28" i="48"/>
  <c r="T50" i="48"/>
  <c r="T58" i="48"/>
  <c r="T59" i="48"/>
  <c r="T60" i="48"/>
  <c r="T61" i="48"/>
  <c r="T63" i="48"/>
  <c r="T51" i="48"/>
  <c r="T54" i="48"/>
  <c r="T65" i="48"/>
  <c r="V116" i="59"/>
  <c r="T35" i="48"/>
  <c r="T44" i="48"/>
  <c r="T72" i="48"/>
  <c r="T81" i="48"/>
  <c r="V125" i="59"/>
  <c r="W83" i="49"/>
  <c r="D95" i="49"/>
  <c r="W95" i="49"/>
  <c r="W139" i="49"/>
  <c r="W141" i="49"/>
  <c r="T45" i="48"/>
  <c r="V126" i="59"/>
  <c r="V127" i="59"/>
  <c r="T34" i="48"/>
  <c r="T38" i="48"/>
  <c r="T40" i="48"/>
  <c r="T71" i="48"/>
  <c r="T75" i="48"/>
  <c r="T77" i="48"/>
  <c r="V120" i="59"/>
  <c r="W10" i="49"/>
  <c r="D22" i="49"/>
  <c r="W22" i="49"/>
  <c r="W66" i="49"/>
  <c r="W68" i="49"/>
  <c r="T41" i="48"/>
  <c r="V121" i="59"/>
  <c r="V122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U27" i="50"/>
  <c r="U38" i="50"/>
  <c r="U34" i="50"/>
  <c r="U35" i="50"/>
  <c r="U39" i="50"/>
  <c r="U43" i="50"/>
  <c r="U40" i="64"/>
  <c r="U65" i="50"/>
  <c r="U66" i="50"/>
  <c r="U67" i="50"/>
  <c r="U68" i="50"/>
  <c r="U69" i="50"/>
  <c r="U70" i="50"/>
  <c r="U41" i="64"/>
  <c r="T90" i="48"/>
  <c r="U14" i="67"/>
  <c r="U17" i="67"/>
  <c r="U18" i="67"/>
  <c r="U20" i="67"/>
  <c r="U39" i="64"/>
  <c r="U43" i="64"/>
  <c r="U45" i="64"/>
  <c r="U67" i="64"/>
  <c r="U70" i="64"/>
  <c r="V69" i="64"/>
  <c r="I42" i="47"/>
  <c r="U6" i="48"/>
  <c r="U9" i="48"/>
  <c r="U8" i="48"/>
  <c r="U13" i="48"/>
  <c r="U21" i="48"/>
  <c r="U22" i="48"/>
  <c r="U23" i="48"/>
  <c r="U24" i="48"/>
  <c r="U26" i="48"/>
  <c r="U14" i="48"/>
  <c r="U17" i="48"/>
  <c r="U28" i="48"/>
  <c r="U50" i="48"/>
  <c r="U58" i="48"/>
  <c r="U59" i="48"/>
  <c r="U60" i="48"/>
  <c r="U61" i="48"/>
  <c r="U63" i="48"/>
  <c r="U51" i="48"/>
  <c r="U54" i="48"/>
  <c r="U65" i="48"/>
  <c r="W116" i="59"/>
  <c r="U35" i="48"/>
  <c r="U44" i="48"/>
  <c r="U72" i="48"/>
  <c r="U81" i="48"/>
  <c r="W125" i="59"/>
  <c r="X84" i="49"/>
  <c r="D96" i="49"/>
  <c r="X96" i="49"/>
  <c r="X139" i="49"/>
  <c r="X141" i="49"/>
  <c r="U45" i="48"/>
  <c r="W126" i="59"/>
  <c r="W127" i="59"/>
  <c r="U34" i="48"/>
  <c r="U38" i="48"/>
  <c r="U40" i="48"/>
  <c r="U71" i="48"/>
  <c r="U75" i="48"/>
  <c r="U77" i="48"/>
  <c r="W120" i="59"/>
  <c r="X11" i="49"/>
  <c r="D23" i="49"/>
  <c r="X23" i="49"/>
  <c r="X66" i="49"/>
  <c r="X68" i="49"/>
  <c r="U41" i="48"/>
  <c r="W121" i="59"/>
  <c r="W122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V27" i="50"/>
  <c r="V38" i="50"/>
  <c r="V34" i="50"/>
  <c r="V35" i="50"/>
  <c r="V39" i="50"/>
  <c r="V43" i="50"/>
  <c r="V40" i="64"/>
  <c r="V65" i="50"/>
  <c r="V66" i="50"/>
  <c r="V67" i="50"/>
  <c r="V68" i="50"/>
  <c r="V69" i="50"/>
  <c r="V70" i="50"/>
  <c r="V41" i="64"/>
  <c r="U90" i="48"/>
  <c r="V14" i="67"/>
  <c r="V17" i="67"/>
  <c r="V18" i="67"/>
  <c r="V20" i="67"/>
  <c r="V39" i="64"/>
  <c r="V43" i="64"/>
  <c r="V45" i="64"/>
  <c r="V67" i="64"/>
  <c r="V70" i="64"/>
  <c r="W69" i="64"/>
  <c r="J42" i="47"/>
  <c r="V6" i="48"/>
  <c r="V9" i="48"/>
  <c r="V8" i="48"/>
  <c r="V13" i="48"/>
  <c r="V21" i="48"/>
  <c r="V22" i="48"/>
  <c r="V23" i="48"/>
  <c r="V24" i="48"/>
  <c r="V26" i="48"/>
  <c r="V14" i="48"/>
  <c r="V17" i="48"/>
  <c r="V28" i="48"/>
  <c r="V50" i="48"/>
  <c r="V58" i="48"/>
  <c r="V59" i="48"/>
  <c r="V60" i="48"/>
  <c r="V61" i="48"/>
  <c r="V63" i="48"/>
  <c r="V51" i="48"/>
  <c r="V54" i="48"/>
  <c r="V65" i="48"/>
  <c r="X116" i="59"/>
  <c r="V35" i="48"/>
  <c r="V44" i="48"/>
  <c r="V72" i="48"/>
  <c r="V81" i="48"/>
  <c r="X125" i="59"/>
  <c r="Y85" i="49"/>
  <c r="D97" i="49"/>
  <c r="Y97" i="49"/>
  <c r="Y139" i="49"/>
  <c r="Y141" i="49"/>
  <c r="V45" i="48"/>
  <c r="X126" i="59"/>
  <c r="X127" i="59"/>
  <c r="V34" i="48"/>
  <c r="V38" i="48"/>
  <c r="V40" i="48"/>
  <c r="V71" i="48"/>
  <c r="V75" i="48"/>
  <c r="V77" i="48"/>
  <c r="X120" i="59"/>
  <c r="Y12" i="49"/>
  <c r="D24" i="49"/>
  <c r="Y24" i="49"/>
  <c r="Y66" i="49"/>
  <c r="Y68" i="49"/>
  <c r="V41" i="48"/>
  <c r="X121" i="59"/>
  <c r="X122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W27" i="50"/>
  <c r="W38" i="50"/>
  <c r="W34" i="50"/>
  <c r="W35" i="50"/>
  <c r="W39" i="50"/>
  <c r="W43" i="50"/>
  <c r="W40" i="64"/>
  <c r="W65" i="50"/>
  <c r="W66" i="50"/>
  <c r="W67" i="50"/>
  <c r="W68" i="50"/>
  <c r="W69" i="50"/>
  <c r="W70" i="50"/>
  <c r="W41" i="64"/>
  <c r="V90" i="48"/>
  <c r="W14" i="67"/>
  <c r="W17" i="67"/>
  <c r="W18" i="67"/>
  <c r="W20" i="67"/>
  <c r="W39" i="64"/>
  <c r="W43" i="64"/>
  <c r="W45" i="64"/>
  <c r="W67" i="64"/>
  <c r="W70" i="64"/>
  <c r="X69" i="64"/>
  <c r="K42" i="47"/>
  <c r="W6" i="48"/>
  <c r="W9" i="48"/>
  <c r="W8" i="48"/>
  <c r="W13" i="48"/>
  <c r="W21" i="48"/>
  <c r="W22" i="48"/>
  <c r="W23" i="48"/>
  <c r="W24" i="48"/>
  <c r="W26" i="48"/>
  <c r="W14" i="48"/>
  <c r="W17" i="48"/>
  <c r="W28" i="48"/>
  <c r="W50" i="48"/>
  <c r="W58" i="48"/>
  <c r="W59" i="48"/>
  <c r="W60" i="48"/>
  <c r="W61" i="48"/>
  <c r="W63" i="48"/>
  <c r="W51" i="48"/>
  <c r="W54" i="48"/>
  <c r="W65" i="48"/>
  <c r="Y116" i="59"/>
  <c r="W35" i="48"/>
  <c r="W44" i="48"/>
  <c r="W72" i="48"/>
  <c r="W81" i="48"/>
  <c r="Y125" i="59"/>
  <c r="Z86" i="49"/>
  <c r="D98" i="49"/>
  <c r="Z98" i="49"/>
  <c r="Z139" i="49"/>
  <c r="Z141" i="49"/>
  <c r="W45" i="48"/>
  <c r="Y126" i="59"/>
  <c r="Y127" i="59"/>
  <c r="W34" i="48"/>
  <c r="W38" i="48"/>
  <c r="W40" i="48"/>
  <c r="W71" i="48"/>
  <c r="W75" i="48"/>
  <c r="W77" i="48"/>
  <c r="Y120" i="59"/>
  <c r="Z13" i="49"/>
  <c r="D25" i="49"/>
  <c r="Z25" i="49"/>
  <c r="Z66" i="49"/>
  <c r="Z68" i="49"/>
  <c r="W41" i="48"/>
  <c r="Y121" i="59"/>
  <c r="Y122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X27" i="50"/>
  <c r="X38" i="50"/>
  <c r="X34" i="50"/>
  <c r="X35" i="50"/>
  <c r="X39" i="50"/>
  <c r="X43" i="50"/>
  <c r="X40" i="64"/>
  <c r="X65" i="50"/>
  <c r="X66" i="50"/>
  <c r="X67" i="50"/>
  <c r="X68" i="50"/>
  <c r="X69" i="50"/>
  <c r="X70" i="50"/>
  <c r="X41" i="64"/>
  <c r="W90" i="48"/>
  <c r="X14" i="67"/>
  <c r="X17" i="67"/>
  <c r="X18" i="67"/>
  <c r="X20" i="67"/>
  <c r="X39" i="64"/>
  <c r="X43" i="64"/>
  <c r="X45" i="64"/>
  <c r="X67" i="64"/>
  <c r="X70" i="64"/>
  <c r="Y69" i="64"/>
  <c r="L42" i="47"/>
  <c r="X6" i="48"/>
  <c r="X9" i="48"/>
  <c r="X8" i="48"/>
  <c r="X13" i="48"/>
  <c r="X21" i="48"/>
  <c r="X22" i="48"/>
  <c r="X23" i="48"/>
  <c r="X24" i="48"/>
  <c r="X26" i="48"/>
  <c r="X14" i="48"/>
  <c r="X17" i="48"/>
  <c r="X28" i="48"/>
  <c r="X50" i="48"/>
  <c r="X58" i="48"/>
  <c r="X59" i="48"/>
  <c r="X60" i="48"/>
  <c r="X61" i="48"/>
  <c r="X63" i="48"/>
  <c r="X51" i="48"/>
  <c r="X54" i="48"/>
  <c r="X65" i="48"/>
  <c r="Z116" i="59"/>
  <c r="X35" i="48"/>
  <c r="X44" i="48"/>
  <c r="X72" i="48"/>
  <c r="X81" i="48"/>
  <c r="Z125" i="59"/>
  <c r="AA87" i="49"/>
  <c r="D99" i="49"/>
  <c r="AA99" i="49"/>
  <c r="AA139" i="49"/>
  <c r="AA141" i="49"/>
  <c r="X45" i="48"/>
  <c r="Z126" i="59"/>
  <c r="Z127" i="59"/>
  <c r="X34" i="48"/>
  <c r="X38" i="48"/>
  <c r="X40" i="48"/>
  <c r="X71" i="48"/>
  <c r="X75" i="48"/>
  <c r="X77" i="48"/>
  <c r="Z120" i="59"/>
  <c r="AA14" i="49"/>
  <c r="D26" i="49"/>
  <c r="AA26" i="49"/>
  <c r="AA66" i="49"/>
  <c r="AA68" i="49"/>
  <c r="X41" i="48"/>
  <c r="Z121" i="59"/>
  <c r="Z122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Y27" i="50"/>
  <c r="Y38" i="50"/>
  <c r="Y34" i="50"/>
  <c r="Y35" i="50"/>
  <c r="Y39" i="50"/>
  <c r="Y43" i="50"/>
  <c r="Y40" i="64"/>
  <c r="Y65" i="50"/>
  <c r="Y66" i="50"/>
  <c r="Y67" i="50"/>
  <c r="Y68" i="50"/>
  <c r="Y69" i="50"/>
  <c r="Y70" i="50"/>
  <c r="Y41" i="64"/>
  <c r="X90" i="48"/>
  <c r="Y14" i="67"/>
  <c r="Y17" i="67"/>
  <c r="Y18" i="67"/>
  <c r="Y20" i="67"/>
  <c r="Y39" i="64"/>
  <c r="Y43" i="64"/>
  <c r="Y45" i="64"/>
  <c r="Y67" i="64"/>
  <c r="Y70" i="64"/>
  <c r="Z69" i="64"/>
  <c r="M42" i="47"/>
  <c r="Y6" i="48"/>
  <c r="Y9" i="48"/>
  <c r="Y8" i="48"/>
  <c r="Y13" i="48"/>
  <c r="Y21" i="48"/>
  <c r="Y22" i="48"/>
  <c r="Y23" i="48"/>
  <c r="Y24" i="48"/>
  <c r="Y26" i="48"/>
  <c r="Y14" i="48"/>
  <c r="Y17" i="48"/>
  <c r="Y28" i="48"/>
  <c r="Y50" i="48"/>
  <c r="Y58" i="48"/>
  <c r="Y59" i="48"/>
  <c r="Y60" i="48"/>
  <c r="Y61" i="48"/>
  <c r="Y63" i="48"/>
  <c r="Y51" i="48"/>
  <c r="Y54" i="48"/>
  <c r="Y65" i="48"/>
  <c r="AA116" i="59"/>
  <c r="Y35" i="48"/>
  <c r="Y44" i="48"/>
  <c r="Y72" i="48"/>
  <c r="Y81" i="48"/>
  <c r="AA125" i="59"/>
  <c r="AB88" i="49"/>
  <c r="D100" i="49"/>
  <c r="AB100" i="49"/>
  <c r="AB139" i="49"/>
  <c r="AB141" i="49"/>
  <c r="Y45" i="48"/>
  <c r="AA126" i="59"/>
  <c r="AA127" i="59"/>
  <c r="Y34" i="48"/>
  <c r="Y38" i="48"/>
  <c r="Y40" i="48"/>
  <c r="Y71" i="48"/>
  <c r="Y75" i="48"/>
  <c r="Y77" i="48"/>
  <c r="AA120" i="59"/>
  <c r="AB15" i="49"/>
  <c r="D27" i="49"/>
  <c r="AB27" i="49"/>
  <c r="AB66" i="49"/>
  <c r="AB68" i="49"/>
  <c r="Y41" i="48"/>
  <c r="AA121" i="59"/>
  <c r="AA122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Z27" i="50"/>
  <c r="Z38" i="50"/>
  <c r="Z34" i="50"/>
  <c r="Z35" i="50"/>
  <c r="Z39" i="50"/>
  <c r="Z43" i="50"/>
  <c r="Z40" i="64"/>
  <c r="Z65" i="50"/>
  <c r="Z66" i="50"/>
  <c r="Z67" i="50"/>
  <c r="Z68" i="50"/>
  <c r="Z69" i="50"/>
  <c r="Z70" i="50"/>
  <c r="Z41" i="64"/>
  <c r="Y90" i="48"/>
  <c r="Z14" i="67"/>
  <c r="Z17" i="67"/>
  <c r="Z18" i="67"/>
  <c r="Z20" i="67"/>
  <c r="Z39" i="64"/>
  <c r="Z43" i="64"/>
  <c r="Z45" i="64"/>
  <c r="Z67" i="64"/>
  <c r="Z70" i="64"/>
  <c r="D29" i="111"/>
  <c r="D30" i="111"/>
  <c r="H15" i="111"/>
  <c r="H53" i="64"/>
  <c r="H55" i="64"/>
  <c r="H58" i="64"/>
  <c r="I57" i="64"/>
  <c r="I53" i="64"/>
  <c r="I55" i="64"/>
  <c r="I58" i="64"/>
  <c r="J57" i="64"/>
  <c r="J53" i="64"/>
  <c r="J55" i="64"/>
  <c r="J58" i="64"/>
  <c r="K57" i="64"/>
  <c r="K53" i="64"/>
  <c r="K55" i="64"/>
  <c r="K58" i="64"/>
  <c r="L57" i="64"/>
  <c r="L53" i="64"/>
  <c r="L55" i="64"/>
  <c r="L58" i="64"/>
  <c r="M57" i="64"/>
  <c r="M53" i="64"/>
  <c r="M55" i="64"/>
  <c r="M58" i="64"/>
  <c r="N57" i="64"/>
  <c r="AA69" i="64"/>
  <c r="N42" i="47"/>
  <c r="Z6" i="48"/>
  <c r="Z9" i="48"/>
  <c r="Z8" i="48"/>
  <c r="Z13" i="48"/>
  <c r="Z21" i="48"/>
  <c r="Z22" i="48"/>
  <c r="Z23" i="48"/>
  <c r="Z24" i="48"/>
  <c r="Z26" i="48"/>
  <c r="Z14" i="48"/>
  <c r="Z17" i="48"/>
  <c r="Z28" i="48"/>
  <c r="Z50" i="48"/>
  <c r="Z58" i="48"/>
  <c r="Z59" i="48"/>
  <c r="Z60" i="48"/>
  <c r="Z61" i="48"/>
  <c r="Z63" i="48"/>
  <c r="Z51" i="48"/>
  <c r="Z54" i="48"/>
  <c r="Z65" i="48"/>
  <c r="AB116" i="59"/>
  <c r="Z35" i="48"/>
  <c r="Z44" i="48"/>
  <c r="Z72" i="48"/>
  <c r="Z81" i="48"/>
  <c r="AB125" i="59"/>
  <c r="AC89" i="49"/>
  <c r="D101" i="49"/>
  <c r="AC101" i="49"/>
  <c r="AC139" i="49"/>
  <c r="AC141" i="49"/>
  <c r="Z45" i="48"/>
  <c r="AB126" i="59"/>
  <c r="AB127" i="59"/>
  <c r="Z34" i="48"/>
  <c r="Z38" i="48"/>
  <c r="Z40" i="48"/>
  <c r="Z71" i="48"/>
  <c r="Z75" i="48"/>
  <c r="Z77" i="48"/>
  <c r="AB120" i="59"/>
  <c r="AC16" i="49"/>
  <c r="D28" i="49"/>
  <c r="AC28" i="49"/>
  <c r="AC66" i="49"/>
  <c r="AC68" i="49"/>
  <c r="Z41" i="48"/>
  <c r="AB121" i="59"/>
  <c r="AB122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AA27" i="50"/>
  <c r="AA38" i="50"/>
  <c r="AA34" i="50"/>
  <c r="AA35" i="50"/>
  <c r="AA39" i="50"/>
  <c r="AA43" i="50"/>
  <c r="AA40" i="64"/>
  <c r="AA65" i="50"/>
  <c r="AA66" i="50"/>
  <c r="AA67" i="50"/>
  <c r="AA68" i="50"/>
  <c r="AA69" i="50"/>
  <c r="AA70" i="50"/>
  <c r="AA41" i="64"/>
  <c r="Z90" i="48"/>
  <c r="AA14" i="67"/>
  <c r="AA17" i="67"/>
  <c r="AA18" i="67"/>
  <c r="AA20" i="67"/>
  <c r="AA39" i="64"/>
  <c r="AA43" i="64"/>
  <c r="AA45" i="64"/>
  <c r="AA67" i="64"/>
  <c r="AA70" i="64"/>
  <c r="AB69" i="64"/>
  <c r="E105" i="46"/>
  <c r="D6" i="47"/>
  <c r="D8" i="47"/>
  <c r="D10" i="47"/>
  <c r="C46" i="47"/>
  <c r="AA6" i="48"/>
  <c r="AA9" i="48"/>
  <c r="AA8" i="48"/>
  <c r="AA13" i="48"/>
  <c r="AA21" i="48"/>
  <c r="AA22" i="48"/>
  <c r="AA23" i="48"/>
  <c r="AA24" i="48"/>
  <c r="AA26" i="48"/>
  <c r="AA14" i="48"/>
  <c r="AA17" i="48"/>
  <c r="AA28" i="48"/>
  <c r="E129" i="46"/>
  <c r="AA50" i="48"/>
  <c r="AA58" i="48"/>
  <c r="AA59" i="48"/>
  <c r="AA60" i="48"/>
  <c r="AA61" i="48"/>
  <c r="AA63" i="48"/>
  <c r="AA51" i="48"/>
  <c r="AA54" i="48"/>
  <c r="AA65" i="48"/>
  <c r="AC116" i="59"/>
  <c r="AA35" i="48"/>
  <c r="AA44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E59" i="46"/>
  <c r="E76" i="46"/>
  <c r="AB27" i="50"/>
  <c r="AB38" i="50"/>
  <c r="AB34" i="50"/>
  <c r="AB35" i="50"/>
  <c r="AB39" i="50"/>
  <c r="AB43" i="50"/>
  <c r="AB40" i="64"/>
  <c r="AB65" i="50"/>
  <c r="AB66" i="50"/>
  <c r="AB67" i="50"/>
  <c r="AB68" i="50"/>
  <c r="AB69" i="50"/>
  <c r="AB70" i="50"/>
  <c r="AB41" i="64"/>
  <c r="AA90" i="48"/>
  <c r="AB14" i="67"/>
  <c r="AB17" i="67"/>
  <c r="AB18" i="67"/>
  <c r="AB20" i="67"/>
  <c r="AB39" i="64"/>
  <c r="AB43" i="64"/>
  <c r="AB45" i="64"/>
  <c r="AB67" i="64"/>
  <c r="AB70" i="64"/>
  <c r="AC69" i="64"/>
  <c r="D46" i="47"/>
  <c r="AB6" i="48"/>
  <c r="AB9" i="48"/>
  <c r="AB8" i="48"/>
  <c r="AB13" i="48"/>
  <c r="AB21" i="48"/>
  <c r="AB22" i="48"/>
  <c r="AB23" i="48"/>
  <c r="AB24" i="48"/>
  <c r="AB26" i="48"/>
  <c r="AB14" i="48"/>
  <c r="AB17" i="48"/>
  <c r="AB28" i="48"/>
  <c r="AB50" i="48"/>
  <c r="AB58" i="48"/>
  <c r="AB59" i="48"/>
  <c r="AB60" i="48"/>
  <c r="AB61" i="48"/>
  <c r="AB63" i="48"/>
  <c r="AB51" i="48"/>
  <c r="AB54" i="48"/>
  <c r="AB65" i="48"/>
  <c r="AD116" i="59"/>
  <c r="AB35" i="48"/>
  <c r="AB44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C27" i="50"/>
  <c r="AC38" i="50"/>
  <c r="AC34" i="50"/>
  <c r="AC35" i="50"/>
  <c r="AC39" i="50"/>
  <c r="AC43" i="50"/>
  <c r="AC40" i="64"/>
  <c r="AC65" i="50"/>
  <c r="AC66" i="50"/>
  <c r="AC67" i="50"/>
  <c r="AC68" i="50"/>
  <c r="AC69" i="50"/>
  <c r="AC70" i="50"/>
  <c r="AC41" i="64"/>
  <c r="AB90" i="48"/>
  <c r="AC14" i="67"/>
  <c r="AC17" i="67"/>
  <c r="AC18" i="67"/>
  <c r="AC20" i="67"/>
  <c r="AC39" i="64"/>
  <c r="AC43" i="64"/>
  <c r="AC45" i="64"/>
  <c r="AC67" i="64"/>
  <c r="AC70" i="64"/>
  <c r="E29" i="111"/>
  <c r="E30" i="111"/>
  <c r="N15" i="111"/>
  <c r="N53" i="64"/>
  <c r="N55" i="64"/>
  <c r="N58" i="64"/>
  <c r="O57" i="64"/>
  <c r="O53" i="64"/>
  <c r="O55" i="64"/>
  <c r="O58" i="64"/>
  <c r="P57" i="64"/>
  <c r="P53" i="64"/>
  <c r="P55" i="64"/>
  <c r="P58" i="64"/>
  <c r="Q57" i="64"/>
  <c r="Q53" i="64"/>
  <c r="Q55" i="64"/>
  <c r="Q58" i="64"/>
  <c r="R57" i="64"/>
  <c r="R53" i="64"/>
  <c r="R55" i="64"/>
  <c r="R58" i="64"/>
  <c r="S57" i="64"/>
  <c r="S53" i="64"/>
  <c r="S55" i="64"/>
  <c r="S58" i="64"/>
  <c r="T57" i="64"/>
  <c r="T53" i="64"/>
  <c r="T55" i="64"/>
  <c r="T58" i="64"/>
  <c r="U57" i="64"/>
  <c r="U53" i="64"/>
  <c r="U55" i="64"/>
  <c r="U58" i="64"/>
  <c r="V57" i="64"/>
  <c r="V53" i="64"/>
  <c r="V55" i="64"/>
  <c r="V58" i="64"/>
  <c r="W57" i="64"/>
  <c r="W53" i="64"/>
  <c r="W55" i="64"/>
  <c r="W58" i="64"/>
  <c r="X57" i="64"/>
  <c r="X53" i="64"/>
  <c r="X55" i="64"/>
  <c r="X58" i="64"/>
  <c r="Y57" i="64"/>
  <c r="Y53" i="64"/>
  <c r="Y55" i="64"/>
  <c r="Y58" i="64"/>
  <c r="Z57" i="64"/>
  <c r="Z53" i="64"/>
  <c r="Z55" i="64"/>
  <c r="Z58" i="64"/>
  <c r="AA57" i="64"/>
  <c r="AA53" i="64"/>
  <c r="AA55" i="64"/>
  <c r="AA58" i="64"/>
  <c r="AB57" i="64"/>
  <c r="AB53" i="64"/>
  <c r="AB55" i="64"/>
  <c r="AB58" i="64"/>
  <c r="AC57" i="64"/>
  <c r="AC53" i="64"/>
  <c r="AC55" i="64"/>
  <c r="AC58" i="64"/>
  <c r="AD57" i="64"/>
  <c r="E46" i="47"/>
  <c r="AC6" i="48"/>
  <c r="AC9" i="48"/>
  <c r="AC8" i="48"/>
  <c r="AC13" i="48"/>
  <c r="AC21" i="48"/>
  <c r="AC22" i="48"/>
  <c r="AC23" i="48"/>
  <c r="AC24" i="48"/>
  <c r="AC26" i="48"/>
  <c r="AC14" i="48"/>
  <c r="AC17" i="48"/>
  <c r="AC28" i="48"/>
  <c r="AC50" i="48"/>
  <c r="AC58" i="48"/>
  <c r="AC59" i="48"/>
  <c r="AC60" i="48"/>
  <c r="AC61" i="48"/>
  <c r="AC63" i="48"/>
  <c r="AC51" i="48"/>
  <c r="AC54" i="48"/>
  <c r="AC65" i="48"/>
  <c r="AE116" i="59"/>
  <c r="AC35" i="48"/>
  <c r="AC44" i="48"/>
  <c r="AC72" i="48"/>
  <c r="AC81" i="48"/>
  <c r="AE125" i="59"/>
  <c r="AF80" i="49"/>
  <c r="AF92" i="49"/>
  <c r="D104" i="49"/>
  <c r="AF104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7" i="49"/>
  <c r="AF19" i="49"/>
  <c r="D31" i="49"/>
  <c r="AF31" i="49"/>
  <c r="AF66" i="49"/>
  <c r="AF68" i="49"/>
  <c r="AC41" i="48"/>
  <c r="AE121" i="59"/>
  <c r="AE122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D27" i="50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C90" i="48"/>
  <c r="AD14" i="67"/>
  <c r="AD17" i="67"/>
  <c r="AD18" i="67"/>
  <c r="AD20" i="67"/>
  <c r="AD39" i="64"/>
  <c r="AD43" i="64"/>
  <c r="AD45" i="64"/>
  <c r="AD53" i="64"/>
  <c r="AD55" i="64"/>
  <c r="AD58" i="64"/>
  <c r="AE57" i="64"/>
  <c r="F46" i="47"/>
  <c r="AD6" i="48"/>
  <c r="AD9" i="48"/>
  <c r="AD8" i="48"/>
  <c r="AD13" i="48"/>
  <c r="AD21" i="48"/>
  <c r="AD22" i="48"/>
  <c r="AD23" i="48"/>
  <c r="AD24" i="48"/>
  <c r="AD26" i="48"/>
  <c r="AD14" i="48"/>
  <c r="AD17" i="48"/>
  <c r="AD28" i="48"/>
  <c r="AD50" i="48"/>
  <c r="AD58" i="48"/>
  <c r="AD59" i="48"/>
  <c r="AD60" i="48"/>
  <c r="AD61" i="48"/>
  <c r="AD63" i="48"/>
  <c r="AD51" i="48"/>
  <c r="AD54" i="48"/>
  <c r="AD65" i="48"/>
  <c r="AF116" i="59"/>
  <c r="AD35" i="48"/>
  <c r="AD44" i="48"/>
  <c r="AD72" i="48"/>
  <c r="AD81" i="48"/>
  <c r="AF125" i="59"/>
  <c r="AG81" i="49"/>
  <c r="AG93" i="49"/>
  <c r="D105" i="49"/>
  <c r="AG105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8" i="49"/>
  <c r="AG20" i="49"/>
  <c r="D32" i="49"/>
  <c r="AG32" i="49"/>
  <c r="AG66" i="49"/>
  <c r="AG68" i="49"/>
  <c r="AD41" i="48"/>
  <c r="AF121" i="59"/>
  <c r="AF122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E27" i="50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D90" i="48"/>
  <c r="AE14" i="67"/>
  <c r="AE17" i="67"/>
  <c r="AE18" i="67"/>
  <c r="AE20" i="67"/>
  <c r="AE39" i="64"/>
  <c r="AE43" i="64"/>
  <c r="AE45" i="64"/>
  <c r="AE53" i="64"/>
  <c r="AE55" i="64"/>
  <c r="AE58" i="64"/>
  <c r="AF57" i="64"/>
  <c r="G46" i="47"/>
  <c r="AE6" i="48"/>
  <c r="AE9" i="48"/>
  <c r="AE8" i="48"/>
  <c r="AE13" i="48"/>
  <c r="AE21" i="48"/>
  <c r="AE22" i="48"/>
  <c r="AE23" i="48"/>
  <c r="AE24" i="48"/>
  <c r="AE26" i="48"/>
  <c r="AE14" i="48"/>
  <c r="AE17" i="48"/>
  <c r="AE28" i="48"/>
  <c r="AE50" i="48"/>
  <c r="AE58" i="48"/>
  <c r="AE59" i="48"/>
  <c r="AE60" i="48"/>
  <c r="AE61" i="48"/>
  <c r="AE63" i="48"/>
  <c r="AE51" i="48"/>
  <c r="AE54" i="48"/>
  <c r="AE65" i="48"/>
  <c r="AG116" i="59"/>
  <c r="AE35" i="48"/>
  <c r="AE44" i="48"/>
  <c r="AE72" i="48"/>
  <c r="AE81" i="48"/>
  <c r="AG125" i="59"/>
  <c r="AH82" i="49"/>
  <c r="AH94" i="49"/>
  <c r="D106" i="49"/>
  <c r="AH106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9" i="49"/>
  <c r="AH21" i="49"/>
  <c r="D33" i="49"/>
  <c r="AH33" i="49"/>
  <c r="AH66" i="49"/>
  <c r="AH68" i="49"/>
  <c r="AE41" i="48"/>
  <c r="AG121" i="59"/>
  <c r="AG122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F27" i="50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E90" i="48"/>
  <c r="AF14" i="67"/>
  <c r="AF17" i="67"/>
  <c r="AF18" i="67"/>
  <c r="AF20" i="67"/>
  <c r="AF39" i="64"/>
  <c r="AF43" i="64"/>
  <c r="AF45" i="64"/>
  <c r="AF53" i="64"/>
  <c r="AF55" i="64"/>
  <c r="AF58" i="64"/>
  <c r="AG57" i="64"/>
  <c r="H46" i="47"/>
  <c r="AF6" i="48"/>
  <c r="AF9" i="48"/>
  <c r="AF8" i="48"/>
  <c r="AF13" i="48"/>
  <c r="AF21" i="48"/>
  <c r="AF22" i="48"/>
  <c r="AF23" i="48"/>
  <c r="AF24" i="48"/>
  <c r="AF26" i="48"/>
  <c r="AF14" i="48"/>
  <c r="AF17" i="48"/>
  <c r="AF28" i="48"/>
  <c r="AF50" i="48"/>
  <c r="AF58" i="48"/>
  <c r="AF59" i="48"/>
  <c r="AF60" i="48"/>
  <c r="AF61" i="48"/>
  <c r="AF63" i="48"/>
  <c r="AF51" i="48"/>
  <c r="AF54" i="48"/>
  <c r="AF65" i="48"/>
  <c r="AH116" i="59"/>
  <c r="AF35" i="48"/>
  <c r="AF44" i="48"/>
  <c r="AF72" i="48"/>
  <c r="AF81" i="48"/>
  <c r="AH125" i="59"/>
  <c r="AI83" i="49"/>
  <c r="AI95" i="49"/>
  <c r="D107" i="49"/>
  <c r="AI107" i="49"/>
  <c r="AI139" i="49"/>
  <c r="AI141" i="49"/>
  <c r="AF45" i="48"/>
  <c r="AH126" i="59"/>
  <c r="AH127" i="59"/>
  <c r="AF34" i="48"/>
  <c r="AF38" i="48"/>
  <c r="AF40" i="48"/>
  <c r="AF71" i="48"/>
  <c r="AF75" i="48"/>
  <c r="AF77" i="48"/>
  <c r="AH120" i="59"/>
  <c r="AI10" i="49"/>
  <c r="AI22" i="49"/>
  <c r="D34" i="49"/>
  <c r="AI34" i="49"/>
  <c r="AI66" i="49"/>
  <c r="AI68" i="49"/>
  <c r="AF41" i="48"/>
  <c r="AH121" i="59"/>
  <c r="AH122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G27" i="50"/>
  <c r="AG38" i="50"/>
  <c r="AG34" i="50"/>
  <c r="AG35" i="50"/>
  <c r="AG39" i="50"/>
  <c r="AG43" i="50"/>
  <c r="AG40" i="64"/>
  <c r="AG65" i="50"/>
  <c r="AG66" i="50"/>
  <c r="AG67" i="50"/>
  <c r="AG68" i="50"/>
  <c r="AG69" i="50"/>
  <c r="AG70" i="50"/>
  <c r="AG41" i="64"/>
  <c r="AF90" i="48"/>
  <c r="AG14" i="67"/>
  <c r="AG17" i="67"/>
  <c r="AG18" i="67"/>
  <c r="AG20" i="67"/>
  <c r="AG39" i="64"/>
  <c r="AG43" i="64"/>
  <c r="AG45" i="64"/>
  <c r="AG53" i="64"/>
  <c r="AG55" i="64"/>
  <c r="AG58" i="64"/>
  <c r="AH57" i="64"/>
  <c r="I46" i="47"/>
  <c r="AG6" i="48"/>
  <c r="AG9" i="48"/>
  <c r="AG8" i="48"/>
  <c r="AG13" i="48"/>
  <c r="AG21" i="48"/>
  <c r="AG22" i="48"/>
  <c r="AG23" i="48"/>
  <c r="AG24" i="48"/>
  <c r="AG26" i="48"/>
  <c r="AG14" i="48"/>
  <c r="AG17" i="48"/>
  <c r="AG28" i="48"/>
  <c r="AG50" i="48"/>
  <c r="AG58" i="48"/>
  <c r="AG59" i="48"/>
  <c r="AG60" i="48"/>
  <c r="AG61" i="48"/>
  <c r="AG63" i="48"/>
  <c r="AG51" i="48"/>
  <c r="AG54" i="48"/>
  <c r="AG65" i="48"/>
  <c r="AI116" i="59"/>
  <c r="AG35" i="48"/>
  <c r="AG44" i="48"/>
  <c r="AG72" i="48"/>
  <c r="AG81" i="48"/>
  <c r="AI125" i="59"/>
  <c r="AJ84" i="49"/>
  <c r="AJ96" i="49"/>
  <c r="D108" i="49"/>
  <c r="AJ108" i="49"/>
  <c r="AJ139" i="49"/>
  <c r="AJ141" i="49"/>
  <c r="AG45" i="48"/>
  <c r="AI126" i="59"/>
  <c r="AI127" i="59"/>
  <c r="AG34" i="48"/>
  <c r="AG38" i="48"/>
  <c r="AG40" i="48"/>
  <c r="AG71" i="48"/>
  <c r="AG75" i="48"/>
  <c r="AG77" i="48"/>
  <c r="AI120" i="59"/>
  <c r="AJ11" i="49"/>
  <c r="AJ23" i="49"/>
  <c r="D35" i="49"/>
  <c r="AJ35" i="49"/>
  <c r="AJ66" i="49"/>
  <c r="AJ68" i="49"/>
  <c r="AG41" i="48"/>
  <c r="AI121" i="59"/>
  <c r="AI122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H27" i="50"/>
  <c r="AH38" i="50"/>
  <c r="AH34" i="50"/>
  <c r="AH35" i="50"/>
  <c r="AH39" i="50"/>
  <c r="AH43" i="50"/>
  <c r="AH40" i="64"/>
  <c r="AH65" i="50"/>
  <c r="AH66" i="50"/>
  <c r="AH67" i="50"/>
  <c r="AH68" i="50"/>
  <c r="AH69" i="50"/>
  <c r="AH70" i="50"/>
  <c r="AH41" i="64"/>
  <c r="AG90" i="48"/>
  <c r="AH14" i="67"/>
  <c r="AH17" i="67"/>
  <c r="AH18" i="67"/>
  <c r="AH20" i="67"/>
  <c r="AH39" i="64"/>
  <c r="AH43" i="64"/>
  <c r="AH45" i="64"/>
  <c r="AH53" i="64"/>
  <c r="AH55" i="64"/>
  <c r="AH58" i="64"/>
  <c r="AI57" i="64"/>
  <c r="J46" i="47"/>
  <c r="AH6" i="48"/>
  <c r="AH9" i="48"/>
  <c r="AH8" i="48"/>
  <c r="AH13" i="48"/>
  <c r="AH21" i="48"/>
  <c r="AH22" i="48"/>
  <c r="AH23" i="48"/>
  <c r="AH24" i="48"/>
  <c r="AH26" i="48"/>
  <c r="AH14" i="48"/>
  <c r="AH17" i="48"/>
  <c r="AH28" i="48"/>
  <c r="AH50" i="48"/>
  <c r="AH58" i="48"/>
  <c r="AH59" i="48"/>
  <c r="AH60" i="48"/>
  <c r="AH61" i="48"/>
  <c r="AH63" i="48"/>
  <c r="AH51" i="48"/>
  <c r="AH54" i="48"/>
  <c r="AH65" i="48"/>
  <c r="AJ116" i="59"/>
  <c r="AH35" i="48"/>
  <c r="AH44" i="48"/>
  <c r="AH72" i="48"/>
  <c r="AH81" i="48"/>
  <c r="AJ125" i="59"/>
  <c r="AK85" i="49"/>
  <c r="AK97" i="49"/>
  <c r="D109" i="49"/>
  <c r="AK109" i="49"/>
  <c r="AK139" i="49"/>
  <c r="AK141" i="49"/>
  <c r="AH45" i="48"/>
  <c r="AJ126" i="59"/>
  <c r="AJ127" i="59"/>
  <c r="AH34" i="48"/>
  <c r="AH38" i="48"/>
  <c r="AH40" i="48"/>
  <c r="AH71" i="48"/>
  <c r="AH75" i="48"/>
  <c r="AH77" i="48"/>
  <c r="AJ120" i="59"/>
  <c r="AK12" i="49"/>
  <c r="AK24" i="49"/>
  <c r="D36" i="49"/>
  <c r="AK36" i="49"/>
  <c r="AK66" i="49"/>
  <c r="AK68" i="49"/>
  <c r="AH41" i="48"/>
  <c r="AJ121" i="59"/>
  <c r="AJ122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I27" i="50"/>
  <c r="AI38" i="50"/>
  <c r="AI34" i="50"/>
  <c r="AI35" i="50"/>
  <c r="AI39" i="50"/>
  <c r="AI43" i="50"/>
  <c r="AI40" i="64"/>
  <c r="AI65" i="50"/>
  <c r="AI66" i="50"/>
  <c r="AI67" i="50"/>
  <c r="AI68" i="50"/>
  <c r="AI69" i="50"/>
  <c r="AI70" i="50"/>
  <c r="AI41" i="64"/>
  <c r="AH90" i="48"/>
  <c r="AI14" i="67"/>
  <c r="AI17" i="67"/>
  <c r="AI18" i="67"/>
  <c r="AI20" i="67"/>
  <c r="AI39" i="64"/>
  <c r="AI43" i="64"/>
  <c r="AI45" i="64"/>
  <c r="AI53" i="64"/>
  <c r="AI55" i="64"/>
  <c r="AI58" i="64"/>
  <c r="AJ57" i="64"/>
  <c r="K46" i="47"/>
  <c r="AI6" i="48"/>
  <c r="AI9" i="48"/>
  <c r="AI8" i="48"/>
  <c r="AI13" i="48"/>
  <c r="AI21" i="48"/>
  <c r="AI22" i="48"/>
  <c r="AI23" i="48"/>
  <c r="AI24" i="48"/>
  <c r="AI26" i="48"/>
  <c r="AI14" i="48"/>
  <c r="AI17" i="48"/>
  <c r="AI28" i="48"/>
  <c r="AI50" i="48"/>
  <c r="AI58" i="48"/>
  <c r="AI59" i="48"/>
  <c r="AI60" i="48"/>
  <c r="AI61" i="48"/>
  <c r="AI63" i="48"/>
  <c r="AI51" i="48"/>
  <c r="AI54" i="48"/>
  <c r="AI65" i="48"/>
  <c r="AK116" i="59"/>
  <c r="AI35" i="48"/>
  <c r="AI44" i="48"/>
  <c r="AI72" i="48"/>
  <c r="AI81" i="48"/>
  <c r="AK125" i="59"/>
  <c r="AL86" i="49"/>
  <c r="AL98" i="49"/>
  <c r="D110" i="49"/>
  <c r="AL110" i="49"/>
  <c r="AL139" i="49"/>
  <c r="AL141" i="49"/>
  <c r="AI45" i="48"/>
  <c r="AK126" i="59"/>
  <c r="AK127" i="59"/>
  <c r="AI34" i="48"/>
  <c r="AI38" i="48"/>
  <c r="AI40" i="48"/>
  <c r="AI71" i="48"/>
  <c r="AI75" i="48"/>
  <c r="AI77" i="48"/>
  <c r="AK120" i="59"/>
  <c r="AL13" i="49"/>
  <c r="AL25" i="49"/>
  <c r="D37" i="49"/>
  <c r="AL37" i="49"/>
  <c r="AL66" i="49"/>
  <c r="AL68" i="49"/>
  <c r="AI41" i="48"/>
  <c r="AK121" i="59"/>
  <c r="AK122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J27" i="50"/>
  <c r="AJ38" i="50"/>
  <c r="AJ34" i="50"/>
  <c r="AJ35" i="50"/>
  <c r="AJ39" i="50"/>
  <c r="AJ43" i="50"/>
  <c r="AJ40" i="64"/>
  <c r="AJ65" i="50"/>
  <c r="AJ66" i="50"/>
  <c r="AJ67" i="50"/>
  <c r="AJ68" i="50"/>
  <c r="AJ69" i="50"/>
  <c r="AJ70" i="50"/>
  <c r="AJ41" i="64"/>
  <c r="AI90" i="48"/>
  <c r="AJ14" i="67"/>
  <c r="AJ17" i="67"/>
  <c r="AJ18" i="67"/>
  <c r="AJ20" i="67"/>
  <c r="AJ39" i="64"/>
  <c r="AJ43" i="64"/>
  <c r="AJ45" i="64"/>
  <c r="AJ53" i="64"/>
  <c r="AJ55" i="64"/>
  <c r="AJ58" i="64"/>
  <c r="AK57" i="64"/>
  <c r="L46" i="47"/>
  <c r="AJ6" i="48"/>
  <c r="AJ9" i="48"/>
  <c r="AJ8" i="48"/>
  <c r="AJ13" i="48"/>
  <c r="AJ21" i="48"/>
  <c r="AJ22" i="48"/>
  <c r="AJ23" i="48"/>
  <c r="AJ24" i="48"/>
  <c r="AJ26" i="48"/>
  <c r="AJ14" i="48"/>
  <c r="AJ17" i="48"/>
  <c r="AJ28" i="48"/>
  <c r="AJ50" i="48"/>
  <c r="AJ58" i="48"/>
  <c r="AJ59" i="48"/>
  <c r="AJ60" i="48"/>
  <c r="AJ61" i="48"/>
  <c r="AJ63" i="48"/>
  <c r="AJ51" i="48"/>
  <c r="AJ54" i="48"/>
  <c r="AJ65" i="48"/>
  <c r="AL116" i="59"/>
  <c r="AJ35" i="48"/>
  <c r="AJ44" i="48"/>
  <c r="AJ72" i="48"/>
  <c r="AJ81" i="48"/>
  <c r="AL125" i="59"/>
  <c r="AM87" i="49"/>
  <c r="AM99" i="49"/>
  <c r="D111" i="49"/>
  <c r="AM111" i="49"/>
  <c r="AM139" i="49"/>
  <c r="AM141" i="49"/>
  <c r="AJ45" i="48"/>
  <c r="AL126" i="59"/>
  <c r="AL127" i="59"/>
  <c r="AJ34" i="48"/>
  <c r="AJ38" i="48"/>
  <c r="AJ40" i="48"/>
  <c r="AJ71" i="48"/>
  <c r="AJ75" i="48"/>
  <c r="AJ77" i="48"/>
  <c r="AL120" i="59"/>
  <c r="AM14" i="49"/>
  <c r="AM26" i="49"/>
  <c r="D38" i="49"/>
  <c r="AM38" i="49"/>
  <c r="AM66" i="49"/>
  <c r="AM68" i="49"/>
  <c r="AJ41" i="48"/>
  <c r="AL121" i="59"/>
  <c r="AL122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K27" i="50"/>
  <c r="AK38" i="50"/>
  <c r="AK34" i="50"/>
  <c r="AK35" i="50"/>
  <c r="AK39" i="50"/>
  <c r="AK43" i="50"/>
  <c r="AK40" i="64"/>
  <c r="AK65" i="50"/>
  <c r="AK66" i="50"/>
  <c r="AK67" i="50"/>
  <c r="AK68" i="50"/>
  <c r="AK69" i="50"/>
  <c r="AK70" i="50"/>
  <c r="AK41" i="64"/>
  <c r="AJ90" i="48"/>
  <c r="AK14" i="67"/>
  <c r="AK17" i="67"/>
  <c r="AK18" i="67"/>
  <c r="AK20" i="67"/>
  <c r="AK39" i="64"/>
  <c r="AK43" i="64"/>
  <c r="AK45" i="64"/>
  <c r="AK53" i="64"/>
  <c r="AK55" i="64"/>
  <c r="AK58" i="64"/>
  <c r="AL57" i="64"/>
  <c r="M46" i="47"/>
  <c r="AK6" i="48"/>
  <c r="AK9" i="48"/>
  <c r="AK8" i="48"/>
  <c r="AK13" i="48"/>
  <c r="AK21" i="48"/>
  <c r="AK22" i="48"/>
  <c r="AK23" i="48"/>
  <c r="AK24" i="48"/>
  <c r="AK26" i="48"/>
  <c r="AK14" i="48"/>
  <c r="AK17" i="48"/>
  <c r="AK28" i="48"/>
  <c r="AK50" i="48"/>
  <c r="AK58" i="48"/>
  <c r="AK59" i="48"/>
  <c r="AK60" i="48"/>
  <c r="AK61" i="48"/>
  <c r="AK63" i="48"/>
  <c r="AK51" i="48"/>
  <c r="AK54" i="48"/>
  <c r="AK65" i="48"/>
  <c r="AM116" i="59"/>
  <c r="AK35" i="48"/>
  <c r="AK44" i="48"/>
  <c r="AK72" i="48"/>
  <c r="AK81" i="48"/>
  <c r="AM125" i="59"/>
  <c r="AN88" i="49"/>
  <c r="AN100" i="49"/>
  <c r="D112" i="49"/>
  <c r="AN112" i="49"/>
  <c r="AN139" i="49"/>
  <c r="AN141" i="49"/>
  <c r="AK45" i="48"/>
  <c r="AM126" i="59"/>
  <c r="AM127" i="59"/>
  <c r="AK34" i="48"/>
  <c r="AK38" i="48"/>
  <c r="AK40" i="48"/>
  <c r="AK71" i="48"/>
  <c r="AK75" i="48"/>
  <c r="AK77" i="48"/>
  <c r="AM120" i="59"/>
  <c r="AN15" i="49"/>
  <c r="AN27" i="49"/>
  <c r="D39" i="49"/>
  <c r="AN39" i="49"/>
  <c r="AN66" i="49"/>
  <c r="AN68" i="49"/>
  <c r="AK41" i="48"/>
  <c r="AM121" i="59"/>
  <c r="AM122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L27" i="50"/>
  <c r="AL38" i="50"/>
  <c r="AL34" i="50"/>
  <c r="AL35" i="50"/>
  <c r="AL39" i="50"/>
  <c r="AL43" i="50"/>
  <c r="AL40" i="64"/>
  <c r="AL65" i="50"/>
  <c r="AL66" i="50"/>
  <c r="AL67" i="50"/>
  <c r="AL68" i="50"/>
  <c r="AL69" i="50"/>
  <c r="AL70" i="50"/>
  <c r="AL41" i="64"/>
  <c r="AK90" i="48"/>
  <c r="AL14" i="67"/>
  <c r="AL17" i="67"/>
  <c r="AL18" i="67"/>
  <c r="AL20" i="67"/>
  <c r="AL39" i="64"/>
  <c r="AL43" i="64"/>
  <c r="AL45" i="64"/>
  <c r="AL53" i="64"/>
  <c r="AL55" i="64"/>
  <c r="AL58" i="64"/>
  <c r="AM57" i="64"/>
  <c r="N46" i="47"/>
  <c r="AL6" i="48"/>
  <c r="AL9" i="48"/>
  <c r="AL8" i="48"/>
  <c r="AL13" i="48"/>
  <c r="AL21" i="48"/>
  <c r="AL22" i="48"/>
  <c r="AL23" i="48"/>
  <c r="AL24" i="48"/>
  <c r="AL26" i="48"/>
  <c r="AL14" i="48"/>
  <c r="AL17" i="48"/>
  <c r="AL28" i="48"/>
  <c r="AL50" i="48"/>
  <c r="AL58" i="48"/>
  <c r="AL59" i="48"/>
  <c r="AL60" i="48"/>
  <c r="AL61" i="48"/>
  <c r="AL63" i="48"/>
  <c r="AL51" i="48"/>
  <c r="AL54" i="48"/>
  <c r="AL65" i="48"/>
  <c r="AN116" i="59"/>
  <c r="AL35" i="48"/>
  <c r="AL44" i="48"/>
  <c r="AL72" i="48"/>
  <c r="AL81" i="48"/>
  <c r="AN125" i="59"/>
  <c r="AO89" i="49"/>
  <c r="AO101" i="49"/>
  <c r="D113" i="49"/>
  <c r="AO113" i="49"/>
  <c r="AO139" i="49"/>
  <c r="AO141" i="49"/>
  <c r="AL45" i="48"/>
  <c r="AN126" i="59"/>
  <c r="AN127" i="59"/>
  <c r="AL34" i="48"/>
  <c r="AL38" i="48"/>
  <c r="AL40" i="48"/>
  <c r="AL71" i="48"/>
  <c r="AL75" i="48"/>
  <c r="AL77" i="48"/>
  <c r="AN120" i="59"/>
  <c r="AO16" i="49"/>
  <c r="AO28" i="49"/>
  <c r="D40" i="49"/>
  <c r="AO40" i="49"/>
  <c r="AO66" i="49"/>
  <c r="AO68" i="49"/>
  <c r="AL41" i="48"/>
  <c r="AN121" i="59"/>
  <c r="AN122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M27" i="50"/>
  <c r="AM38" i="50"/>
  <c r="AM34" i="50"/>
  <c r="AM35" i="50"/>
  <c r="AM39" i="50"/>
  <c r="AM43" i="50"/>
  <c r="AM40" i="64"/>
  <c r="AM65" i="50"/>
  <c r="AM66" i="50"/>
  <c r="AM67" i="50"/>
  <c r="AM68" i="50"/>
  <c r="AM69" i="50"/>
  <c r="AM70" i="50"/>
  <c r="AM41" i="64"/>
  <c r="AL90" i="48"/>
  <c r="AM14" i="67"/>
  <c r="AM17" i="67"/>
  <c r="AM18" i="67"/>
  <c r="AM20" i="67"/>
  <c r="AM39" i="64"/>
  <c r="AM43" i="64"/>
  <c r="AM45" i="64"/>
  <c r="AM53" i="64"/>
  <c r="AM55" i="64"/>
  <c r="AM58" i="64"/>
  <c r="AN57" i="64"/>
  <c r="E155" i="46"/>
  <c r="E6" i="47"/>
  <c r="E8" i="47"/>
  <c r="E10" i="47"/>
  <c r="C50" i="47"/>
  <c r="AM13" i="48"/>
  <c r="AM21" i="48"/>
  <c r="AM22" i="48"/>
  <c r="AM23" i="48"/>
  <c r="AM24" i="48"/>
  <c r="AM26" i="48"/>
  <c r="AM14" i="48"/>
  <c r="AM17" i="48"/>
  <c r="AM28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58" i="48"/>
  <c r="AM59" i="48"/>
  <c r="AM60" i="48"/>
  <c r="AM61" i="48"/>
  <c r="AM63" i="48"/>
  <c r="AM51" i="48"/>
  <c r="AM54" i="48"/>
  <c r="AM65" i="48"/>
  <c r="AO116" i="59"/>
  <c r="AM35" i="48"/>
  <c r="AM44" i="48"/>
  <c r="AM72" i="48"/>
  <c r="AM81" i="48"/>
  <c r="AO125" i="59"/>
  <c r="AM45" i="48"/>
  <c r="AO126" i="59"/>
  <c r="AO127" i="59"/>
  <c r="AM34" i="48"/>
  <c r="AM38" i="48"/>
  <c r="AM40" i="48"/>
  <c r="AM71" i="48"/>
  <c r="AM75" i="48"/>
  <c r="AM77" i="48"/>
  <c r="AO120" i="59"/>
  <c r="AM41" i="48"/>
  <c r="AO121" i="59"/>
  <c r="AO122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N65" i="50"/>
  <c r="AN38" i="50"/>
  <c r="AN34" i="50"/>
  <c r="AN35" i="50"/>
  <c r="AN66" i="50"/>
  <c r="AN67" i="50"/>
  <c r="AN68" i="50"/>
  <c r="AN69" i="50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53" i="64"/>
  <c r="AN55" i="64"/>
  <c r="AN58" i="64"/>
  <c r="AO57" i="64"/>
  <c r="AN13" i="48"/>
  <c r="AN21" i="48"/>
  <c r="AN22" i="48"/>
  <c r="AN23" i="48"/>
  <c r="AN24" i="48"/>
  <c r="AN26" i="48"/>
  <c r="AN14" i="48"/>
  <c r="AN17" i="48"/>
  <c r="AN28" i="48"/>
  <c r="AN9" i="48"/>
  <c r="AN50" i="48"/>
  <c r="AN58" i="48"/>
  <c r="AN59" i="48"/>
  <c r="AN60" i="48"/>
  <c r="AN61" i="48"/>
  <c r="AN63" i="48"/>
  <c r="AN51" i="48"/>
  <c r="AN54" i="48"/>
  <c r="AN65" i="48"/>
  <c r="AP116" i="59"/>
  <c r="AN35" i="48"/>
  <c r="AN44" i="48"/>
  <c r="AN72" i="48"/>
  <c r="AN81" i="48"/>
  <c r="AP125" i="59"/>
  <c r="AN45" i="48"/>
  <c r="AP126" i="59"/>
  <c r="AP127" i="59"/>
  <c r="AN34" i="48"/>
  <c r="AN38" i="48"/>
  <c r="AN40" i="48"/>
  <c r="AN71" i="48"/>
  <c r="AN75" i="48"/>
  <c r="AN77" i="48"/>
  <c r="AP120" i="59"/>
  <c r="AN41" i="48"/>
  <c r="AP121" i="59"/>
  <c r="AP122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O65" i="50"/>
  <c r="AO38" i="50"/>
  <c r="AO34" i="50"/>
  <c r="AO35" i="50"/>
  <c r="AO66" i="50"/>
  <c r="AO67" i="50"/>
  <c r="AO68" i="50"/>
  <c r="AO69" i="50"/>
  <c r="AO70" i="50"/>
  <c r="AO41" i="64"/>
  <c r="AN90" i="48"/>
  <c r="AO14" i="67"/>
  <c r="AO17" i="67"/>
  <c r="AO18" i="67"/>
  <c r="AO20" i="67"/>
  <c r="AO39" i="64"/>
  <c r="AO39" i="50"/>
  <c r="AO43" i="50"/>
  <c r="AO40" i="64"/>
  <c r="AO43" i="64"/>
  <c r="AO45" i="64"/>
  <c r="AO53" i="64"/>
  <c r="AO55" i="64"/>
  <c r="AO58" i="64"/>
  <c r="AP57" i="64"/>
  <c r="AO13" i="48"/>
  <c r="AO21" i="48"/>
  <c r="AO22" i="48"/>
  <c r="AO23" i="48"/>
  <c r="AO24" i="48"/>
  <c r="AO26" i="48"/>
  <c r="AO14" i="48"/>
  <c r="AO17" i="48"/>
  <c r="AO28" i="48"/>
  <c r="AO9" i="48"/>
  <c r="AO50" i="48"/>
  <c r="AO58" i="48"/>
  <c r="AO59" i="48"/>
  <c r="AO60" i="48"/>
  <c r="AO61" i="48"/>
  <c r="AO63" i="48"/>
  <c r="AO51" i="48"/>
  <c r="AO54" i="48"/>
  <c r="AO65" i="48"/>
  <c r="AQ116" i="59"/>
  <c r="AO35" i="48"/>
  <c r="AO44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P65" i="50"/>
  <c r="AP38" i="50"/>
  <c r="AP34" i="50"/>
  <c r="AP35" i="50"/>
  <c r="AP66" i="50"/>
  <c r="AP67" i="50"/>
  <c r="AP68" i="50"/>
  <c r="AP69" i="50"/>
  <c r="AP70" i="50"/>
  <c r="AP41" i="64"/>
  <c r="AO90" i="48"/>
  <c r="AP14" i="67"/>
  <c r="AP17" i="67"/>
  <c r="AP18" i="67"/>
  <c r="AP20" i="67"/>
  <c r="AP39" i="64"/>
  <c r="AP39" i="50"/>
  <c r="AP43" i="50"/>
  <c r="AP40" i="64"/>
  <c r="AP43" i="64"/>
  <c r="AP45" i="64"/>
  <c r="AP53" i="64"/>
  <c r="AP55" i="64"/>
  <c r="AP58" i="64"/>
  <c r="AQ57" i="64"/>
  <c r="AP13" i="48"/>
  <c r="AP21" i="48"/>
  <c r="AP22" i="48"/>
  <c r="AP23" i="48"/>
  <c r="AP24" i="48"/>
  <c r="AP26" i="48"/>
  <c r="AP14" i="48"/>
  <c r="AP17" i="48"/>
  <c r="AP28" i="48"/>
  <c r="AP9" i="48"/>
  <c r="AP50" i="48"/>
  <c r="AP58" i="48"/>
  <c r="AP59" i="48"/>
  <c r="AP60" i="48"/>
  <c r="AP61" i="48"/>
  <c r="AP63" i="48"/>
  <c r="AP51" i="48"/>
  <c r="AP54" i="48"/>
  <c r="AP65" i="48"/>
  <c r="AR116" i="59"/>
  <c r="AP35" i="48"/>
  <c r="AP44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Q65" i="50"/>
  <c r="AQ38" i="50"/>
  <c r="AQ34" i="50"/>
  <c r="AQ35" i="50"/>
  <c r="AQ66" i="50"/>
  <c r="AQ67" i="50"/>
  <c r="AQ68" i="50"/>
  <c r="AQ69" i="50"/>
  <c r="AQ70" i="50"/>
  <c r="AQ41" i="64"/>
  <c r="AP90" i="48"/>
  <c r="AQ14" i="67"/>
  <c r="AQ17" i="67"/>
  <c r="AQ18" i="67"/>
  <c r="AQ20" i="67"/>
  <c r="AQ39" i="64"/>
  <c r="AQ39" i="50"/>
  <c r="AQ43" i="50"/>
  <c r="AQ40" i="64"/>
  <c r="AQ43" i="64"/>
  <c r="AQ45" i="64"/>
  <c r="AQ53" i="64"/>
  <c r="AQ55" i="64"/>
  <c r="AQ58" i="64"/>
  <c r="AR57" i="64"/>
  <c r="AQ13" i="48"/>
  <c r="AQ21" i="48"/>
  <c r="AQ22" i="48"/>
  <c r="AQ23" i="48"/>
  <c r="AQ24" i="48"/>
  <c r="AQ26" i="48"/>
  <c r="AQ14" i="48"/>
  <c r="AQ17" i="48"/>
  <c r="AQ28" i="48"/>
  <c r="AQ9" i="48"/>
  <c r="AQ50" i="48"/>
  <c r="AQ58" i="48"/>
  <c r="AQ59" i="48"/>
  <c r="AQ60" i="48"/>
  <c r="AQ61" i="48"/>
  <c r="AQ63" i="48"/>
  <c r="AQ51" i="48"/>
  <c r="AQ54" i="48"/>
  <c r="AQ65" i="48"/>
  <c r="AS116" i="59"/>
  <c r="AQ35" i="48"/>
  <c r="AQ44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R65" i="50"/>
  <c r="AR38" i="50"/>
  <c r="AR34" i="50"/>
  <c r="AR35" i="50"/>
  <c r="AR66" i="50"/>
  <c r="AR67" i="50"/>
  <c r="AR68" i="50"/>
  <c r="AR69" i="50"/>
  <c r="AR70" i="50"/>
  <c r="AR41" i="64"/>
  <c r="AQ90" i="48"/>
  <c r="AR14" i="67"/>
  <c r="AR17" i="67"/>
  <c r="AR18" i="67"/>
  <c r="AR20" i="67"/>
  <c r="AR39" i="64"/>
  <c r="AR39" i="50"/>
  <c r="AR43" i="50"/>
  <c r="AR40" i="64"/>
  <c r="AR43" i="64"/>
  <c r="AR45" i="64"/>
  <c r="AR53" i="64"/>
  <c r="AR55" i="64"/>
  <c r="AR58" i="64"/>
  <c r="AS57" i="64"/>
  <c r="AR13" i="48"/>
  <c r="AR21" i="48"/>
  <c r="AR22" i="48"/>
  <c r="AR23" i="48"/>
  <c r="AR24" i="48"/>
  <c r="AR26" i="48"/>
  <c r="AR14" i="48"/>
  <c r="AR17" i="48"/>
  <c r="AR28" i="48"/>
  <c r="AR9" i="48"/>
  <c r="AR50" i="48"/>
  <c r="AR58" i="48"/>
  <c r="AR59" i="48"/>
  <c r="AR60" i="48"/>
  <c r="AR61" i="48"/>
  <c r="AR63" i="48"/>
  <c r="AR51" i="48"/>
  <c r="AR54" i="48"/>
  <c r="AR65" i="48"/>
  <c r="AT116" i="59"/>
  <c r="AR35" i="48"/>
  <c r="AR44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S65" i="50"/>
  <c r="AS38" i="50"/>
  <c r="AS34" i="50"/>
  <c r="AS35" i="50"/>
  <c r="AS66" i="50"/>
  <c r="AS67" i="50"/>
  <c r="AS68" i="50"/>
  <c r="AS69" i="50"/>
  <c r="AS70" i="50"/>
  <c r="AS41" i="64"/>
  <c r="AR90" i="48"/>
  <c r="AS14" i="67"/>
  <c r="AS17" i="67"/>
  <c r="AS18" i="67"/>
  <c r="AS20" i="67"/>
  <c r="AS39" i="64"/>
  <c r="AS39" i="50"/>
  <c r="AS43" i="50"/>
  <c r="AS40" i="64"/>
  <c r="AS43" i="64"/>
  <c r="AS45" i="64"/>
  <c r="AS53" i="64"/>
  <c r="AS55" i="64"/>
  <c r="AS58" i="64"/>
  <c r="AT57" i="64"/>
  <c r="AS13" i="48"/>
  <c r="AS21" i="48"/>
  <c r="AS22" i="48"/>
  <c r="AS23" i="48"/>
  <c r="AS24" i="48"/>
  <c r="AS26" i="48"/>
  <c r="AS14" i="48"/>
  <c r="AS17" i="48"/>
  <c r="AS28" i="48"/>
  <c r="AS9" i="48"/>
  <c r="AS50" i="48"/>
  <c r="AS58" i="48"/>
  <c r="AS59" i="48"/>
  <c r="AS60" i="48"/>
  <c r="AS61" i="48"/>
  <c r="AS63" i="48"/>
  <c r="AS51" i="48"/>
  <c r="AS54" i="48"/>
  <c r="AS65" i="48"/>
  <c r="AU116" i="59"/>
  <c r="AS35" i="48"/>
  <c r="AS44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T65" i="50"/>
  <c r="AT38" i="50"/>
  <c r="AT34" i="50"/>
  <c r="AT35" i="50"/>
  <c r="AT66" i="50"/>
  <c r="AT67" i="50"/>
  <c r="AT68" i="50"/>
  <c r="AT69" i="50"/>
  <c r="AT70" i="50"/>
  <c r="AT41" i="64"/>
  <c r="AS90" i="48"/>
  <c r="AT14" i="67"/>
  <c r="AT17" i="67"/>
  <c r="AT18" i="67"/>
  <c r="AT20" i="67"/>
  <c r="AT39" i="64"/>
  <c r="AT39" i="50"/>
  <c r="AT43" i="50"/>
  <c r="AT40" i="64"/>
  <c r="AT43" i="64"/>
  <c r="AT45" i="64"/>
  <c r="AT53" i="64"/>
  <c r="AT55" i="64"/>
  <c r="AT58" i="64"/>
  <c r="AU57" i="64"/>
  <c r="AT13" i="48"/>
  <c r="AT21" i="48"/>
  <c r="AT22" i="48"/>
  <c r="AT23" i="48"/>
  <c r="AT24" i="48"/>
  <c r="AT26" i="48"/>
  <c r="AT14" i="48"/>
  <c r="AT17" i="48"/>
  <c r="AT28" i="48"/>
  <c r="AT9" i="48"/>
  <c r="AT50" i="48"/>
  <c r="AT58" i="48"/>
  <c r="AT59" i="48"/>
  <c r="AT60" i="48"/>
  <c r="AT61" i="48"/>
  <c r="AT63" i="48"/>
  <c r="AT51" i="48"/>
  <c r="AT54" i="48"/>
  <c r="AT65" i="48"/>
  <c r="AV116" i="59"/>
  <c r="AT35" i="48"/>
  <c r="AT44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U65" i="50"/>
  <c r="AU38" i="50"/>
  <c r="AU34" i="50"/>
  <c r="AU35" i="50"/>
  <c r="AU66" i="50"/>
  <c r="AU67" i="50"/>
  <c r="AU68" i="50"/>
  <c r="AU69" i="50"/>
  <c r="AU70" i="50"/>
  <c r="AU41" i="64"/>
  <c r="AT90" i="48"/>
  <c r="AU14" i="67"/>
  <c r="AU17" i="67"/>
  <c r="AU18" i="67"/>
  <c r="AU20" i="67"/>
  <c r="AU39" i="64"/>
  <c r="AU39" i="50"/>
  <c r="AU43" i="50"/>
  <c r="AU40" i="64"/>
  <c r="AU43" i="64"/>
  <c r="AU45" i="64"/>
  <c r="AU53" i="64"/>
  <c r="AU55" i="64"/>
  <c r="AU58" i="64"/>
  <c r="AV57" i="64"/>
  <c r="AU13" i="48"/>
  <c r="AU21" i="48"/>
  <c r="AU22" i="48"/>
  <c r="AU23" i="48"/>
  <c r="AU24" i="48"/>
  <c r="AU26" i="48"/>
  <c r="AU14" i="48"/>
  <c r="AU17" i="48"/>
  <c r="AU28" i="48"/>
  <c r="AU9" i="48"/>
  <c r="AU50" i="48"/>
  <c r="AU58" i="48"/>
  <c r="AU59" i="48"/>
  <c r="AU60" i="48"/>
  <c r="AU61" i="48"/>
  <c r="AU63" i="48"/>
  <c r="AU51" i="48"/>
  <c r="AU54" i="48"/>
  <c r="AU65" i="48"/>
  <c r="AW116" i="59"/>
  <c r="AU35" i="48"/>
  <c r="AU44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V65" i="50"/>
  <c r="AV38" i="50"/>
  <c r="AV34" i="50"/>
  <c r="AV35" i="50"/>
  <c r="AV66" i="50"/>
  <c r="AV67" i="50"/>
  <c r="AV68" i="50"/>
  <c r="AV69" i="50"/>
  <c r="AV70" i="50"/>
  <c r="AV41" i="64"/>
  <c r="AU90" i="48"/>
  <c r="AV14" i="67"/>
  <c r="AV17" i="67"/>
  <c r="AV18" i="67"/>
  <c r="AV20" i="67"/>
  <c r="AV39" i="64"/>
  <c r="AV39" i="50"/>
  <c r="AV43" i="50"/>
  <c r="AV40" i="64"/>
  <c r="AV43" i="64"/>
  <c r="AV45" i="64"/>
  <c r="AV53" i="64"/>
  <c r="AV55" i="64"/>
  <c r="AV58" i="64"/>
  <c r="AW57" i="64"/>
  <c r="AV13" i="48"/>
  <c r="AV21" i="48"/>
  <c r="AV22" i="48"/>
  <c r="AV23" i="48"/>
  <c r="AV24" i="48"/>
  <c r="AV26" i="48"/>
  <c r="AV14" i="48"/>
  <c r="AV17" i="48"/>
  <c r="AV28" i="48"/>
  <c r="AV9" i="48"/>
  <c r="AV50" i="48"/>
  <c r="AV58" i="48"/>
  <c r="AV59" i="48"/>
  <c r="AV60" i="48"/>
  <c r="AV61" i="48"/>
  <c r="AV63" i="48"/>
  <c r="AV51" i="48"/>
  <c r="AV54" i="48"/>
  <c r="AV65" i="48"/>
  <c r="AX116" i="59"/>
  <c r="AV35" i="48"/>
  <c r="AV44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W65" i="50"/>
  <c r="AW38" i="50"/>
  <c r="AW34" i="50"/>
  <c r="AW35" i="50"/>
  <c r="AW66" i="50"/>
  <c r="AW67" i="50"/>
  <c r="AW68" i="50"/>
  <c r="AW69" i="50"/>
  <c r="AW70" i="50"/>
  <c r="AW41" i="64"/>
  <c r="AV90" i="48"/>
  <c r="AW14" i="67"/>
  <c r="AW17" i="67"/>
  <c r="AW18" i="67"/>
  <c r="AW20" i="67"/>
  <c r="AW39" i="64"/>
  <c r="AW39" i="50"/>
  <c r="AW43" i="50"/>
  <c r="AW40" i="64"/>
  <c r="AW43" i="64"/>
  <c r="AW45" i="64"/>
  <c r="AW53" i="64"/>
  <c r="AW55" i="64"/>
  <c r="AW58" i="64"/>
  <c r="AX57" i="64"/>
  <c r="AW13" i="48"/>
  <c r="AW21" i="48"/>
  <c r="AW22" i="48"/>
  <c r="AW23" i="48"/>
  <c r="AW24" i="48"/>
  <c r="AW26" i="48"/>
  <c r="AW14" i="48"/>
  <c r="AW17" i="48"/>
  <c r="AW28" i="48"/>
  <c r="AW9" i="48"/>
  <c r="AW50" i="48"/>
  <c r="AW58" i="48"/>
  <c r="AW59" i="48"/>
  <c r="AW60" i="48"/>
  <c r="AW61" i="48"/>
  <c r="AW63" i="48"/>
  <c r="AW51" i="48"/>
  <c r="AW54" i="48"/>
  <c r="AW65" i="48"/>
  <c r="AY116" i="59"/>
  <c r="AW35" i="48"/>
  <c r="AW44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X65" i="50"/>
  <c r="AX38" i="50"/>
  <c r="AX34" i="50"/>
  <c r="AX35" i="50"/>
  <c r="AX66" i="50"/>
  <c r="AX67" i="50"/>
  <c r="AX68" i="50"/>
  <c r="AX69" i="50"/>
  <c r="AX70" i="50"/>
  <c r="AX41" i="64"/>
  <c r="AW90" i="48"/>
  <c r="AX14" i="67"/>
  <c r="AX17" i="67"/>
  <c r="AX18" i="67"/>
  <c r="AX20" i="67"/>
  <c r="AX39" i="64"/>
  <c r="AX39" i="50"/>
  <c r="AX43" i="50"/>
  <c r="AX40" i="64"/>
  <c r="AX43" i="64"/>
  <c r="AX45" i="64"/>
  <c r="AX53" i="64"/>
  <c r="AX55" i="64"/>
  <c r="AX58" i="64"/>
  <c r="AY57" i="64"/>
  <c r="AX13" i="48"/>
  <c r="AX21" i="48"/>
  <c r="AX22" i="48"/>
  <c r="AX23" i="48"/>
  <c r="AX24" i="48"/>
  <c r="AX26" i="48"/>
  <c r="AX14" i="48"/>
  <c r="AX17" i="48"/>
  <c r="AX28" i="48"/>
  <c r="AX9" i="48"/>
  <c r="AX50" i="48"/>
  <c r="AX58" i="48"/>
  <c r="AX59" i="48"/>
  <c r="AX60" i="48"/>
  <c r="AX61" i="48"/>
  <c r="AX63" i="48"/>
  <c r="AX51" i="48"/>
  <c r="AX54" i="48"/>
  <c r="AX65" i="48"/>
  <c r="AZ116" i="59"/>
  <c r="AX35" i="48"/>
  <c r="AX44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Y65" i="50"/>
  <c r="AY38" i="50"/>
  <c r="AY34" i="50"/>
  <c r="AY35" i="50"/>
  <c r="AY66" i="50"/>
  <c r="AY67" i="50"/>
  <c r="AY68" i="50"/>
  <c r="AY69" i="50"/>
  <c r="AY70" i="50"/>
  <c r="AY41" i="64"/>
  <c r="AX90" i="48"/>
  <c r="AY14" i="67"/>
  <c r="AY17" i="67"/>
  <c r="AY18" i="67"/>
  <c r="AY20" i="67"/>
  <c r="AY39" i="64"/>
  <c r="AY39" i="50"/>
  <c r="AY43" i="50"/>
  <c r="AY40" i="64"/>
  <c r="AY43" i="64"/>
  <c r="AY45" i="64"/>
  <c r="AY53" i="64"/>
  <c r="AY55" i="64"/>
  <c r="AY58" i="64"/>
  <c r="AZ57" i="64"/>
  <c r="E205" i="46"/>
  <c r="F6" i="47"/>
  <c r="F8" i="47"/>
  <c r="F10" i="47"/>
  <c r="C54" i="47"/>
  <c r="AY13" i="48"/>
  <c r="AY21" i="48"/>
  <c r="AY22" i="48"/>
  <c r="AY23" i="48"/>
  <c r="AY24" i="48"/>
  <c r="AY26" i="48"/>
  <c r="AY14" i="48"/>
  <c r="AY17" i="48"/>
  <c r="AY28" i="48"/>
  <c r="E179" i="46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58" i="48"/>
  <c r="AY59" i="48"/>
  <c r="AY60" i="48"/>
  <c r="AY61" i="48"/>
  <c r="AY63" i="48"/>
  <c r="AY51" i="48"/>
  <c r="AY54" i="48"/>
  <c r="AY65" i="48"/>
  <c r="BA116" i="59"/>
  <c r="AY35" i="48"/>
  <c r="AY44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Z27" i="50"/>
  <c r="AZ38" i="50"/>
  <c r="AZ34" i="50"/>
  <c r="AZ35" i="50"/>
  <c r="AZ39" i="50"/>
  <c r="AZ43" i="50"/>
  <c r="AZ40" i="64"/>
  <c r="AZ65" i="50"/>
  <c r="AZ66" i="50"/>
  <c r="AZ67" i="50"/>
  <c r="AZ68" i="50"/>
  <c r="AZ69" i="50"/>
  <c r="AZ70" i="50"/>
  <c r="AZ41" i="64"/>
  <c r="AY90" i="48"/>
  <c r="AZ14" i="67"/>
  <c r="AZ17" i="67"/>
  <c r="AZ18" i="67"/>
  <c r="AZ20" i="67"/>
  <c r="AZ39" i="64"/>
  <c r="AZ43" i="64"/>
  <c r="AZ45" i="64"/>
  <c r="AZ53" i="64"/>
  <c r="AZ55" i="64"/>
  <c r="AZ58" i="64"/>
  <c r="BA57" i="64"/>
  <c r="AZ13" i="48"/>
  <c r="AZ21" i="48"/>
  <c r="AZ22" i="48"/>
  <c r="AZ23" i="48"/>
  <c r="AZ24" i="48"/>
  <c r="AZ26" i="48"/>
  <c r="AZ14" i="48"/>
  <c r="AZ17" i="48"/>
  <c r="AZ28" i="48"/>
  <c r="AZ9" i="48"/>
  <c r="AZ50" i="48"/>
  <c r="AZ58" i="48"/>
  <c r="AZ59" i="48"/>
  <c r="AZ60" i="48"/>
  <c r="AZ61" i="48"/>
  <c r="AZ63" i="48"/>
  <c r="AZ51" i="48"/>
  <c r="AZ54" i="48"/>
  <c r="AZ65" i="48"/>
  <c r="BB116" i="59"/>
  <c r="AZ35" i="48"/>
  <c r="AZ44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BA27" i="50"/>
  <c r="BA38" i="50"/>
  <c r="BA34" i="50"/>
  <c r="BA35" i="50"/>
  <c r="BA39" i="50"/>
  <c r="BA43" i="50"/>
  <c r="BA40" i="64"/>
  <c r="BA65" i="50"/>
  <c r="BA66" i="50"/>
  <c r="BA67" i="50"/>
  <c r="BA68" i="50"/>
  <c r="BA69" i="50"/>
  <c r="BA70" i="50"/>
  <c r="BA41" i="64"/>
  <c r="AZ90" i="48"/>
  <c r="BA14" i="67"/>
  <c r="BA17" i="67"/>
  <c r="BA18" i="67"/>
  <c r="BA20" i="67"/>
  <c r="BA39" i="64"/>
  <c r="BA43" i="64"/>
  <c r="BA45" i="64"/>
  <c r="BA53" i="64"/>
  <c r="BA55" i="64"/>
  <c r="BA58" i="64"/>
  <c r="BB57" i="64"/>
  <c r="BA13" i="48"/>
  <c r="BA21" i="48"/>
  <c r="BA22" i="48"/>
  <c r="BA23" i="48"/>
  <c r="BA24" i="48"/>
  <c r="BA26" i="48"/>
  <c r="BA14" i="48"/>
  <c r="BA17" i="48"/>
  <c r="BA28" i="48"/>
  <c r="BA9" i="48"/>
  <c r="BA50" i="48"/>
  <c r="BA58" i="48"/>
  <c r="BA59" i="48"/>
  <c r="BA60" i="48"/>
  <c r="BA61" i="48"/>
  <c r="BA63" i="48"/>
  <c r="BA51" i="48"/>
  <c r="BA54" i="48"/>
  <c r="BA65" i="48"/>
  <c r="BC116" i="59"/>
  <c r="BA35" i="48"/>
  <c r="BA44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B27" i="50"/>
  <c r="BB38" i="50"/>
  <c r="BB34" i="50"/>
  <c r="BB35" i="50"/>
  <c r="BB39" i="50"/>
  <c r="BB43" i="50"/>
  <c r="BB40" i="64"/>
  <c r="BB65" i="50"/>
  <c r="BB66" i="50"/>
  <c r="BB67" i="50"/>
  <c r="BB68" i="50"/>
  <c r="BB69" i="50"/>
  <c r="BB70" i="50"/>
  <c r="BB41" i="64"/>
  <c r="BA90" i="48"/>
  <c r="BB14" i="67"/>
  <c r="BB17" i="67"/>
  <c r="BB18" i="67"/>
  <c r="BB20" i="67"/>
  <c r="BB39" i="64"/>
  <c r="BB43" i="64"/>
  <c r="BB45" i="64"/>
  <c r="BB53" i="64"/>
  <c r="BB55" i="64"/>
  <c r="BB58" i="64"/>
  <c r="BC57" i="64"/>
  <c r="BB13" i="48"/>
  <c r="BB21" i="48"/>
  <c r="BB22" i="48"/>
  <c r="BB23" i="48"/>
  <c r="BB24" i="48"/>
  <c r="BB26" i="48"/>
  <c r="BB14" i="48"/>
  <c r="BB17" i="48"/>
  <c r="BB28" i="48"/>
  <c r="BB9" i="48"/>
  <c r="BB50" i="48"/>
  <c r="BB58" i="48"/>
  <c r="BB59" i="48"/>
  <c r="BB60" i="48"/>
  <c r="BB61" i="48"/>
  <c r="BB63" i="48"/>
  <c r="BB51" i="48"/>
  <c r="BB54" i="48"/>
  <c r="BB65" i="48"/>
  <c r="BD116" i="59"/>
  <c r="BB35" i="48"/>
  <c r="BB44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C27" i="50"/>
  <c r="BC38" i="50"/>
  <c r="BC34" i="50"/>
  <c r="BC35" i="50"/>
  <c r="BC39" i="50"/>
  <c r="BC43" i="50"/>
  <c r="BC40" i="64"/>
  <c r="BC65" i="50"/>
  <c r="BC66" i="50"/>
  <c r="BC67" i="50"/>
  <c r="BC68" i="50"/>
  <c r="BC69" i="50"/>
  <c r="BC70" i="50"/>
  <c r="BC41" i="64"/>
  <c r="BB90" i="48"/>
  <c r="BC14" i="67"/>
  <c r="BC17" i="67"/>
  <c r="BC18" i="67"/>
  <c r="BC20" i="67"/>
  <c r="BC39" i="64"/>
  <c r="BC43" i="64"/>
  <c r="BC45" i="64"/>
  <c r="BC53" i="64"/>
  <c r="BC55" i="64"/>
  <c r="BC58" i="64"/>
  <c r="BD57" i="64"/>
  <c r="BC13" i="48"/>
  <c r="BC21" i="48"/>
  <c r="BC22" i="48"/>
  <c r="BC23" i="48"/>
  <c r="BC24" i="48"/>
  <c r="BC26" i="48"/>
  <c r="BC14" i="48"/>
  <c r="BC17" i="48"/>
  <c r="BC28" i="48"/>
  <c r="BC9" i="48"/>
  <c r="BC50" i="48"/>
  <c r="BC58" i="48"/>
  <c r="BC59" i="48"/>
  <c r="BC60" i="48"/>
  <c r="BC61" i="48"/>
  <c r="BC63" i="48"/>
  <c r="BC51" i="48"/>
  <c r="BC54" i="48"/>
  <c r="BC65" i="48"/>
  <c r="BE116" i="59"/>
  <c r="BC35" i="48"/>
  <c r="BC44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D27" i="50"/>
  <c r="BD38" i="50"/>
  <c r="BD34" i="50"/>
  <c r="BD35" i="50"/>
  <c r="BD39" i="50"/>
  <c r="BD43" i="50"/>
  <c r="BD40" i="64"/>
  <c r="BD65" i="50"/>
  <c r="BD66" i="50"/>
  <c r="BD67" i="50"/>
  <c r="BD68" i="50"/>
  <c r="BD69" i="50"/>
  <c r="BD70" i="50"/>
  <c r="BD41" i="64"/>
  <c r="BC90" i="48"/>
  <c r="BD14" i="67"/>
  <c r="BD17" i="67"/>
  <c r="BD18" i="67"/>
  <c r="BD20" i="67"/>
  <c r="BD39" i="64"/>
  <c r="BD43" i="64"/>
  <c r="BD45" i="64"/>
  <c r="BD53" i="64"/>
  <c r="BD55" i="64"/>
  <c r="BD58" i="64"/>
  <c r="BE57" i="64"/>
  <c r="BD13" i="48"/>
  <c r="BD21" i="48"/>
  <c r="BD22" i="48"/>
  <c r="BD23" i="48"/>
  <c r="BD24" i="48"/>
  <c r="BD26" i="48"/>
  <c r="BD14" i="48"/>
  <c r="BD17" i="48"/>
  <c r="BD28" i="48"/>
  <c r="BD9" i="48"/>
  <c r="BD50" i="48"/>
  <c r="BD58" i="48"/>
  <c r="BD59" i="48"/>
  <c r="BD60" i="48"/>
  <c r="BD61" i="48"/>
  <c r="BD63" i="48"/>
  <c r="BD51" i="48"/>
  <c r="BD54" i="48"/>
  <c r="BD65" i="48"/>
  <c r="BF116" i="59"/>
  <c r="BD35" i="48"/>
  <c r="BD44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E27" i="50"/>
  <c r="BE38" i="50"/>
  <c r="BE34" i="50"/>
  <c r="BE35" i="50"/>
  <c r="BE39" i="50"/>
  <c r="BE43" i="50"/>
  <c r="BE40" i="64"/>
  <c r="BE65" i="50"/>
  <c r="BE66" i="50"/>
  <c r="BE67" i="50"/>
  <c r="BE68" i="50"/>
  <c r="BE69" i="50"/>
  <c r="BE70" i="50"/>
  <c r="BE41" i="64"/>
  <c r="BD90" i="48"/>
  <c r="BE14" i="67"/>
  <c r="BE17" i="67"/>
  <c r="BE18" i="67"/>
  <c r="BE20" i="67"/>
  <c r="BE39" i="64"/>
  <c r="BE43" i="64"/>
  <c r="BE45" i="64"/>
  <c r="BE53" i="64"/>
  <c r="BE55" i="64"/>
  <c r="BE58" i="64"/>
  <c r="BF57" i="64"/>
  <c r="BE13" i="48"/>
  <c r="BE21" i="48"/>
  <c r="BE22" i="48"/>
  <c r="BE23" i="48"/>
  <c r="BE24" i="48"/>
  <c r="BE26" i="48"/>
  <c r="BE14" i="48"/>
  <c r="BE17" i="48"/>
  <c r="BE28" i="48"/>
  <c r="BE9" i="48"/>
  <c r="BE50" i="48"/>
  <c r="BE58" i="48"/>
  <c r="BE59" i="48"/>
  <c r="BE60" i="48"/>
  <c r="BE61" i="48"/>
  <c r="BE63" i="48"/>
  <c r="BE51" i="48"/>
  <c r="BE54" i="48"/>
  <c r="BE65" i="48"/>
  <c r="BG116" i="59"/>
  <c r="BE35" i="48"/>
  <c r="BE44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F27" i="50"/>
  <c r="BF38" i="50"/>
  <c r="BF34" i="50"/>
  <c r="BF35" i="50"/>
  <c r="BF39" i="50"/>
  <c r="BF43" i="50"/>
  <c r="BF40" i="64"/>
  <c r="BF65" i="50"/>
  <c r="BF66" i="50"/>
  <c r="BF67" i="50"/>
  <c r="BF68" i="50"/>
  <c r="BF69" i="50"/>
  <c r="BF70" i="50"/>
  <c r="BF41" i="64"/>
  <c r="BE90" i="48"/>
  <c r="BF14" i="67"/>
  <c r="BF17" i="67"/>
  <c r="BF18" i="67"/>
  <c r="BF20" i="67"/>
  <c r="BF39" i="64"/>
  <c r="BF43" i="64"/>
  <c r="BF45" i="64"/>
  <c r="BF53" i="64"/>
  <c r="BF55" i="64"/>
  <c r="BF58" i="64"/>
  <c r="BG57" i="64"/>
  <c r="BF13" i="48"/>
  <c r="BF21" i="48"/>
  <c r="BF22" i="48"/>
  <c r="BF23" i="48"/>
  <c r="BF24" i="48"/>
  <c r="BF26" i="48"/>
  <c r="BF14" i="48"/>
  <c r="BF17" i="48"/>
  <c r="BF28" i="48"/>
  <c r="BF9" i="48"/>
  <c r="BF50" i="48"/>
  <c r="BF58" i="48"/>
  <c r="BF59" i="48"/>
  <c r="BF60" i="48"/>
  <c r="BF61" i="48"/>
  <c r="BF63" i="48"/>
  <c r="BF51" i="48"/>
  <c r="BF54" i="48"/>
  <c r="BF65" i="48"/>
  <c r="BH116" i="59"/>
  <c r="BF35" i="48"/>
  <c r="BF44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G27" i="50"/>
  <c r="BG38" i="50"/>
  <c r="BG34" i="50"/>
  <c r="BG35" i="50"/>
  <c r="BG39" i="50"/>
  <c r="BG43" i="50"/>
  <c r="BG40" i="64"/>
  <c r="BG65" i="50"/>
  <c r="BG66" i="50"/>
  <c r="BG67" i="50"/>
  <c r="BG68" i="50"/>
  <c r="BG69" i="50"/>
  <c r="BG70" i="50"/>
  <c r="BG41" i="64"/>
  <c r="BF90" i="48"/>
  <c r="BG14" i="67"/>
  <c r="BG17" i="67"/>
  <c r="BG18" i="67"/>
  <c r="BG20" i="67"/>
  <c r="BG39" i="64"/>
  <c r="BG43" i="64"/>
  <c r="BG45" i="64"/>
  <c r="BG53" i="64"/>
  <c r="BG55" i="64"/>
  <c r="BG58" i="64"/>
  <c r="BH57" i="64"/>
  <c r="BG13" i="48"/>
  <c r="BG21" i="48"/>
  <c r="BG22" i="48"/>
  <c r="BG23" i="48"/>
  <c r="BG24" i="48"/>
  <c r="BG26" i="48"/>
  <c r="BG14" i="48"/>
  <c r="BG17" i="48"/>
  <c r="BG28" i="48"/>
  <c r="BG9" i="48"/>
  <c r="BG50" i="48"/>
  <c r="BG58" i="48"/>
  <c r="BG59" i="48"/>
  <c r="BG60" i="48"/>
  <c r="BG61" i="48"/>
  <c r="BG63" i="48"/>
  <c r="BG51" i="48"/>
  <c r="BG54" i="48"/>
  <c r="BG65" i="48"/>
  <c r="BI116" i="59"/>
  <c r="BG35" i="48"/>
  <c r="BG44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H27" i="50"/>
  <c r="BH38" i="50"/>
  <c r="BH34" i="50"/>
  <c r="BH35" i="50"/>
  <c r="BH39" i="50"/>
  <c r="BH43" i="50"/>
  <c r="BH40" i="64"/>
  <c r="BH65" i="50"/>
  <c r="BH66" i="50"/>
  <c r="BH67" i="50"/>
  <c r="BH68" i="50"/>
  <c r="BH69" i="50"/>
  <c r="BH70" i="50"/>
  <c r="BH41" i="64"/>
  <c r="BG90" i="48"/>
  <c r="BH14" i="67"/>
  <c r="BH17" i="67"/>
  <c r="BH18" i="67"/>
  <c r="BH20" i="67"/>
  <c r="BH39" i="64"/>
  <c r="BH43" i="64"/>
  <c r="BH45" i="64"/>
  <c r="BH53" i="64"/>
  <c r="BH55" i="64"/>
  <c r="BH58" i="64"/>
  <c r="BI57" i="64"/>
  <c r="BH13" i="48"/>
  <c r="BH21" i="48"/>
  <c r="BH22" i="48"/>
  <c r="BH23" i="48"/>
  <c r="BH24" i="48"/>
  <c r="BH26" i="48"/>
  <c r="BH14" i="48"/>
  <c r="BH17" i="48"/>
  <c r="BH28" i="48"/>
  <c r="BH9" i="48"/>
  <c r="BH50" i="48"/>
  <c r="BH58" i="48"/>
  <c r="BH59" i="48"/>
  <c r="BH60" i="48"/>
  <c r="BH61" i="48"/>
  <c r="BH63" i="48"/>
  <c r="BH51" i="48"/>
  <c r="BH54" i="48"/>
  <c r="BH65" i="48"/>
  <c r="BJ116" i="59"/>
  <c r="BH35" i="48"/>
  <c r="BH44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I27" i="50"/>
  <c r="BI38" i="50"/>
  <c r="BI34" i="50"/>
  <c r="BI35" i="50"/>
  <c r="BI39" i="50"/>
  <c r="BI43" i="50"/>
  <c r="BI40" i="64"/>
  <c r="BI65" i="50"/>
  <c r="BI66" i="50"/>
  <c r="BI67" i="50"/>
  <c r="BI68" i="50"/>
  <c r="BI69" i="50"/>
  <c r="BI70" i="50"/>
  <c r="BI41" i="64"/>
  <c r="BH90" i="48"/>
  <c r="BI14" i="67"/>
  <c r="BI17" i="67"/>
  <c r="BI18" i="67"/>
  <c r="BI20" i="67"/>
  <c r="BI39" i="64"/>
  <c r="BI43" i="64"/>
  <c r="BI45" i="64"/>
  <c r="BI53" i="64"/>
  <c r="BI55" i="64"/>
  <c r="BI58" i="64"/>
  <c r="BJ57" i="64"/>
  <c r="BI13" i="48"/>
  <c r="BI21" i="48"/>
  <c r="BI22" i="48"/>
  <c r="BI23" i="48"/>
  <c r="BI24" i="48"/>
  <c r="BI26" i="48"/>
  <c r="BI14" i="48"/>
  <c r="BI17" i="48"/>
  <c r="BI28" i="48"/>
  <c r="BI9" i="48"/>
  <c r="BI50" i="48"/>
  <c r="BI58" i="48"/>
  <c r="BI59" i="48"/>
  <c r="BI60" i="48"/>
  <c r="BI61" i="48"/>
  <c r="BI63" i="48"/>
  <c r="BI51" i="48"/>
  <c r="BI54" i="48"/>
  <c r="BI65" i="48"/>
  <c r="BK116" i="59"/>
  <c r="BI35" i="48"/>
  <c r="BI44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J27" i="50"/>
  <c r="BJ38" i="50"/>
  <c r="BJ34" i="50"/>
  <c r="BJ35" i="50"/>
  <c r="BJ39" i="50"/>
  <c r="BJ43" i="50"/>
  <c r="BJ40" i="64"/>
  <c r="BJ65" i="50"/>
  <c r="BJ66" i="50"/>
  <c r="BJ67" i="50"/>
  <c r="BJ68" i="50"/>
  <c r="BJ69" i="50"/>
  <c r="BJ70" i="50"/>
  <c r="BJ41" i="64"/>
  <c r="BI90" i="48"/>
  <c r="BJ14" i="67"/>
  <c r="BJ17" i="67"/>
  <c r="BJ18" i="67"/>
  <c r="BJ20" i="67"/>
  <c r="BJ39" i="64"/>
  <c r="BJ43" i="64"/>
  <c r="BJ45" i="64"/>
  <c r="BJ53" i="64"/>
  <c r="BJ55" i="64"/>
  <c r="BJ58" i="64"/>
  <c r="BK57" i="64"/>
  <c r="BJ13" i="48"/>
  <c r="BJ21" i="48"/>
  <c r="BJ22" i="48"/>
  <c r="BJ23" i="48"/>
  <c r="BJ24" i="48"/>
  <c r="BJ26" i="48"/>
  <c r="BJ14" i="48"/>
  <c r="BJ17" i="48"/>
  <c r="BJ28" i="48"/>
  <c r="BJ9" i="48"/>
  <c r="BJ50" i="48"/>
  <c r="BJ58" i="48"/>
  <c r="BJ59" i="48"/>
  <c r="BJ60" i="48"/>
  <c r="BJ61" i="48"/>
  <c r="BJ63" i="48"/>
  <c r="BJ51" i="48"/>
  <c r="BJ54" i="48"/>
  <c r="BJ65" i="48"/>
  <c r="BL116" i="59"/>
  <c r="BJ35" i="48"/>
  <c r="BJ44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K27" i="50"/>
  <c r="BK38" i="50"/>
  <c r="BK34" i="50"/>
  <c r="BK35" i="50"/>
  <c r="BK39" i="50"/>
  <c r="BK43" i="50"/>
  <c r="BK40" i="64"/>
  <c r="BK65" i="50"/>
  <c r="BK66" i="50"/>
  <c r="BK67" i="50"/>
  <c r="BK68" i="50"/>
  <c r="BK69" i="50"/>
  <c r="BK70" i="50"/>
  <c r="BK41" i="64"/>
  <c r="BJ90" i="48"/>
  <c r="BK14" i="67"/>
  <c r="BK17" i="67"/>
  <c r="BK18" i="67"/>
  <c r="BK20" i="67"/>
  <c r="BK39" i="64"/>
  <c r="BK43" i="64"/>
  <c r="BK45" i="64"/>
  <c r="BK53" i="64"/>
  <c r="BK55" i="64"/>
  <c r="BK58" i="64"/>
  <c r="G31" i="111"/>
  <c r="AO67" i="64"/>
  <c r="AO7" i="111"/>
  <c r="AP67" i="64"/>
  <c r="AP7" i="111"/>
  <c r="AQ67" i="64"/>
  <c r="AQ7" i="111"/>
  <c r="AR67" i="64"/>
  <c r="AR7" i="111"/>
  <c r="AS67" i="64"/>
  <c r="AS7" i="111"/>
  <c r="AT67" i="64"/>
  <c r="AT7" i="111"/>
  <c r="AU67" i="64"/>
  <c r="AU7" i="111"/>
  <c r="AV67" i="64"/>
  <c r="AV7" i="111"/>
  <c r="AW67" i="64"/>
  <c r="AW7" i="111"/>
  <c r="AX67" i="64"/>
  <c r="AX7" i="111"/>
  <c r="AY67" i="64"/>
  <c r="AY7" i="111"/>
  <c r="AZ67" i="64"/>
  <c r="AZ7" i="111"/>
  <c r="BA67" i="64"/>
  <c r="BA7" i="111"/>
  <c r="BB67" i="64"/>
  <c r="BB7" i="111"/>
  <c r="BC67" i="64"/>
  <c r="BC7" i="111"/>
  <c r="BD67" i="64"/>
  <c r="BD7" i="111"/>
  <c r="BE67" i="64"/>
  <c r="BE7" i="111"/>
  <c r="BF67" i="64"/>
  <c r="BF7" i="111"/>
  <c r="BG67" i="64"/>
  <c r="BG7" i="111"/>
  <c r="BH67" i="64"/>
  <c r="BH7" i="111"/>
  <c r="BI67" i="64"/>
  <c r="BI7" i="111"/>
  <c r="BJ67" i="64"/>
  <c r="BJ7" i="111"/>
  <c r="BK67" i="64"/>
  <c r="BK7" i="111"/>
  <c r="C38" i="111"/>
  <c r="B38" i="111"/>
  <c r="E24" i="111"/>
  <c r="Q7" i="111"/>
  <c r="R7" i="111"/>
  <c r="S7" i="111"/>
  <c r="T7" i="111"/>
  <c r="U7" i="111"/>
  <c r="V7" i="111"/>
  <c r="W7" i="111"/>
  <c r="X7" i="111"/>
  <c r="Y7" i="111"/>
  <c r="Z7" i="111"/>
  <c r="AA7" i="111"/>
  <c r="AB7" i="111"/>
  <c r="AC7" i="111"/>
  <c r="AD67" i="64"/>
  <c r="AD7" i="111"/>
  <c r="AE67" i="64"/>
  <c r="AE7" i="111"/>
  <c r="AF67" i="64"/>
  <c r="AF7" i="111"/>
  <c r="AG67" i="64"/>
  <c r="AG7" i="111"/>
  <c r="AH67" i="64"/>
  <c r="AH7" i="111"/>
  <c r="AI67" i="64"/>
  <c r="AI7" i="111"/>
  <c r="AJ67" i="64"/>
  <c r="AJ7" i="111"/>
  <c r="AK67" i="64"/>
  <c r="AK7" i="111"/>
  <c r="AL67" i="64"/>
  <c r="AL7" i="111"/>
  <c r="AM67" i="64"/>
  <c r="AM7" i="111"/>
  <c r="AN67" i="64"/>
  <c r="AN7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37" i="111"/>
  <c r="O7" i="111"/>
  <c r="P7" i="111"/>
  <c r="D24" i="111"/>
  <c r="N11" i="111"/>
  <c r="C41" i="112"/>
  <c r="J7" i="111"/>
  <c r="K7" i="111"/>
  <c r="L7" i="111"/>
  <c r="M7" i="111"/>
  <c r="N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25" i="64"/>
  <c r="C28" i="64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S161" i="59"/>
  <c r="S147" i="59"/>
  <c r="S138" i="59"/>
  <c r="R38" i="64"/>
  <c r="T161" i="59"/>
  <c r="T147" i="59"/>
  <c r="T138" i="59"/>
  <c r="S38" i="64"/>
  <c r="S11" i="111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E13" i="64"/>
  <c r="I45" i="71"/>
  <c r="I58" i="71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E15" i="64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25" i="64"/>
  <c r="E140" i="116"/>
  <c r="AG48" i="50"/>
  <c r="AG31" i="50"/>
  <c r="AG49" i="52"/>
  <c r="AF58" i="52"/>
  <c r="AG52" i="63"/>
  <c r="AF52" i="52"/>
  <c r="AB44" i="71"/>
  <c r="AB17" i="111"/>
  <c r="J45" i="71"/>
  <c r="J58" i="71"/>
  <c r="J11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51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11" i="111"/>
  <c r="M45" i="71"/>
  <c r="M58" i="71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BJ11" i="33"/>
  <c r="F126" i="116"/>
  <c r="F13" i="64"/>
  <c r="AO51" i="63"/>
  <c r="AO16" i="67"/>
  <c r="AO19" i="67"/>
  <c r="F166" i="116"/>
  <c r="G25" i="63"/>
  <c r="O45" i="71"/>
  <c r="O58" i="71"/>
  <c r="O11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N17" i="111"/>
  <c r="AN44" i="71"/>
  <c r="BK11" i="33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N50" i="71"/>
  <c r="AN57" i="71"/>
  <c r="AO17" i="111"/>
  <c r="AO44" i="71"/>
  <c r="BL11" i="33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P11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P44" i="71"/>
  <c r="BM11" i="33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11" i="111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AD70" i="64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E69" i="64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70" i="64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F69" i="64"/>
  <c r="AE45" i="71"/>
  <c r="AE58" i="71"/>
  <c r="AI60" i="64"/>
  <c r="AI77" i="63"/>
  <c r="AI80" i="63"/>
  <c r="AI82" i="63"/>
  <c r="AF70" i="64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11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<sst xmlns="http://schemas.openxmlformats.org/spreadsheetml/2006/main" count="7617" uniqueCount="1273">
  <si>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</si>
  <si>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</si>
  <si>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</si>
  <si>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</si>
  <si>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</si>
  <si>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</si>
  <si>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</si>
  <si>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</si>
  <si>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</si>
  <si>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</si>
  <si>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</si>
  <si>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</si>
  <si>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</si>
  <si>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</si>
  <si>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</si>
  <si>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</si>
  <si>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</si>
  <si>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</si>
  <si>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</si>
  <si>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</si>
  <si>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</si>
  <si>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</si>
  <si>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</si>
  <si>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</si>
  <si>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</si>
  <si>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</si>
  <si>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</si>
  <si>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</si>
  <si>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</si>
  <si>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</si>
  <si>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</si>
  <si>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</si>
  <si>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</si>
  <si>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</si>
  <si>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</si>
  <si>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</si>
  <si>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</si>
  <si>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</si>
  <si>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</si>
  <si>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</si>
  <si>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</si>
  <si>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</si>
  <si>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</si>
  <si>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</si>
  <si>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</si>
  <si>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</si>
  <si>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</si>
  <si>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</si>
  <si>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</si>
  <si>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</si>
  <si>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</si>
  <si>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</si>
  <si>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</si>
  <si>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</si>
  <si>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</si>
  <si>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</si>
  <si>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</si>
  <si>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</si>
  <si>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</si>
  <si>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</si>
  <si>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</si>
  <si>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</si>
  <si>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</si>
  <si>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</si>
  <si>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</si>
  <si>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</si>
  <si>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</si>
  <si>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</si>
  <si>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</si>
  <si>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</si>
  <si>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</si>
  <si>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</si>
  <si>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</si>
  <si>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</si>
  <si>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</si>
  <si>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</si>
  <si>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</si>
  <si>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</si>
  <si>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</si>
  <si>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</si>
  <si>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</si>
  <si>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</si>
  <si>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</si>
  <si>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</si>
  <si>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</si>
  <si>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</si>
  <si>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</si>
  <si>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</si>
  <si>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</si>
  <si>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</si>
  <si>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</si>
  <si>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</si>
  <si>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</si>
  <si>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</si>
  <si>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</si>
  <si>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</si>
  <si>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</si>
  <si>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</si>
  <si>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</si>
  <si>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</si>
  <si>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</si>
  <si>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</si>
  <si>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</si>
  <si>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</si>
  <si>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</si>
  <si>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</si>
  <si>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</si>
  <si>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</si>
  <si>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</si>
  <si>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</si>
  <si>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</si>
  <si>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</si>
  <si>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</si>
  <si>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</si>
  <si>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</si>
  <si>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</si>
  <si>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</si>
  <si>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</si>
  <si>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</si>
  <si>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</si>
  <si>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</si>
  <si>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</si>
  <si>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</si>
  <si>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</si>
  <si>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</si>
  <si>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</si>
  <si>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</si>
  <si>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</si>
  <si>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</si>
  <si>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</si>
  <si>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</si>
  <si>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</si>
  <si>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</si>
  <si>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</si>
  <si>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</si>
  <si>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</si>
  <si>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</si>
  <si>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</si>
  <si>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</si>
  <si>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</si>
  <si>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</si>
  <si>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</si>
  <si>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</si>
  <si>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</si>
  <si>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</si>
  <si>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</si>
  <si>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</si>
  <si>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</si>
  <si>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</si>
  <si>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</si>
  <si>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</si>
  <si>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</si>
  <si>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</si>
  <si>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</si>
  <si>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</si>
  <si>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</si>
  <si>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</si>
  <si>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</si>
  <si>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</si>
  <si>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</si>
  <si>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</si>
  <si>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</si>
  <si>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</si>
  <si>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</si>
  <si>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</si>
  <si>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</si>
  <si>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</si>
  <si>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</si>
  <si>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</si>
  <si>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</si>
  <si>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</si>
  <si>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</si>
  <si>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</si>
  <si>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</si>
  <si>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</si>
  <si>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</si>
  <si>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</si>
  <si>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</si>
  <si>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</si>
  <si>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</si>
  <si>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</si>
  <si>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</si>
  <si>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</si>
  <si>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</si>
  <si>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</si>
  <si>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</si>
  <si>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</si>
  <si>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</si>
  <si>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</si>
  <si>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</si>
  <si>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</si>
  <si>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</si>
  <si>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</si>
  <si>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</si>
  <si>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</si>
  <si>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</si>
  <si>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</si>
  <si>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</si>
  <si>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</si>
  <si>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</si>
  <si>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</si>
  <si>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</si>
  <si>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</si>
  <si>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</si>
  <si>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</si>
  <si>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</si>
  <si>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</si>
  <si>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</si>
  <si>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</si>
  <si>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</si>
  <si>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</si>
  <si>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</si>
  <si>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</si>
  <si>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</si>
  <si>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</si>
  <si>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</si>
  <si>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</si>
  <si>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</si>
  <si>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</si>
  <si>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</si>
  <si>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</si>
  <si>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</si>
  <si>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</si>
  <si>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</si>
  <si>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</si>
  <si>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</si>
  <si>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</si>
  <si>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</si>
  <si>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</si>
  <si>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</si>
  <si>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</si>
  <si>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</si>
  <si>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</si>
  <si>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</si>
  <si>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</si>
  <si>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</si>
  <si>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</si>
  <si>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</si>
  <si>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</si>
  <si>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</si>
  <si>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</si>
  <si>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</si>
  <si>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</si>
  <si>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</si>
  <si>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</si>
  <si>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</si>
  <si>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</si>
  <si>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</si>
  <si>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</si>
  <si>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</si>
  <si>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</si>
  <si>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</si>
  <si>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</si>
  <si>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</si>
  <si>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</si>
  <si>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</si>
  <si>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</si>
  <si>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</si>
  <si>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</si>
  <si>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</si>
  <si>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</si>
  <si>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</si>
  <si>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</si>
  <si>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</si>
  <si>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</si>
  <si>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</si>
  <si>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</si>
  <si>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</si>
  <si>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</si>
  <si>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</si>
  <si>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</si>
  <si>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</si>
  <si>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</si>
  <si>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</si>
  <si>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</si>
  <si>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</si>
  <si>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</si>
  <si>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</si>
  <si>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</si>
  <si>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</si>
  <si>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</si>
  <si>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</si>
  <si>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</si>
  <si>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</si>
  <si>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</si>
  <si>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</si>
  <si>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</si>
  <si>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</si>
  <si>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</si>
  <si>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</si>
  <si>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</si>
  <si>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</si>
  <si>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</si>
  <si>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</si>
  <si>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</si>
  <si>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</si>
  <si>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</si>
  <si>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</si>
  <si>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</si>
  <si>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</si>
  <si>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</si>
  <si>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</si>
  <si>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</si>
  <si>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</si>
  <si>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</si>
  <si>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</si>
  <si>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</si>
  <si>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</si>
  <si>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</si>
  <si>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</si>
  <si>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</si>
  <si>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</si>
  <si>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</si>
  <si>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</si>
  <si>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</si>
  <si>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</si>
  <si>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</si>
  <si>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</si>
  <si>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</si>
  <si>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</si>
  <si>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</si>
  <si>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</si>
  <si>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</si>
  <si>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</si>
  <si>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</si>
  <si>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</si>
  <si>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</si>
  <si>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</si>
  <si>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</si>
  <si>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</si>
  <si>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</si>
  <si>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</si>
  <si>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</si>
  <si>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</si>
  <si>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</si>
  <si>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</si>
  <si>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</si>
  <si>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</si>
  <si>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</si>
  <si>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</si>
  <si>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</si>
  <si>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</si>
  <si>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</si>
  <si>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</si>
  <si>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</si>
  <si>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</si>
  <si>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</si>
  <si>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</si>
  <si>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</si>
  <si>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</si>
  <si>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</si>
  <si>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</si>
  <si>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</si>
  <si>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</si>
  <si>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</si>
  <si>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</si>
  <si>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</si>
  <si>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</si>
  <si>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</si>
  <si>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</si>
  <si>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</si>
  <si>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</si>
  <si>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</si>
  <si>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</si>
  <si>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</si>
  <si>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</si>
  <si>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</si>
  <si>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</si>
  <si>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</si>
  <si>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</si>
  <si>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</si>
  <si>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</si>
  <si>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</si>
  <si>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</si>
  <si>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</si>
  <si>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</si>
  <si>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</si>
  <si>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</si>
  <si>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</si>
  <si>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</si>
  <si>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</si>
  <si>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</si>
  <si>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</si>
  <si>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</si>
  <si>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</si>
  <si>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</si>
  <si>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</si>
  <si>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</si>
  <si>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</si>
  <si>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</si>
  <si>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</si>
  <si>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</si>
  <si>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</si>
  <si>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</si>
  <si>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</si>
  <si>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</si>
  <si>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</si>
  <si>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</si>
  <si>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</si>
  <si>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</si>
  <si>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</si>
  <si>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</si>
  <si>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</si>
  <si>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</si>
  <si>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</si>
  <si>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</si>
  <si>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</si>
  <si>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</si>
  <si>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</si>
  <si>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</si>
  <si>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</si>
  <si>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</si>
  <si>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</si>
  <si>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</si>
  <si>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</si>
  <si>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</si>
  <si>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</si>
  <si>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</si>
  <si>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</si>
  <si>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</si>
  <si>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</si>
  <si>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</si>
  <si>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</si>
  <si>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</si>
  <si>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</si>
  <si>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</si>
  <si>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</si>
  <si>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</si>
  <si>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</si>
  <si>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</si>
  <si>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</si>
  <si>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</si>
  <si>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</si>
  <si>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</si>
  <si>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</si>
  <si>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</si>
  <si>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</si>
  <si>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</si>
  <si>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</si>
  <si>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</si>
  <si>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</si>
  <si>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</si>
  <si>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</si>
  <si>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</si>
  <si>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</si>
  <si>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</si>
  <si>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</si>
  <si>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</si>
  <si>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</si>
  <si>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</si>
  <si>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</si>
  <si>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</si>
  <si>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</si>
  <si>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</si>
  <si>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</si>
  <si>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</si>
  <si>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</si>
  <si>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</si>
  <si>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</si>
  <si>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</si>
  <si>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</si>
  <si>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</si>
  <si>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</si>
  <si>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</si>
  <si>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</si>
  <si>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</si>
  <si>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</si>
  <si>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</si>
  <si>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</si>
  <si>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</si>
  <si>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</si>
  <si>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</si>
  <si>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</si>
  <si>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</si>
  <si>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</si>
  <si>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</si>
  <si>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</si>
  <si>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</si>
  <si>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</si>
  <si>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</si>
  <si>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</si>
  <si>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</si>
  <si>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</si>
  <si>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</si>
  <si>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</si>
  <si>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</si>
  <si>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</si>
  <si>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</si>
  <si>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</si>
  <si>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</si>
  <si>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</si>
  <si>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</si>
  <si>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</si>
  <si>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</si>
  <si>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</si>
  <si>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</si>
  <si>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</si>
  <si>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</si>
  <si>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</si>
  <si>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</si>
  <si>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</si>
  <si>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</si>
  <si>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</si>
  <si>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</si>
  <si>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</si>
  <si>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</si>
  <si>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</si>
  <si>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</si>
  <si>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</si>
  <si>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</si>
  <si>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</si>
  <si>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</si>
  <si>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</si>
  <si>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</si>
  <si>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</si>
  <si>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</si>
  <si>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</si>
  <si>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</si>
  <si>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</si>
  <si>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</si>
  <si>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</si>
  <si>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</si>
  <si>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</si>
  <si>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</si>
  <si>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</si>
  <si>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</si>
  <si>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</si>
  <si>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</si>
  <si>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</si>
  <si>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</si>
  <si>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</si>
  <si>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</si>
  <si>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</si>
  <si>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</si>
  <si>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</si>
  <si>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</si>
  <si>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</si>
  <si>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</si>
  <si>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</si>
  <si>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</si>
  <si>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</si>
  <si>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</si>
  <si>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</si>
  <si>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</si>
  <si>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</si>
  <si>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</si>
  <si>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</si>
  <si>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</si>
  <si>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</si>
  <si>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</si>
  <si>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</si>
  <si>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</si>
  <si>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</si>
  <si>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</si>
  <si>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</si>
  <si>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</si>
  <si>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</si>
  <si>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</si>
  <si>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</si>
  <si>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</si>
  <si>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</si>
  <si>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</si>
  <si>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</si>
  <si>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</si>
  <si>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</si>
  <si>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</si>
  <si>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</si>
  <si>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</si>
  <si>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</si>
  <si>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</si>
  <si>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</si>
  <si>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</si>
  <si>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</si>
  <si>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</si>
  <si>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</si>
  <si>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</si>
  <si>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</si>
  <si>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</si>
  <si>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</si>
  <si>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</si>
  <si>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</si>
  <si>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</si>
  <si>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</si>
  <si>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</si>
  <si>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</si>
  <si>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</si>
  <si>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</si>
  <si>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</si>
  <si>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</si>
  <si>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</si>
  <si>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</si>
  <si>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</si>
  <si>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</si>
  <si>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</si>
  <si>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</si>
  <si>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</si>
  <si>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</si>
  <si>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</si>
  <si>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</si>
  <si>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</si>
  <si>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</si>
  <si>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</si>
  <si>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</si>
  <si>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</si>
  <si>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</si>
  <si>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</si>
  <si>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</si>
  <si>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</si>
  <si>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</si>
  <si>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</si>
  <si>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</si>
  <si>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</si>
  <si>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</si>
  <si>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</si>
  <si>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</si>
  <si>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</si>
  <si>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</si>
  <si>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</si>
  <si>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</si>
  <si>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</si>
  <si>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</si>
  <si>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</si>
  <si>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</si>
  <si>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</si>
  <si>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</si>
  <si>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</si>
  <si>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</si>
  <si>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</si>
  <si>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</si>
  <si>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</si>
  <si>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</si>
  <si>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</si>
  <si>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</si>
  <si>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</si>
  <si>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</si>
  <si>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</si>
  <si>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</si>
  <si>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</si>
  <si>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</si>
  <si>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</si>
  <si>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</si>
  <si>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</si>
  <si>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</si>
  <si>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</si>
  <si>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</si>
  <si>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</si>
  <si>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</si>
  <si>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</si>
  <si>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</si>
  <si>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</si>
  <si>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</si>
  <si>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</si>
  <si>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</si>
  <si>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</si>
  <si>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</si>
  <si>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</si>
  <si>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</si>
  <si>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</si>
  <si>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</si>
  <si>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</si>
  <si>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</si>
  <si>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</si>
  <si>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</si>
  <si>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</si>
  <si>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</si>
  <si>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</si>
  <si>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</si>
  <si>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</si>
  <si>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</si>
  <si>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</si>
  <si>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</si>
  <si>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</si>
  <si>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</si>
  <si>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</si>
  <si>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</si>
  <si>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</si>
  <si>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</si>
  <si>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</si>
  <si>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</si>
  <si>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</si>
  <si>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</si>
  <si>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</si>
  <si>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</si>
  <si>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</si>
  <si>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</si>
  <si>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</si>
  <si>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</si>
  <si>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</si>
  <si>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</si>
  <si>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</si>
  <si>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</si>
  <si>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</si>
  <si>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</si>
  <si>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</si>
  <si>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</si>
  <si>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</si>
  <si>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</si>
  <si>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</si>
  <si>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</si>
  <si>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</si>
  <si>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</si>
  <si>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</si>
  <si>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</si>
  <si>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</si>
  <si>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</si>
  <si>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</si>
  <si>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</si>
  <si>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</si>
  <si>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</si>
  <si>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</si>
  <si>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</si>
  <si>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</si>
  <si>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</si>
  <si>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</si>
  <si>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</si>
  <si>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</si>
  <si>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</si>
  <si>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</si>
  <si>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</si>
  <si>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</si>
  <si>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</si>
  <si>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</si>
  <si>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</si>
  <si>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</si>
  <si>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</si>
  <si>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</si>
  <si>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</si>
  <si>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</si>
  <si>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</si>
  <si>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</si>
  <si>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</si>
  <si>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</si>
  <si>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</si>
  <si>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</si>
  <si>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</si>
  <si>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</si>
  <si>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</si>
  <si>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</si>
  <si>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</si>
  <si>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</si>
  <si>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</si>
  <si>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</si>
  <si>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</si>
  <si>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</si>
  <si>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</si>
  <si>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</si>
  <si>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</si>
  <si>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</si>
  <si>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</si>
  <si>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</si>
  <si>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</si>
  <si>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</si>
  <si>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</si>
  <si>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</si>
  <si>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</si>
  <si>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</si>
  <si>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</si>
  <si>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</si>
  <si>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</si>
  <si>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</si>
  <si>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</si>
  <si>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</si>
  <si>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</si>
  <si>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</si>
  <si>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</si>
  <si>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</si>
  <si>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</si>
  <si>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</si>
  <si>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</si>
  <si>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</si>
  <si>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</si>
  <si>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</si>
  <si>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</si>
  <si>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</si>
  <si>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</si>
  <si>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</si>
  <si>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</si>
  <si>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</si>
  <si>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</si>
  <si>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</si>
  <si>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</si>
  <si>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</si>
  <si>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</si>
  <si>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</si>
  <si>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</si>
  <si>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</si>
  <si>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</si>
  <si>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</si>
  <si>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</si>
  <si>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</si>
  <si>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</si>
  <si>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</si>
  <si>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</si>
  <si>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</si>
  <si>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</si>
  <si>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</si>
  <si>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</si>
  <si>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</si>
  <si>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</si>
  <si>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</si>
  <si>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</si>
  <si>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</si>
  <si>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</si>
  <si>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</si>
  <si>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</si>
  <si>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</si>
  <si>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</si>
  <si>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</si>
  <si>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</si>
  <si>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</si>
  <si>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</si>
  <si>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</si>
  <si>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</si>
  <si>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</si>
  <si>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</si>
  <si>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</si>
  <si>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</si>
  <si>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</si>
  <si>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</si>
  <si>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</si>
  <si>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</si>
  <si>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</si>
  <si>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</si>
  <si>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</si>
  <si>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</si>
  <si>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</si>
  <si>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</si>
  <si>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</si>
  <si>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</si>
  <si>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</si>
  <si>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</si>
  <si>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</si>
  <si>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</si>
  <si>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</si>
  <si>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</si>
  <si>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</si>
  <si>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</si>
  <si>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</si>
  <si>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</si>
  <si>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</si>
  <si>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</si>
  <si>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</si>
  <si>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</si>
  <si>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</si>
  <si>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</si>
  <si>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</si>
  <si>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</si>
  <si>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</si>
  <si>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</si>
  <si>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</si>
  <si>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</si>
  <si>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</si>
  <si>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</si>
  <si>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</si>
  <si>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</si>
  <si>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</si>
  <si>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</si>
  <si>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</si>
  <si>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</si>
  <si>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</si>
  <si>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</si>
  <si>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</si>
  <si>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</si>
  <si>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</si>
  <si>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</si>
  <si>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</si>
  <si>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</si>
  <si>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</si>
  <si>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</si>
  <si>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</si>
  <si>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</si>
  <si>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</si>
  <si>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</si>
  <si>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</si>
  <si>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</si>
  <si>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</si>
  <si>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</si>
  <si>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</si>
  <si>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</si>
  <si>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</si>
  <si>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</si>
  <si>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</si>
  <si>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</si>
  <si>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</si>
  <si>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</si>
  <si>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</si>
  <si>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</si>
  <si>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</si>
  <si>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</si>
  <si>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</si>
  <si>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</si>
  <si>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</si>
  <si>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</si>
  <si>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</si>
  <si>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</si>
  <si>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</si>
  <si>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</si>
  <si>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</si>
  <si>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</si>
  <si>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</si>
  <si>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</si>
  <si>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</si>
  <si>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</si>
  <si>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</si>
  <si>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</si>
  <si>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</si>
  <si>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</si>
  <si>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</si>
  <si>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</si>
  <si>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</si>
  <si>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</si>
  <si>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</si>
  <si>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</si>
  <si>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</si>
  <si>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</si>
  <si>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</si>
  <si>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</si>
  <si>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</si>
  <si>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</si>
  <si>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</si>
  <si>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</si>
  <si>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</si>
  <si>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</si>
  <si>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</si>
  <si>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</si>
  <si>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</si>
  <si>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</si>
  <si>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</si>
  <si>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</si>
  <si>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</si>
  <si>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</si>
  <si>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</si>
  <si>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</si>
  <si>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</si>
  <si>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</si>
  <si>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</si>
  <si>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</si>
  <si>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</si>
  <si>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</si>
  <si>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</si>
  <si>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</si>
  <si>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</si>
  <si>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</si>
  <si>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</si>
  <si>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</si>
  <si>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</si>
  <si>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</si>
  <si>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</si>
  <si>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</si>
  <si>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</si>
  <si>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</si>
  <si>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</si>
  <si>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</si>
  <si>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</si>
  <si>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</si>
  <si>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</si>
  <si>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</si>
  <si>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</si>
  <si>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</si>
  <si>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</si>
  <si>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</si>
  <si>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</si>
  <si>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</si>
  <si>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</si>
  <si>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</si>
  <si>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</si>
  <si>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</si>
  <si>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</si>
  <si>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</si>
  <si>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</si>
  <si>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</si>
  <si>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</si>
  <si>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</si>
  <si>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</si>
  <si>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</si>
  <si>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</si>
  <si>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</si>
  <si>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</si>
  <si>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</si>
  <si>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</si>
  <si>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</si>
  <si>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</si>
  <si>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</si>
  <si>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</si>
  <si>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</si>
  <si>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</si>
  <si>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</si>
  <si>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</si>
  <si>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</si>
  <si>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</si>
  <si>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</si>
  <si>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</si>
  <si>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</si>
  <si>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</si>
  <si>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</si>
  <si>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</si>
  <si>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</si>
  <si>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</si>
  <si>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</si>
  <si>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</si>
  <si>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</si>
  <si>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</si>
  <si>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</si>
  <si>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</si>
  <si>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</si>
  <si>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</si>
  <si>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</si>
  <si>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</si>
  <si>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</si>
  <si>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</si>
  <si>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</si>
  <si>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</si>
  <si>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</si>
  <si>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</si>
  <si>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</si>
  <si>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</si>
  <si>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</si>
  <si>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</si>
  <si>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</si>
  <si>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</si>
  <si>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</si>
  <si>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</si>
  <si>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</si>
  <si>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</si>
  <si>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</si>
  <si>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</si>
  <si>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</si>
  <si>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</si>
  <si>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</si>
  <si>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</si>
  <si>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</si>
  <si>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</si>
  <si>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</si>
  <si>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</si>
  <si>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</si>
  <si>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</si>
  <si>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</si>
  <si>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</si>
  <si>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</si>
  <si>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</si>
  <si>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</si>
  <si>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</si>
  <si>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</si>
  <si>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</si>
  <si>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</si>
  <si>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</si>
  <si>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</si>
  <si>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</si>
  <si>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</si>
  <si>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</si>
  <si>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</si>
  <si>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</si>
  <si>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</si>
  <si>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</si>
  <si>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</si>
  <si>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</si>
  <si>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</si>
  <si>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</si>
  <si>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</si>
  <si>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</si>
  <si>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</si>
  <si>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</si>
  <si>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</si>
  <si>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</si>
  <si>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</si>
  <si>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</si>
  <si>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</si>
  <si>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</si>
  <si>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</si>
  <si>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</si>
  <si>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</si>
  <si>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</si>
  <si>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</si>
  <si>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</si>
  <si>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</si>
  <si>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</si>
  <si>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</si>
  <si>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</si>
  <si>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</si>
  <si>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</si>
  <si>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</si>
  <si>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</si>
  <si>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</si>
  <si>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</si>
  <si>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</si>
  <si>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</si>
  <si>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</si>
  <si>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</si>
  <si>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</si>
  <si>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</si>
  <si>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</si>
  <si>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</si>
  <si>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</si>
  <si>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</si>
  <si>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</si>
  <si>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</si>
  <si>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</si>
  <si>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</si>
  <si>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</si>
  <si>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</si>
  <si>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</si>
  <si>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</si>
  <si>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</si>
  <si>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</si>
  <si>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</si>
  <si>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</si>
  <si>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</si>
  <si>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</si>
  <si>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</si>
  <si>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</si>
  <si>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</si>
  <si>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</si>
  <si>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</si>
  <si>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</si>
  <si>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</si>
  <si>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</si>
  <si>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</si>
  <si>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</si>
  <si>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</si>
  <si>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</si>
  <si>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</si>
  <si>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</si>
  <si>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</si>
  <si>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</si>
  <si>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</si>
  <si>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</si>
  <si>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</si>
  <si>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</si>
  <si>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</si>
  <si>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</si>
  <si>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</si>
  <si>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</si>
  <si>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</si>
  <si>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</si>
  <si>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</si>
  <si>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</si>
  <si>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</si>
  <si>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</si>
  <si>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</si>
  <si>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</si>
  <si>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</si>
  <si>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</si>
  <si>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</si>
  <si>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</si>
  <si>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</si>
  <si>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</si>
  <si>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</si>
  <si>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</si>
  <si>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</si>
  <si>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</si>
  <si>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</si>
  <si>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</si>
  <si>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</si>
  <si>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</si>
  <si>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</si>
  <si>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</si>
  <si>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</si>
  <si>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</si>
  <si>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</si>
  <si>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</si>
  <si>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</si>
  <si>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</si>
  <si>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</si>
  <si>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</si>
  <si>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</si>
  <si>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</si>
  <si>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</si>
  <si>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</si>
  <si>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</si>
  <si>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</si>
  <si>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</si>
  <si>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</si>
  <si>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</si>
  <si>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</si>
  <si>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</si>
  <si>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</si>
  <si>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</si>
  <si>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</si>
  <si>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</si>
  <si>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</si>
  <si>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</si>
  <si>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</si>
  <si>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</si>
  <si>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</si>
  <si>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</si>
  <si>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</si>
  <si>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</si>
  <si>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</si>
  <si>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</si>
  <si>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</si>
  <si>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</si>
  <si>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</si>
  <si>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</si>
  <si>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</si>
  <si>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</si>
  <si>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</si>
  <si>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</si>
  <si>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</si>
  <si>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</si>
  <si>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</si>
  <si>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</si>
  <si>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</si>
  <si>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</si>
  <si>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</si>
  <si>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</si>
  <si>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</si>
  <si>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</si>
  <si>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</si>
  <si>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</si>
  <si>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</si>
  <si>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</si>
  <si>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</si>
  <si>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</si>
  <si>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</si>
  <si>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</si>
  <si>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</si>
  <si>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</si>
  <si>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</si>
  <si>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</si>
  <si>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</si>
  <si>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</si>
  <si>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</si>
  <si>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</si>
  <si>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</si>
  <si>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</si>
  <si>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</si>
  <si>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</si>
  <si>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</si>
  <si>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</si>
  <si>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</si>
  <si>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</si>
  <si>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</si>
  <si>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</si>
  <si>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</si>
  <si>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</si>
  <si>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</si>
  <si>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</si>
  <si>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</si>
  <si>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</si>
  <si>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</si>
  <si>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</si>
  <si>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</si>
  <si>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</si>
  <si>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</si>
  <si>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</si>
  <si>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</si>
  <si>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</si>
  <si>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</si>
  <si>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</si>
  <si>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</si>
  <si>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</si>
  <si>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</si>
  <si>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</si>
  <si>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</si>
  <si>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</si>
  <si>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</si>
  <si>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</si>
  <si>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</si>
  <si>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</si>
  <si>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</si>
  <si>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FebYR2</t>
  </si>
  <si>
    <t>MarYR2</t>
  </si>
  <si>
    <t>NovYR2</t>
  </si>
  <si>
    <t>FebYR3</t>
  </si>
  <si>
    <t>FebYR4</t>
  </si>
  <si>
    <t>YR0</t>
  </si>
  <si>
    <t>YR1</t>
  </si>
  <si>
    <t>YR2</t>
  </si>
  <si>
    <t>YR3</t>
  </si>
  <si>
    <t>YR4</t>
  </si>
  <si>
    <t>YR5</t>
  </si>
  <si>
    <t>Ene</t>
  </si>
  <si>
    <t>DecYR2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</si>
</sst>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7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  <xf numFmtId="164" fontId="27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  <c:pt idx="49">
                  <c:v>3044782.4276333265</c:v>
                </c:pt>
                <c:pt idx="50">
                  <c:v>20970780.374798335</c:v>
                </c:pt>
                <c:pt idx="51">
                  <c:v>26930971.874123342</c:v>
                </c:pt>
                <c:pt idx="52">
                  <c:v>26930464.874123342</c:v>
                </c:pt>
                <c:pt idx="53">
                  <c:v>26930464.874123342</c:v>
                </c:pt>
                <c:pt idx="54">
                  <c:v>26930464.874123342</c:v>
                </c:pt>
                <c:pt idx="55">
                  <c:v>26930464.874123342</c:v>
                </c:pt>
                <c:pt idx="56">
                  <c:v>26930464.874123342</c:v>
                </c:pt>
                <c:pt idx="57">
                  <c:v>26930464.874123342</c:v>
                </c:pt>
                <c:pt idx="58">
                  <c:v>26930464.874123342</c:v>
                </c:pt>
                <c:pt idx="59">
                  <c:v>26930464.874123342</c:v>
                </c:pt>
                <c:pt idx="60">
                  <c:v>9030560.7435733303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  <c:pt idx="49">
                  <c:v>3225699.094299993</c:v>
                </c:pt>
                <c:pt idx="50">
                  <c:v>21151697.041465003</c:v>
                </c:pt>
                <c:pt idx="51">
                  <c:v>27111888.54079001</c:v>
                </c:pt>
                <c:pt idx="52">
                  <c:v>27111381.54079001</c:v>
                </c:pt>
                <c:pt idx="53">
                  <c:v>27111381.54079001</c:v>
                </c:pt>
                <c:pt idx="54">
                  <c:v>27111381.54079001</c:v>
                </c:pt>
                <c:pt idx="55">
                  <c:v>27111381.54079001</c:v>
                </c:pt>
                <c:pt idx="56">
                  <c:v>27111381.54079001</c:v>
                </c:pt>
                <c:pt idx="57">
                  <c:v>27111381.54079001</c:v>
                </c:pt>
                <c:pt idx="58">
                  <c:v>27111381.54079001</c:v>
                </c:pt>
                <c:pt idx="59">
                  <c:v>27111381.54079001</c:v>
                </c:pt>
                <c:pt idx="60">
                  <c:v>9211477.4102399964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  <c:pt idx="37">
                  <c:v>128004913.96549989</c:v>
                </c:pt>
                <c:pt idx="38">
                  <c:v>153021069.29649988</c:v>
                </c:pt>
                <c:pt idx="39">
                  <c:v>184123035.41349989</c:v>
                </c:pt>
                <c:pt idx="40">
                  <c:v>215224494.53049988</c:v>
                </c:pt>
                <c:pt idx="41">
                  <c:v>246325953.64749986</c:v>
                </c:pt>
                <c:pt idx="42">
                  <c:v>277427412.76449984</c:v>
                </c:pt>
                <c:pt idx="43">
                  <c:v>308528871.88149983</c:v>
                </c:pt>
                <c:pt idx="44">
                  <c:v>339630330.99849981</c:v>
                </c:pt>
                <c:pt idx="45">
                  <c:v>370731790.11549979</c:v>
                </c:pt>
                <c:pt idx="46">
                  <c:v>401833249.23249978</c:v>
                </c:pt>
                <c:pt idx="47">
                  <c:v>432934708.34949976</c:v>
                </c:pt>
                <c:pt idx="48">
                  <c:v>445777193.50099975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9242660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19253783.300000004</c:v>
                </c:pt>
                <c:pt idx="25">
                  <c:v>30799527.350000001</c:v>
                </c:pt>
                <c:pt idx="26">
                  <c:v>34652115.849999994</c:v>
                </c:pt>
                <c:pt idx="27">
                  <c:v>34652115.849999994</c:v>
                </c:pt>
                <c:pt idx="28">
                  <c:v>34652115.849999994</c:v>
                </c:pt>
                <c:pt idx="29">
                  <c:v>34652115.849999994</c:v>
                </c:pt>
                <c:pt idx="30">
                  <c:v>34652115.849999994</c:v>
                </c:pt>
                <c:pt idx="31">
                  <c:v>34652115.849999994</c:v>
                </c:pt>
                <c:pt idx="32">
                  <c:v>34652115.849999994</c:v>
                </c:pt>
                <c:pt idx="33">
                  <c:v>34652115.849999994</c:v>
                </c:pt>
                <c:pt idx="34">
                  <c:v>34652115.849999994</c:v>
                </c:pt>
                <c:pt idx="35">
                  <c:v>23098929.949999996</c:v>
                </c:pt>
                <c:pt idx="36">
                  <c:v>30424681.365499992</c:v>
                </c:pt>
                <c:pt idx="37">
                  <c:v>48683655.330999985</c:v>
                </c:pt>
                <c:pt idx="38">
                  <c:v>54769466.116999999</c:v>
                </c:pt>
                <c:pt idx="39">
                  <c:v>54768959.116999999</c:v>
                </c:pt>
                <c:pt idx="40">
                  <c:v>54768959.116999999</c:v>
                </c:pt>
                <c:pt idx="41">
                  <c:v>54768959.116999999</c:v>
                </c:pt>
                <c:pt idx="42">
                  <c:v>54768959.116999999</c:v>
                </c:pt>
                <c:pt idx="43">
                  <c:v>54768959.116999999</c:v>
                </c:pt>
                <c:pt idx="44">
                  <c:v>54768959.116999999</c:v>
                </c:pt>
                <c:pt idx="45">
                  <c:v>54768959.116999999</c:v>
                </c:pt>
                <c:pt idx="46">
                  <c:v>54768959.116999999</c:v>
                </c:pt>
                <c:pt idx="47">
                  <c:v>36509985.151499994</c:v>
                </c:pt>
                <c:pt idx="48">
                  <c:v>29854420.414300002</c:v>
                </c:pt>
                <c:pt idx="49">
                  <c:v>47780418.361465007</c:v>
                </c:pt>
                <c:pt idx="50">
                  <c:v>53740609.860790014</c:v>
                </c:pt>
                <c:pt idx="51">
                  <c:v>53740102.860790014</c:v>
                </c:pt>
                <c:pt idx="52">
                  <c:v>53740102.860790014</c:v>
                </c:pt>
                <c:pt idx="53">
                  <c:v>53740102.860790014</c:v>
                </c:pt>
                <c:pt idx="54">
                  <c:v>53740102.860790014</c:v>
                </c:pt>
                <c:pt idx="55">
                  <c:v>53740102.860790014</c:v>
                </c:pt>
                <c:pt idx="56">
                  <c:v>53740102.860790014</c:v>
                </c:pt>
                <c:pt idx="57">
                  <c:v>53740102.860790014</c:v>
                </c:pt>
                <c:pt idx="58">
                  <c:v>53740102.860790014</c:v>
                </c:pt>
                <c:pt idx="59">
                  <c:v>35840198.73024001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9202535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19319567.900000002</c:v>
                </c:pt>
                <c:pt idx="25">
                  <c:v>30904724.75</c:v>
                </c:pt>
                <c:pt idx="26">
                  <c:v>34770499.149999999</c:v>
                </c:pt>
                <c:pt idx="27">
                  <c:v>34770499.149999999</c:v>
                </c:pt>
                <c:pt idx="28">
                  <c:v>34770499.149999999</c:v>
                </c:pt>
                <c:pt idx="29">
                  <c:v>34770499.149999999</c:v>
                </c:pt>
                <c:pt idx="30">
                  <c:v>34770499.149999999</c:v>
                </c:pt>
                <c:pt idx="31">
                  <c:v>34770499.149999999</c:v>
                </c:pt>
                <c:pt idx="32">
                  <c:v>34770499.149999999</c:v>
                </c:pt>
                <c:pt idx="33">
                  <c:v>34770499.149999999</c:v>
                </c:pt>
                <c:pt idx="34">
                  <c:v>34770499.149999999</c:v>
                </c:pt>
                <c:pt idx="35">
                  <c:v>23177828</c:v>
                </c:pt>
                <c:pt idx="36">
                  <c:v>21185281.120499998</c:v>
                </c:pt>
                <c:pt idx="37">
                  <c:v>33897552.331499994</c:v>
                </c:pt>
                <c:pt idx="38">
                  <c:v>38134976.068499997</c:v>
                </c:pt>
                <c:pt idx="39">
                  <c:v>38134976.068499997</c:v>
                </c:pt>
                <c:pt idx="40">
                  <c:v>38134976.068499997</c:v>
                </c:pt>
                <c:pt idx="41">
                  <c:v>38134976.068499997</c:v>
                </c:pt>
                <c:pt idx="42">
                  <c:v>38134976.068499997</c:v>
                </c:pt>
                <c:pt idx="43">
                  <c:v>38134976.068499997</c:v>
                </c:pt>
                <c:pt idx="44">
                  <c:v>38134976.068499997</c:v>
                </c:pt>
                <c:pt idx="45">
                  <c:v>38134976.068499997</c:v>
                </c:pt>
                <c:pt idx="46">
                  <c:v>38134976.068499997</c:v>
                </c:pt>
                <c:pt idx="47">
                  <c:v>25422704.857499994</c:v>
                </c:pt>
                <c:pt idx="48">
                  <c:v>23344621.540095001</c:v>
                </c:pt>
                <c:pt idx="49">
                  <c:v>37361618.673030004</c:v>
                </c:pt>
                <c:pt idx="50">
                  <c:v>42025430.876610011</c:v>
                </c:pt>
                <c:pt idx="51">
                  <c:v>42025430.876610011</c:v>
                </c:pt>
                <c:pt idx="52">
                  <c:v>42025430.876610011</c:v>
                </c:pt>
                <c:pt idx="53">
                  <c:v>42025430.876610011</c:v>
                </c:pt>
                <c:pt idx="54">
                  <c:v>42025430.876610011</c:v>
                </c:pt>
                <c:pt idx="55">
                  <c:v>42025430.876610011</c:v>
                </c:pt>
                <c:pt idx="56">
                  <c:v>42025430.876610011</c:v>
                </c:pt>
                <c:pt idx="57">
                  <c:v>42025430.876610011</c:v>
                </c:pt>
                <c:pt idx="58">
                  <c:v>42025430.876610011</c:v>
                </c:pt>
                <c:pt idx="59">
                  <c:v>28025474.091805004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2373280</c:v>
                </c:pt>
                <c:pt idx="4">
                  <c:v>4152020</c:v>
                </c:pt>
                <c:pt idx="5">
                  <c:v>4152020</c:v>
                </c:pt>
                <c:pt idx="6">
                  <c:v>4152020</c:v>
                </c:pt>
                <c:pt idx="7">
                  <c:v>4152020</c:v>
                </c:pt>
                <c:pt idx="8">
                  <c:v>4152020</c:v>
                </c:pt>
                <c:pt idx="9">
                  <c:v>4152020</c:v>
                </c:pt>
                <c:pt idx="10">
                  <c:v>4152020</c:v>
                </c:pt>
                <c:pt idx="11">
                  <c:v>3953840</c:v>
                </c:pt>
                <c:pt idx="12">
                  <c:v>5522270</c:v>
                </c:pt>
                <c:pt idx="13">
                  <c:v>8715150</c:v>
                </c:pt>
                <c:pt idx="14">
                  <c:v>9797455</c:v>
                </c:pt>
                <c:pt idx="15">
                  <c:v>9797455</c:v>
                </c:pt>
                <c:pt idx="16">
                  <c:v>9797455</c:v>
                </c:pt>
                <c:pt idx="17">
                  <c:v>9797455</c:v>
                </c:pt>
                <c:pt idx="18">
                  <c:v>9797455</c:v>
                </c:pt>
                <c:pt idx="19">
                  <c:v>9797455</c:v>
                </c:pt>
                <c:pt idx="20">
                  <c:v>9797455</c:v>
                </c:pt>
                <c:pt idx="21">
                  <c:v>9797455</c:v>
                </c:pt>
                <c:pt idx="22">
                  <c:v>9797455</c:v>
                </c:pt>
                <c:pt idx="23">
                  <c:v>6527000</c:v>
                </c:pt>
                <c:pt idx="24">
                  <c:v>7556912.4500000011</c:v>
                </c:pt>
                <c:pt idx="25">
                  <c:v>12096440.950000003</c:v>
                </c:pt>
                <c:pt idx="26">
                  <c:v>13603701.799999997</c:v>
                </c:pt>
                <c:pt idx="27">
                  <c:v>13603701.799999997</c:v>
                </c:pt>
                <c:pt idx="28">
                  <c:v>13603701.799999997</c:v>
                </c:pt>
                <c:pt idx="29">
                  <c:v>13603701.799999997</c:v>
                </c:pt>
                <c:pt idx="30">
                  <c:v>13603701.799999997</c:v>
                </c:pt>
                <c:pt idx="31">
                  <c:v>13603701.799999997</c:v>
                </c:pt>
                <c:pt idx="32">
                  <c:v>13603701.799999997</c:v>
                </c:pt>
                <c:pt idx="33">
                  <c:v>13603701.799999997</c:v>
                </c:pt>
                <c:pt idx="34">
                  <c:v>13603701.799999997</c:v>
                </c:pt>
                <c:pt idx="35">
                  <c:v>9071615.1499999985</c:v>
                </c:pt>
                <c:pt idx="36">
                  <c:v>8297828.7604999989</c:v>
                </c:pt>
                <c:pt idx="37">
                  <c:v>13279466.119999999</c:v>
                </c:pt>
                <c:pt idx="38">
                  <c:v>14940011.906499999</c:v>
                </c:pt>
                <c:pt idx="39">
                  <c:v>14940011.906499999</c:v>
                </c:pt>
                <c:pt idx="40">
                  <c:v>14940011.906499999</c:v>
                </c:pt>
                <c:pt idx="41">
                  <c:v>14940011.906499999</c:v>
                </c:pt>
                <c:pt idx="42">
                  <c:v>14940011.906499999</c:v>
                </c:pt>
                <c:pt idx="43">
                  <c:v>14940011.906499999</c:v>
                </c:pt>
                <c:pt idx="44">
                  <c:v>14940011.906499999</c:v>
                </c:pt>
                <c:pt idx="45">
                  <c:v>14940011.906499999</c:v>
                </c:pt>
                <c:pt idx="46">
                  <c:v>14940011.906499999</c:v>
                </c:pt>
                <c:pt idx="47">
                  <c:v>9958374.5469999984</c:v>
                </c:pt>
                <c:pt idx="48">
                  <c:v>9143457.5677550007</c:v>
                </c:pt>
                <c:pt idx="49">
                  <c:v>14635037.451649997</c:v>
                </c:pt>
                <c:pt idx="50">
                  <c:v>16469496.467645008</c:v>
                </c:pt>
                <c:pt idx="51">
                  <c:v>16469496.467645008</c:v>
                </c:pt>
                <c:pt idx="52">
                  <c:v>16469496.467645008</c:v>
                </c:pt>
                <c:pt idx="53">
                  <c:v>16469496.467645008</c:v>
                </c:pt>
                <c:pt idx="54">
                  <c:v>16469496.467645008</c:v>
                </c:pt>
                <c:pt idx="55">
                  <c:v>16469496.467645008</c:v>
                </c:pt>
                <c:pt idx="56">
                  <c:v>16469496.467645008</c:v>
                </c:pt>
                <c:pt idx="57">
                  <c:v>16469496.467645008</c:v>
                </c:pt>
                <c:pt idx="58">
                  <c:v>16469496.467645008</c:v>
                </c:pt>
                <c:pt idx="59">
                  <c:v>10977916.583750002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1682050</c:v>
                </c:pt>
                <c:pt idx="4">
                  <c:v>2943820</c:v>
                </c:pt>
                <c:pt idx="5">
                  <c:v>2943820</c:v>
                </c:pt>
                <c:pt idx="6">
                  <c:v>2943820</c:v>
                </c:pt>
                <c:pt idx="7">
                  <c:v>2943820</c:v>
                </c:pt>
                <c:pt idx="8">
                  <c:v>2943820</c:v>
                </c:pt>
                <c:pt idx="9">
                  <c:v>2943820</c:v>
                </c:pt>
                <c:pt idx="10">
                  <c:v>2943820</c:v>
                </c:pt>
                <c:pt idx="11">
                  <c:v>2798940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11762655.450000001</c:v>
                </c:pt>
                <c:pt idx="25">
                  <c:v>18808283.799999997</c:v>
                </c:pt>
                <c:pt idx="26">
                  <c:v>21166797.350000001</c:v>
                </c:pt>
                <c:pt idx="27">
                  <c:v>21166797.350000001</c:v>
                </c:pt>
                <c:pt idx="28">
                  <c:v>21166797.350000001</c:v>
                </c:pt>
                <c:pt idx="29">
                  <c:v>21166797.350000001</c:v>
                </c:pt>
                <c:pt idx="30">
                  <c:v>21166797.350000001</c:v>
                </c:pt>
                <c:pt idx="31">
                  <c:v>21166797.350000001</c:v>
                </c:pt>
                <c:pt idx="32">
                  <c:v>21166797.350000001</c:v>
                </c:pt>
                <c:pt idx="33">
                  <c:v>21166797.350000001</c:v>
                </c:pt>
                <c:pt idx="34">
                  <c:v>21166797.350000001</c:v>
                </c:pt>
                <c:pt idx="35">
                  <c:v>14106212.85</c:v>
                </c:pt>
                <c:pt idx="36">
                  <c:v>12887452.359999999</c:v>
                </c:pt>
                <c:pt idx="37">
                  <c:v>20618086.211499996</c:v>
                </c:pt>
                <c:pt idx="38">
                  <c:v>23194964.162</c:v>
                </c:pt>
                <c:pt idx="39">
                  <c:v>23194964.162</c:v>
                </c:pt>
                <c:pt idx="40">
                  <c:v>23194964.162</c:v>
                </c:pt>
                <c:pt idx="41">
                  <c:v>23194964.162</c:v>
                </c:pt>
                <c:pt idx="42">
                  <c:v>23194964.162</c:v>
                </c:pt>
                <c:pt idx="43">
                  <c:v>23194964.162</c:v>
                </c:pt>
                <c:pt idx="44">
                  <c:v>23194964.162</c:v>
                </c:pt>
                <c:pt idx="45">
                  <c:v>23194964.162</c:v>
                </c:pt>
                <c:pt idx="46">
                  <c:v>23194964.162</c:v>
                </c:pt>
                <c:pt idx="47">
                  <c:v>15464330.310499996</c:v>
                </c:pt>
                <c:pt idx="48">
                  <c:v>14201163.972340001</c:v>
                </c:pt>
                <c:pt idx="49">
                  <c:v>22726581.221379999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D4" sqref="D4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1155</v>
      </c>
      <c r="C1" s="325"/>
    </row>
    <row r="2" spans="1:5" ht="19" x14ac:dyDescent="0.25">
      <c r="A2" s="326" t="s">
        <v>1154</v>
      </c>
      <c r="C2" s="326" t="s">
        <v>1153</v>
      </c>
      <c r="D2" s="326" t="s">
        <v>1214</v>
      </c>
    </row>
    <row r="3" spans="1:5" ht="3" customHeight="1" x14ac:dyDescent="0.2"/>
    <row r="4" spans="1:5" ht="15" x14ac:dyDescent="0.2">
      <c r="A4" s="327" t="s">
        <v>1135</v>
      </c>
      <c r="C4" s="327" t="s">
        <v>1091</v>
      </c>
      <c r="D4" s="327" t="s">
        <v>1119</v>
      </c>
    </row>
    <row r="5" spans="1:5" ht="15" x14ac:dyDescent="0.2">
      <c r="A5" s="328" t="s">
        <v>1140</v>
      </c>
      <c r="C5" s="327" t="s">
        <v>1092</v>
      </c>
      <c r="D5" s="327" t="s">
        <v>1125</v>
      </c>
    </row>
    <row r="6" spans="1:5" ht="15" x14ac:dyDescent="0.2">
      <c r="A6" s="327" t="s">
        <v>1138</v>
      </c>
      <c r="C6" s="327" t="s">
        <v>1093</v>
      </c>
      <c r="D6" s="327" t="s">
        <v>1130</v>
      </c>
    </row>
    <row r="7" spans="1:5" ht="15" x14ac:dyDescent="0.2">
      <c r="A7" s="327" t="s">
        <v>1136</v>
      </c>
      <c r="C7" s="327" t="s">
        <v>1094</v>
      </c>
      <c r="D7" s="327" t="s">
        <v>1126</v>
      </c>
    </row>
    <row r="8" spans="1:5" ht="15" x14ac:dyDescent="0.2">
      <c r="A8" s="327" t="s">
        <v>1137</v>
      </c>
      <c r="C8" s="327" t="s">
        <v>1095</v>
      </c>
      <c r="D8" s="327" t="s">
        <v>1120</v>
      </c>
    </row>
    <row r="9" spans="1:5" ht="15" x14ac:dyDescent="0.2">
      <c r="A9" s="327" t="s">
        <v>1093</v>
      </c>
      <c r="C9" s="327" t="s">
        <v>1096</v>
      </c>
      <c r="D9" s="327" t="s">
        <v>1133</v>
      </c>
    </row>
    <row r="10" spans="1:5" ht="15" x14ac:dyDescent="0.2">
      <c r="A10" s="327" t="s">
        <v>1091</v>
      </c>
      <c r="C10" s="327" t="s">
        <v>1097</v>
      </c>
      <c r="D10" s="327" t="s">
        <v>1124</v>
      </c>
    </row>
    <row r="11" spans="1:5" ht="15" x14ac:dyDescent="0.2">
      <c r="A11" s="328" t="s">
        <v>1142</v>
      </c>
      <c r="C11" s="327" t="s">
        <v>1098</v>
      </c>
      <c r="D11" s="327" t="s">
        <v>1097</v>
      </c>
    </row>
    <row r="12" spans="1:5" ht="15" x14ac:dyDescent="0.2">
      <c r="A12" s="328" t="s">
        <v>1149</v>
      </c>
      <c r="C12" s="327" t="s">
        <v>1099</v>
      </c>
      <c r="D12" s="327" t="s">
        <v>1118</v>
      </c>
      <c r="E12" s="324" t="s">
        <v>755</v>
      </c>
    </row>
    <row r="13" spans="1:5" ht="15" x14ac:dyDescent="0.2">
      <c r="A13" s="328" t="s">
        <v>1127</v>
      </c>
      <c r="C13" s="327" t="s">
        <v>1100</v>
      </c>
      <c r="D13" s="327" t="s">
        <v>1111</v>
      </c>
      <c r="E13" s="324" t="s">
        <v>755</v>
      </c>
    </row>
    <row r="14" spans="1:5" ht="15" x14ac:dyDescent="0.2">
      <c r="A14" s="328" t="s">
        <v>1123</v>
      </c>
      <c r="C14" s="328" t="s">
        <v>1101</v>
      </c>
      <c r="D14" s="327" t="s">
        <v>1146</v>
      </c>
    </row>
    <row r="15" spans="1:5" ht="15" x14ac:dyDescent="0.2">
      <c r="A15" s="327" t="s">
        <v>1126</v>
      </c>
      <c r="C15" s="328" t="s">
        <v>1102</v>
      </c>
      <c r="D15" s="327" t="s">
        <v>1100</v>
      </c>
    </row>
    <row r="16" spans="1:5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8" t="s">
        <v>797</v>
      </c>
      <c r="G2" s="388"/>
      <c r="H2" s="388"/>
      <c r="J2" s="388" t="s">
        <v>445</v>
      </c>
      <c r="K2" s="388"/>
      <c r="L2" s="388"/>
      <c r="M2" s="388"/>
      <c r="N2" s="388"/>
      <c r="O2" s="388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8" t="s">
        <v>1049</v>
      </c>
      <c r="G13" s="388"/>
      <c r="H13" s="388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8" t="s">
        <v>449</v>
      </c>
      <c r="G24" s="388"/>
      <c r="H24" s="388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7" t="s">
        <v>443</v>
      </c>
      <c r="H47" s="387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-0.61275827083703016</v>
      </c>
      <c r="E14" s="258">
        <f t="shared" ref="E14:H14" si="0">E113/(E20+E28+E33)</f>
        <v>-0.13301064467678103</v>
      </c>
      <c r="F14" s="258">
        <f t="shared" si="0"/>
        <v>0.14301176381929478</v>
      </c>
      <c r="G14" s="258">
        <f t="shared" si="0"/>
        <v>0.22978305571717261</v>
      </c>
      <c r="H14" s="258">
        <f t="shared" si="0"/>
        <v>0.18703786849160478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 ca="1">D113/(+D180/2)</f>
        <v>-3.5151476422535657</v>
      </c>
      <c r="E15" s="258">
        <f ca="1">E113/((D180+E180)/2)</f>
        <v>-2.016804119685164</v>
      </c>
      <c r="F15" s="258">
        <f ca="1">F113/((E180+F180)/2)</f>
        <v>2.0078271354205044</v>
      </c>
      <c r="G15" s="258">
        <f ca="1">G113/((F180+G180)/2)</f>
        <v>1.1219536329054536</v>
      </c>
      <c r="H15" s="258">
        <f ca="1">H113/((G180+H180)/2)</f>
        <v>0.46983420788014874</v>
      </c>
      <c r="J15" s="48" t="s">
        <v>980</v>
      </c>
    </row>
    <row r="17" spans="1:55" ht="12.75" customHeight="1" x14ac:dyDescent="0.2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108423000</v>
      </c>
      <c r="E21" s="70">
        <f>'FIN-P&amp;L_CWS'!F11</f>
        <v>259766040</v>
      </c>
      <c r="F21" s="70">
        <f>'FIN-P&amp;L_CWS'!G11</f>
        <v>498724164.50000012</v>
      </c>
      <c r="G21" s="70">
        <f>'FIN-P&amp;L_CWS'!H11</f>
        <v>794342313.36600006</v>
      </c>
      <c r="H21" s="70">
        <f>'FIN-P&amp;L_CWS'!I11</f>
        <v>875403912.26026499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54638990</v>
      </c>
      <c r="E22" s="70">
        <f>'FIN-P&amp;L_CWS'!F12</f>
        <v>170264820</v>
      </c>
      <c r="F22" s="70">
        <f>'FIN-P&amp;L_CWS'!G12</f>
        <v>353281793</v>
      </c>
      <c r="G22" s="70">
        <f>'FIN-P&amp;L_CWS'!H12</f>
        <v>556983019.24600005</v>
      </c>
      <c r="H22" s="70">
        <f>'FIN-P&amp;L_CWS'!I12</f>
        <v>540326064.17971504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0.33508109400602804</v>
      </c>
      <c r="E23" s="46">
        <f>'FIN-P&amp;L_CWS'!F13</f>
        <v>0.39593628234029532</v>
      </c>
      <c r="F23" s="46">
        <f>'FIN-P&amp;L_CWS'!G13</f>
        <v>0.41464709241777814</v>
      </c>
      <c r="G23" s="46">
        <f>'FIN-P&amp;L_CWS'!H13</f>
        <v>0.41217537021184825</v>
      </c>
      <c r="H23" s="46">
        <f>'FIN-P&amp;L_CWS'!I13</f>
        <v>0.38165898382573532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60478990</v>
      </c>
      <c r="E35" s="70">
        <f>'FIN-P&amp;L_CWS'!F25</f>
        <v>184800770</v>
      </c>
      <c r="F35" s="70">
        <f>'FIN-P&amp;L_CWS'!G25</f>
        <v>385021283.24999994</v>
      </c>
      <c r="G35" s="70">
        <f>'FIN-P&amp;L_CWS'!H25</f>
        <v>608539460.9009999</v>
      </c>
      <c r="H35" s="70">
        <f>'FIN-P&amp;L_CWS'!I25</f>
        <v>597136470.25311506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-103496091.33333336</v>
      </c>
      <c r="E113" s="70">
        <f>'FIN-P&amp;L_CWS'!F103</f>
        <v>-59132118.00000003</v>
      </c>
      <c r="F113" s="70">
        <f>'FIN-P&amp;L_CWS'!G103</f>
        <v>126385995.24999991</v>
      </c>
      <c r="G113" s="70">
        <f>'FIN-P&amp;L_CWS'!H103</f>
        <v>322358460.90100002</v>
      </c>
      <c r="H113" s="70">
        <f>'FIN-P&amp;L_CWS'!I103</f>
        <v>275420814.41311502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-103496091.33333336</v>
      </c>
      <c r="E114" s="70">
        <f>'FIN-P&amp;L_CWS'!F104</f>
        <v>-162628209.33333337</v>
      </c>
      <c r="F114" s="70">
        <f>'FIN-P&amp;L_CWS'!G104</f>
        <v>-36242214.083333462</v>
      </c>
      <c r="G114" s="70">
        <f>'FIN-P&amp;L_CWS'!H104</f>
        <v>286116246.81766653</v>
      </c>
      <c r="H114" s="70">
        <f>'FIN-P&amp;L_CWS'!I104</f>
        <v>561537061.23078156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-103496091.33333336</v>
      </c>
      <c r="E120" s="121">
        <f>'FIN-CASHFLOW_CWS'!E5</f>
        <v>-59132118.00000003</v>
      </c>
      <c r="F120" s="121">
        <f>'FIN-CASHFLOW_CWS'!F5</f>
        <v>126385995.24999991</v>
      </c>
      <c r="G120" s="121">
        <f>'FIN-CASHFLOW_CWS'!G5</f>
        <v>322358460.90100002</v>
      </c>
      <c r="H120" s="121">
        <f>'FIN-CASHFLOW_CWS'!H5</f>
        <v>275420814.41311502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-101875008.00000003</v>
      </c>
      <c r="E130" s="121">
        <f>'FIN-CASHFLOW_CWS'!E15</f>
        <v>-56961118.00000003</v>
      </c>
      <c r="F130" s="121">
        <f>'FIN-CASHFLOW_CWS'!F15</f>
        <v>128556995.24999991</v>
      </c>
      <c r="G130" s="121">
        <f>'FIN-CASHFLOW_CWS'!G15</f>
        <v>324529460.90100002</v>
      </c>
      <c r="H130" s="121">
        <f>'FIN-CASHFLOW_CWS'!H15</f>
        <v>277591814.41311502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130493596</v>
      </c>
      <c r="D138" s="121">
        <f ca="1">'FIN-CASHFLOW_CWS'!D23</f>
        <v>31888267.349999994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130493596</v>
      </c>
      <c r="D140" s="121">
        <f ca="1">'FIN-CASHFLOW_CWS'!D25</f>
        <v>-80841740.650000036</v>
      </c>
      <c r="E140" s="121">
        <f>'FIN-CASHFLOW_CWS'!E25</f>
        <v>-56961118.00000003</v>
      </c>
      <c r="F140" s="121">
        <f>'FIN-CASHFLOW_CWS'!F25</f>
        <v>128556995.24999991</v>
      </c>
      <c r="G140" s="121">
        <f>'FIN-CASHFLOW_CWS'!G25</f>
        <v>324529460.90100002</v>
      </c>
      <c r="H140" s="121">
        <f>'FIN-CASHFLOW_CWS'!H25</f>
        <v>277591814.41311502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130493596</v>
      </c>
      <c r="E142" s="121">
        <f ca="1">'FIN-CASHFLOW_CWS'!E27</f>
        <v>49651855.349999964</v>
      </c>
      <c r="F142" s="121">
        <f ca="1">'FIN-CASHFLOW_CWS'!F27</f>
        <v>-7309262.6500000656</v>
      </c>
      <c r="G142" s="121">
        <f ca="1">'FIN-CASHFLOW_CWS'!G27</f>
        <v>121247732.59999985</v>
      </c>
      <c r="H142" s="121">
        <f ca="1">'FIN-CASHFLOW_CWS'!H27</f>
        <v>445777193.50099987</v>
      </c>
      <c r="I142" s="121"/>
    </row>
    <row r="143" spans="2:9" x14ac:dyDescent="0.15">
      <c r="B143" s="136" t="s">
        <v>468</v>
      </c>
      <c r="C143" s="121">
        <f ca="1">'FIN-CASHFLOW_CWS'!C28</f>
        <v>130493596</v>
      </c>
      <c r="D143" s="121">
        <f ca="1">'FIN-CASHFLOW_CWS'!D28</f>
        <v>49651855.349999964</v>
      </c>
      <c r="E143" s="121">
        <f ca="1">'FIN-CASHFLOW_CWS'!E28</f>
        <v>-7309262.6500000656</v>
      </c>
      <c r="F143" s="121">
        <f ca="1">'FIN-CASHFLOW_CWS'!F28</f>
        <v>121247732.59999985</v>
      </c>
      <c r="G143" s="121">
        <f ca="1">'FIN-CASHFLOW_CWS'!G28</f>
        <v>445777193.50099987</v>
      </c>
      <c r="H143" s="121">
        <f ca="1">'FIN-CASHFLOW_CWS'!H28</f>
        <v>723369007.91411495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130493596</v>
      </c>
      <c r="D150" s="121">
        <f ca="1">'FIN-BALANCE_CWS'!E7</f>
        <v>49651855.349999994</v>
      </c>
      <c r="E150" s="121">
        <f ca="1">'FIN-BALANCE_CWS'!F7</f>
        <v>-7309262.6500000171</v>
      </c>
      <c r="F150" s="121">
        <f ca="1">'FIN-BALANCE_CWS'!G7</f>
        <v>121247732.5999999</v>
      </c>
      <c r="G150" s="121">
        <f ca="1">'FIN-BALANCE_CWS'!H7</f>
        <v>445777193.50099975</v>
      </c>
      <c r="H150" s="121">
        <f ca="1">'FIN-BALANCE_CWS'!I7</f>
        <v>723369007.91411459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130493596</v>
      </c>
      <c r="D153" s="121">
        <f ca="1">'FIN-BALANCE_CWS'!E10</f>
        <v>49651855.349999994</v>
      </c>
      <c r="E153" s="121">
        <f ca="1">'FIN-BALANCE_CWS'!F10</f>
        <v>-7309262.6500000171</v>
      </c>
      <c r="F153" s="121">
        <f ca="1">'FIN-BALANCE_CWS'!G10</f>
        <v>121247732.5999999</v>
      </c>
      <c r="G153" s="121">
        <f ca="1">'FIN-BALANCE_CWS'!H10</f>
        <v>445777193.50099975</v>
      </c>
      <c r="H153" s="121">
        <f ca="1">'FIN-BALANCE_CWS'!I10</f>
        <v>723369007.91411459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130493596</v>
      </c>
      <c r="D160" s="121">
        <f ca="1">'FIN-BALANCE_CWS'!E17</f>
        <v>58885772.016666658</v>
      </c>
      <c r="E160" s="121">
        <f ca="1">'FIN-BALANCE_CWS'!F17</f>
        <v>-246345.98333334923</v>
      </c>
      <c r="F160" s="121">
        <f ca="1">'FIN-BALANCE_CWS'!G17</f>
        <v>126139649.26666658</v>
      </c>
      <c r="G160" s="121">
        <f ca="1">'FIN-BALANCE_CWS'!H17</f>
        <v>448498110.16766644</v>
      </c>
      <c r="H160" s="121">
        <f ca="1">'FIN-BALANCE_CWS'!I17</f>
        <v>723918924.58078122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 ca="1">'FIN-BALANCE_CWS'!D34</f>
        <v>130493596</v>
      </c>
      <c r="D177" s="121">
        <f ca="1">'FIN-BALANCE_CWS'!E34</f>
        <v>162381863.34999999</v>
      </c>
      <c r="E177" s="121">
        <f ca="1">'FIN-BALANCE_CWS'!F34</f>
        <v>162381863.34999999</v>
      </c>
      <c r="F177" s="121">
        <f ca="1">'FIN-BALANCE_CWS'!G34</f>
        <v>162381863.34999999</v>
      </c>
      <c r="G177" s="121">
        <f ca="1">'FIN-BALANCE_CWS'!H34</f>
        <v>162381863.34999999</v>
      </c>
      <c r="H177" s="121">
        <f ca="1">'FIN-BALANCE_CWS'!I34</f>
        <v>162381863.34999999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-92269530.666666687</v>
      </c>
      <c r="E178" s="121">
        <f>'FIN-BALANCE_CWS'!F35</f>
        <v>-153637273.66666666</v>
      </c>
      <c r="F178" s="121">
        <f>'FIN-BALANCE_CWS'!G35</f>
        <v>-37788203.366666734</v>
      </c>
      <c r="G178" s="121">
        <f>'FIN-BALANCE_CWS'!H35</f>
        <v>273454678.33283323</v>
      </c>
      <c r="H178" s="121">
        <f>'FIN-BALANCE_CWS'!I35</f>
        <v>552506500.48720837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-11226560.666666668</v>
      </c>
      <c r="E179" s="121">
        <f>'FIN-BALANCE_CWS'!F36</f>
        <v>-8990935.6666666679</v>
      </c>
      <c r="F179" s="121">
        <f>'FIN-BALANCE_CWS'!G36</f>
        <v>1545989.2833333276</v>
      </c>
      <c r="G179" s="121">
        <f>'FIN-BALANCE_CWS'!H36</f>
        <v>12661568.484833334</v>
      </c>
      <c r="H179" s="121">
        <f>'FIN-BALANCE_CWS'!I36</f>
        <v>9030560.7435733303</v>
      </c>
      <c r="I179" s="121"/>
    </row>
    <row r="180" spans="2:9" x14ac:dyDescent="0.15">
      <c r="B180" s="135" t="s">
        <v>1034</v>
      </c>
      <c r="C180" s="121">
        <f ca="1">'FIN-BALANCE_CWS'!D37</f>
        <v>130493596</v>
      </c>
      <c r="D180" s="121">
        <f ca="1">'FIN-BALANCE_CWS'!E37</f>
        <v>58885772.016666636</v>
      </c>
      <c r="E180" s="121">
        <f ca="1">'FIN-BALANCE_CWS'!F37</f>
        <v>-246345.9833333306</v>
      </c>
      <c r="F180" s="121">
        <f ca="1">'FIN-BALANCE_CWS'!G37</f>
        <v>126139649.26666659</v>
      </c>
      <c r="G180" s="121">
        <f ca="1">'FIN-BALANCE_CWS'!H37</f>
        <v>448498110.16766655</v>
      </c>
      <c r="H180" s="121">
        <f ca="1">'FIN-BALANCE_CWS'!I37</f>
        <v>723918924.5807817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 ca="1">'FIN-BALANCE_CWS'!D39</f>
        <v>130493596</v>
      </c>
      <c r="D182" s="121">
        <f ca="1">'FIN-BALANCE_CWS'!E39</f>
        <v>58885772.016666636</v>
      </c>
      <c r="E182" s="121">
        <f ca="1">'FIN-BALANCE_CWS'!F39</f>
        <v>-246345.9833333306</v>
      </c>
      <c r="F182" s="121">
        <f ca="1">'FIN-BALANCE_CWS'!G39</f>
        <v>126139649.26666659</v>
      </c>
      <c r="G182" s="121">
        <f ca="1">'FIN-BALANCE_CWS'!H39</f>
        <v>448498110.16766655</v>
      </c>
      <c r="H182" s="121">
        <f ca="1">'FIN-BALANCE_CWS'!I39</f>
        <v>723918924.5807817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108423000</v>
      </c>
      <c r="F11" s="70">
        <f>SUM(Q115:AB115)</f>
        <v>259766040</v>
      </c>
      <c r="G11" s="70">
        <f>SUM(AC115:AN115)</f>
        <v>498724164.50000012</v>
      </c>
      <c r="H11" s="70">
        <f>SUM(AO115:AZ115)</f>
        <v>794342313.36600006</v>
      </c>
      <c r="I11" s="70">
        <f>SUM(BA115:BL115)</f>
        <v>875403912.26026499</v>
      </c>
      <c r="J11" s="65">
        <f>SUM(D11:I11)</f>
        <v>2536659430.126265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54638990</v>
      </c>
      <c r="F12" s="70">
        <f>SUM(Q116:AB116)</f>
        <v>170264820</v>
      </c>
      <c r="G12" s="70">
        <f>SUM(AC116:AN116)</f>
        <v>353281793</v>
      </c>
      <c r="H12" s="70">
        <f>SUM(AO116:AZ116)</f>
        <v>556983019.24600005</v>
      </c>
      <c r="I12" s="70">
        <f>SUM(BA116:BL116)</f>
        <v>540326064.17971504</v>
      </c>
      <c r="J12" s="65">
        <f>SUM(D12:I12)</f>
        <v>1675494686.425715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0.33508109400602804</v>
      </c>
      <c r="F13" s="46">
        <f>F12/F10</f>
        <v>0.39593628234029532</v>
      </c>
      <c r="G13" s="46">
        <f>G12/G10</f>
        <v>0.41464709241777814</v>
      </c>
      <c r="H13" s="46">
        <f>H12/H10</f>
        <v>0.41217537021184825</v>
      </c>
      <c r="I13" s="46">
        <f>I12/I10</f>
        <v>0.38165898382573532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60478990</v>
      </c>
      <c r="F25" s="104">
        <f>SUM(Q129:AB129)</f>
        <v>184800770</v>
      </c>
      <c r="G25" s="104">
        <f>SUM(AC129:AN129)</f>
        <v>385021283.24999994</v>
      </c>
      <c r="H25" s="104">
        <f>SUM(AO129:AZ129)</f>
        <v>608539460.9009999</v>
      </c>
      <c r="I25" s="104">
        <f>SUM(BA129:BL129)</f>
        <v>597136470.25311506</v>
      </c>
      <c r="J25" s="38">
        <f>SUM(D25:I25)</f>
        <v>1835976974.4041152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-103496091.33333336</v>
      </c>
      <c r="F103" s="130">
        <f>SUM(Q208:AB208)</f>
        <v>-59132118.00000003</v>
      </c>
      <c r="G103" s="130">
        <f>SUM(AC208:AN208)</f>
        <v>126385995.24999991</v>
      </c>
      <c r="H103" s="130">
        <f>SUM(AO208:AZ208)</f>
        <v>322358460.90100002</v>
      </c>
      <c r="I103" s="130">
        <f>SUM(BA208:BL208)</f>
        <v>275420814.41311502</v>
      </c>
      <c r="J103" s="38">
        <f>SUM(D103:I103)</f>
        <v>561537061.23078156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-103496091.33333336</v>
      </c>
      <c r="F104" s="130">
        <f>F103+E104</f>
        <v>-162628209.33333337</v>
      </c>
      <c r="G104" s="130">
        <f>G103+F104</f>
        <v>-36242214.083333462</v>
      </c>
      <c r="H104" s="130">
        <f>H103+G104</f>
        <v>286116246.81766653</v>
      </c>
      <c r="I104" s="130">
        <f>I103+H104</f>
        <v>561537061.23078156</v>
      </c>
      <c r="J104" s="38">
        <f>SUM(D104:I104)</f>
        <v>545286793.29844785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8" t="s">
        <v>35</v>
      </c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 t="s">
        <v>36</v>
      </c>
      <c r="R107" s="388"/>
      <c r="S107" s="388"/>
      <c r="T107" s="388"/>
      <c r="U107" s="388"/>
      <c r="V107" s="388"/>
      <c r="W107" s="388"/>
      <c r="X107" s="388"/>
      <c r="Y107" s="388"/>
      <c r="Z107" s="388"/>
      <c r="AA107" s="388"/>
      <c r="AB107" s="388"/>
      <c r="AC107" s="388" t="s">
        <v>37</v>
      </c>
      <c r="AD107" s="388"/>
      <c r="AE107" s="388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 t="s">
        <v>38</v>
      </c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 t="s">
        <v>39</v>
      </c>
      <c r="BB107" s="388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7269000</v>
      </c>
      <c r="I115" s="70">
        <f>'REV-REVCALC_CWS'!G26 + 'REV-REVCALC_CWS'!G63</f>
        <v>12721000</v>
      </c>
      <c r="J115" s="70">
        <f>'REV-REVCALC_CWS'!H26 + 'REV-REVCALC_CWS'!H63</f>
        <v>12721000</v>
      </c>
      <c r="K115" s="70">
        <f>'REV-REVCALC_CWS'!I26 + 'REV-REVCALC_CWS'!I63</f>
        <v>12721000</v>
      </c>
      <c r="L115" s="70">
        <f>'REV-REVCALC_CWS'!J26 + 'REV-REVCALC_CWS'!J63</f>
        <v>12721000</v>
      </c>
      <c r="M115" s="70">
        <f>'REV-REVCALC_CWS'!K26 + 'REV-REVCALC_CWS'!K63</f>
        <v>12721000</v>
      </c>
      <c r="N115" s="70">
        <f>'REV-REVCALC_CWS'!L26 + 'REV-REVCALC_CWS'!L63</f>
        <v>12721000</v>
      </c>
      <c r="O115" s="70">
        <f>'REV-REVCALC_CWS'!M26 + 'REV-REVCALC_CWS'!M63</f>
        <v>12721000</v>
      </c>
      <c r="P115" s="70">
        <f>'REV-REVCALC_CWS'!N26 + 'REV-REVCALC_CWS'!N63</f>
        <v>12107000</v>
      </c>
      <c r="Q115" s="70">
        <f>'REV-REVCALC_CWS'!O26 + 'REV-REVCALC_CWS'!O63</f>
        <v>12990870</v>
      </c>
      <c r="R115" s="70">
        <f>'REV-REVCALC_CWS'!P26 + 'REV-REVCALC_CWS'!P63</f>
        <v>20787425</v>
      </c>
      <c r="S115" s="70">
        <f>'REV-REVCALC_CWS'!Q26 + 'REV-REVCALC_CWS'!Q63</f>
        <v>23378430</v>
      </c>
      <c r="T115" s="70">
        <f>'REV-REVCALC_CWS'!R26 + 'REV-REVCALC_CWS'!R63</f>
        <v>23378430</v>
      </c>
      <c r="U115" s="70">
        <f>'REV-REVCALC_CWS'!S26 + 'REV-REVCALC_CWS'!S63</f>
        <v>23378430</v>
      </c>
      <c r="V115" s="70">
        <f>'REV-REVCALC_CWS'!T26 + 'REV-REVCALC_CWS'!T63</f>
        <v>23378430</v>
      </c>
      <c r="W115" s="70">
        <f>'REV-REVCALC_CWS'!U26 + 'REV-REVCALC_CWS'!U63</f>
        <v>23378430</v>
      </c>
      <c r="X115" s="70">
        <f>'REV-REVCALC_CWS'!V26 + 'REV-REVCALC_CWS'!V63</f>
        <v>23378430</v>
      </c>
      <c r="Y115" s="70">
        <f>'REV-REVCALC_CWS'!W26 + 'REV-REVCALC_CWS'!W63</f>
        <v>23378430</v>
      </c>
      <c r="Z115" s="70">
        <f>'REV-REVCALC_CWS'!X26 + 'REV-REVCALC_CWS'!X63</f>
        <v>23378430</v>
      </c>
      <c r="AA115" s="70">
        <f>'REV-REVCALC_CWS'!Y26 + 'REV-REVCALC_CWS'!Y63</f>
        <v>23378430</v>
      </c>
      <c r="AB115" s="70">
        <f>'REV-REVCALC_CWS'!Z26 + 'REV-REVCALC_CWS'!Z63</f>
        <v>15581875</v>
      </c>
      <c r="AC115" s="70">
        <f>'REV-REVCALC_CWS'!AA26 + 'REV-REVCALC_CWS'!AA63</f>
        <v>24936494.450000003</v>
      </c>
      <c r="AD115" s="70">
        <f>'REV-REVCALC_CWS'!AB26 + 'REV-REVCALC_CWS'!AB63</f>
        <v>39897475.200000003</v>
      </c>
      <c r="AE115" s="70">
        <f>'REV-REVCALC_CWS'!AC26 + 'REV-REVCALC_CWS'!AC63</f>
        <v>44885232.050000012</v>
      </c>
      <c r="AF115" s="70">
        <f>'REV-REVCALC_CWS'!AD26 + 'REV-REVCALC_CWS'!AD63</f>
        <v>44885232.050000012</v>
      </c>
      <c r="AG115" s="70">
        <f>'REV-REVCALC_CWS'!AE26 + 'REV-REVCALC_CWS'!AE63</f>
        <v>44885232.050000012</v>
      </c>
      <c r="AH115" s="70">
        <f>'REV-REVCALC_CWS'!AF26 + 'REV-REVCALC_CWS'!AF63</f>
        <v>44885232.050000012</v>
      </c>
      <c r="AI115" s="70">
        <f>'REV-REVCALC_CWS'!AG26 + 'REV-REVCALC_CWS'!AG63</f>
        <v>44885232.050000012</v>
      </c>
      <c r="AJ115" s="70">
        <f>'REV-REVCALC_CWS'!AH26 + 'REV-REVCALC_CWS'!AH63</f>
        <v>44885232.050000012</v>
      </c>
      <c r="AK115" s="70">
        <f>'REV-REVCALC_CWS'!AI26 + 'REV-REVCALC_CWS'!AI63</f>
        <v>44885232.050000012</v>
      </c>
      <c r="AL115" s="70">
        <f>'REV-REVCALC_CWS'!AJ26 + 'REV-REVCALC_CWS'!AJ63</f>
        <v>44885232.050000012</v>
      </c>
      <c r="AM115" s="70">
        <f>'REV-REVCALC_CWS'!AK26 + 'REV-REVCALC_CWS'!AK63</f>
        <v>44885232.050000012</v>
      </c>
      <c r="AN115" s="70">
        <f>'REV-REVCALC_CWS'!AL26 + 'REV-REVCALC_CWS'!AL63</f>
        <v>29923106.400000006</v>
      </c>
      <c r="AO115" s="70">
        <f>'REV-REVCALC_CWS'!AM26 + 'REV-REVCALC_CWS'!AM63</f>
        <v>39711480.470500007</v>
      </c>
      <c r="AP115" s="70">
        <f>'REV-REVCALC_CWS'!AN26 + 'REV-REVCALC_CWS'!AN63</f>
        <v>63546821.549500011</v>
      </c>
      <c r="AQ115" s="70">
        <f>'REV-REVCALC_CWS'!AO26 + 'REV-REVCALC_CWS'!AO63</f>
        <v>71491935.242500007</v>
      </c>
      <c r="AR115" s="70">
        <f>'REV-REVCALC_CWS'!AP26 + 'REV-REVCALC_CWS'!AP63</f>
        <v>71491935.242500007</v>
      </c>
      <c r="AS115" s="70">
        <f>'REV-REVCALC_CWS'!AQ26 + 'REV-REVCALC_CWS'!AQ63</f>
        <v>71491935.242500007</v>
      </c>
      <c r="AT115" s="70">
        <f>'REV-REVCALC_CWS'!AR26 + 'REV-REVCALC_CWS'!AR63</f>
        <v>71491935.242500007</v>
      </c>
      <c r="AU115" s="70">
        <f>'REV-REVCALC_CWS'!AS26 + 'REV-REVCALC_CWS'!AS63</f>
        <v>71491935.242500007</v>
      </c>
      <c r="AV115" s="70">
        <f>'REV-REVCALC_CWS'!AT26 + 'REV-REVCALC_CWS'!AT63</f>
        <v>71491935.242500007</v>
      </c>
      <c r="AW115" s="70">
        <f>'REV-REVCALC_CWS'!AU26 + 'REV-REVCALC_CWS'!AU63</f>
        <v>71491935.242500007</v>
      </c>
      <c r="AX115" s="70">
        <f>'REV-REVCALC_CWS'!AV26 + 'REV-REVCALC_CWS'!AV63</f>
        <v>71491935.242500007</v>
      </c>
      <c r="AY115" s="70">
        <f>'REV-REVCALC_CWS'!AW26 + 'REV-REVCALC_CWS'!AW63</f>
        <v>71491935.242500007</v>
      </c>
      <c r="AZ115" s="70">
        <f>'REV-REVCALC_CWS'!AX26 + 'REV-REVCALC_CWS'!AX63</f>
        <v>47656594.163500004</v>
      </c>
      <c r="BA115" s="70">
        <f>'REV-REVCALC_CWS'!AY26 + 'REV-REVCALC_CWS'!AY63</f>
        <v>43764201.783875011</v>
      </c>
      <c r="BB115" s="70">
        <f>'REV-REVCALC_CWS'!AZ26 + 'REV-REVCALC_CWS'!AZ63</f>
        <v>70040859.615815014</v>
      </c>
      <c r="BC115" s="70">
        <f>'REV-REVCALC_CWS'!BA26 + 'REV-REVCALC_CWS'!BA63</f>
        <v>78784512.150090009</v>
      </c>
      <c r="BD115" s="70">
        <f>'REV-REVCALC_CWS'!BB26 + 'REV-REVCALC_CWS'!BB63</f>
        <v>78784512.150090009</v>
      </c>
      <c r="BE115" s="70">
        <f>'REV-REVCALC_CWS'!BC26 + 'REV-REVCALC_CWS'!BC63</f>
        <v>78784512.150090009</v>
      </c>
      <c r="BF115" s="70">
        <f>'REV-REVCALC_CWS'!BD26 + 'REV-REVCALC_CWS'!BD63</f>
        <v>78784512.150090009</v>
      </c>
      <c r="BG115" s="70">
        <f>'REV-REVCALC_CWS'!BE26 + 'REV-REVCALC_CWS'!BE63</f>
        <v>78784512.150090009</v>
      </c>
      <c r="BH115" s="70">
        <f>'REV-REVCALC_CWS'!BF26 + 'REV-REVCALC_CWS'!BF63</f>
        <v>78784512.150090009</v>
      </c>
      <c r="BI115" s="70">
        <f>'REV-REVCALC_CWS'!BG26 + 'REV-REVCALC_CWS'!BG63</f>
        <v>78784512.150090009</v>
      </c>
      <c r="BJ115" s="70">
        <f>'REV-REVCALC_CWS'!BH26 + 'REV-REVCALC_CWS'!BH63</f>
        <v>78784512.150090009</v>
      </c>
      <c r="BK115" s="70">
        <f>'REV-REVCALC_CWS'!BI26 + 'REV-REVCALC_CWS'!BI63</f>
        <v>78784512.150090009</v>
      </c>
      <c r="BL115" s="70">
        <f>'REV-REVCALC_CWS'!BJ26 + 'REV-REVCALC_CWS'!BJ63</f>
        <v>52538241.509765007</v>
      </c>
      <c r="BM115" s="167">
        <f>SUM(D115:BL115)</f>
        <v>2536659430.126266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3662830</v>
      </c>
      <c r="I116" s="70">
        <f>'REV-REVCALC_CWS'!G28 + 'REV-REVCALC_CWS'!G65</f>
        <v>6410840</v>
      </c>
      <c r="J116" s="70">
        <f>'REV-REVCALC_CWS'!H28 + 'REV-REVCALC_CWS'!H65</f>
        <v>6410840</v>
      </c>
      <c r="K116" s="70">
        <f>'REV-REVCALC_CWS'!I28 + 'REV-REVCALC_CWS'!I65</f>
        <v>6410840</v>
      </c>
      <c r="L116" s="70">
        <f>'REV-REVCALC_CWS'!J28 + 'REV-REVCALC_CWS'!J65</f>
        <v>6410840</v>
      </c>
      <c r="M116" s="70">
        <f>'REV-REVCALC_CWS'!K28 + 'REV-REVCALC_CWS'!K65</f>
        <v>6410840</v>
      </c>
      <c r="N116" s="70">
        <f>'REV-REVCALC_CWS'!L28 + 'REV-REVCALC_CWS'!L65</f>
        <v>6410840</v>
      </c>
      <c r="O116" s="70">
        <f>'REV-REVCALC_CWS'!M28 + 'REV-REVCALC_CWS'!M65</f>
        <v>6410840</v>
      </c>
      <c r="P116" s="70">
        <f>'REV-REVCALC_CWS'!N28 + 'REV-REVCALC_CWS'!N65</f>
        <v>6100280</v>
      </c>
      <c r="Q116" s="70">
        <f>'REV-REVCALC_CWS'!O28 + 'REV-REVCALC_CWS'!O65</f>
        <v>8515060</v>
      </c>
      <c r="R116" s="70">
        <f>'REV-REVCALC_CWS'!P28 + 'REV-REVCALC_CWS'!P65</f>
        <v>13623775</v>
      </c>
      <c r="S116" s="70">
        <f>'REV-REVCALC_CWS'!Q28 + 'REV-REVCALC_CWS'!Q65</f>
        <v>15323470</v>
      </c>
      <c r="T116" s="70">
        <f>'REV-REVCALC_CWS'!R28 + 'REV-REVCALC_CWS'!R65</f>
        <v>15323470</v>
      </c>
      <c r="U116" s="70">
        <f>'REV-REVCALC_CWS'!S28 + 'REV-REVCALC_CWS'!S65</f>
        <v>15323470</v>
      </c>
      <c r="V116" s="70">
        <f>'REV-REVCALC_CWS'!T28 + 'REV-REVCALC_CWS'!T65</f>
        <v>15323470</v>
      </c>
      <c r="W116" s="70">
        <f>'REV-REVCALC_CWS'!U28 + 'REV-REVCALC_CWS'!U65</f>
        <v>15323470</v>
      </c>
      <c r="X116" s="70">
        <f>'REV-REVCALC_CWS'!V28 + 'REV-REVCALC_CWS'!V65</f>
        <v>15323470</v>
      </c>
      <c r="Y116" s="70">
        <f>'REV-REVCALC_CWS'!W28 + 'REV-REVCALC_CWS'!W65</f>
        <v>15323470</v>
      </c>
      <c r="Z116" s="70">
        <f>'REV-REVCALC_CWS'!X28 + 'REV-REVCALC_CWS'!X65</f>
        <v>15323470</v>
      </c>
      <c r="AA116" s="70">
        <f>'REV-REVCALC_CWS'!Y28 + 'REV-REVCALC_CWS'!Y65</f>
        <v>15323470</v>
      </c>
      <c r="AB116" s="70">
        <f>'REV-REVCALC_CWS'!Z28 + 'REV-REVCALC_CWS'!Z65</f>
        <v>10214755</v>
      </c>
      <c r="AC116" s="70">
        <f>'REV-REVCALC_CWS'!AA28 + 'REV-REVCALC_CWS'!AA65</f>
        <v>17665234.550000004</v>
      </c>
      <c r="AD116" s="70">
        <f>'REV-REVCALC_CWS'!AB28 + 'REV-REVCALC_CWS'!AB65</f>
        <v>28260711.600000001</v>
      </c>
      <c r="AE116" s="70">
        <f>'REV-REVCALC_CWS'!AC28 + 'REV-REVCALC_CWS'!AC65</f>
        <v>31795590.349999998</v>
      </c>
      <c r="AF116" s="70">
        <f>'REV-REVCALC_CWS'!AD28 + 'REV-REVCALC_CWS'!AD65</f>
        <v>31795590.349999998</v>
      </c>
      <c r="AG116" s="70">
        <f>'REV-REVCALC_CWS'!AE28 + 'REV-REVCALC_CWS'!AE65</f>
        <v>31795590.349999998</v>
      </c>
      <c r="AH116" s="70">
        <f>'REV-REVCALC_CWS'!AF28 + 'REV-REVCALC_CWS'!AF65</f>
        <v>31795590.349999998</v>
      </c>
      <c r="AI116" s="70">
        <f>'REV-REVCALC_CWS'!AG28 + 'REV-REVCALC_CWS'!AG65</f>
        <v>31795590.349999998</v>
      </c>
      <c r="AJ116" s="70">
        <f>'REV-REVCALC_CWS'!AH28 + 'REV-REVCALC_CWS'!AH65</f>
        <v>31795590.349999998</v>
      </c>
      <c r="AK116" s="70">
        <f>'REV-REVCALC_CWS'!AI28 + 'REV-REVCALC_CWS'!AI65</f>
        <v>31795590.349999998</v>
      </c>
      <c r="AL116" s="70">
        <f>'REV-REVCALC_CWS'!AJ28 + 'REV-REVCALC_CWS'!AJ65</f>
        <v>31795590.349999998</v>
      </c>
      <c r="AM116" s="70">
        <f>'REV-REVCALC_CWS'!AK28 + 'REV-REVCALC_CWS'!AK65</f>
        <v>31795590.349999998</v>
      </c>
      <c r="AN116" s="70">
        <f>'REV-REVCALC_CWS'!AL28 + 'REV-REVCALC_CWS'!AL65</f>
        <v>21195533.699999996</v>
      </c>
      <c r="AO116" s="70">
        <f>'REV-REVCALC_CWS'!AM28 + 'REV-REVCALC_CWS'!AM65</f>
        <v>27845965.850499995</v>
      </c>
      <c r="AP116" s="70">
        <f>'REV-REVCALC_CWS'!AN28 + 'REV-REVCALC_CWS'!AN65</f>
        <v>44558323.028499991</v>
      </c>
      <c r="AQ116" s="70">
        <f>'REV-REVCALC_CWS'!AO28 + 'REV-REVCALC_CWS'!AO65</f>
        <v>50129108.754500002</v>
      </c>
      <c r="AR116" s="70">
        <f>'REV-REVCALC_CWS'!AP28 + 'REV-REVCALC_CWS'!AP65</f>
        <v>50129108.754500002</v>
      </c>
      <c r="AS116" s="70">
        <f>'REV-REVCALC_CWS'!AQ28 + 'REV-REVCALC_CWS'!AQ65</f>
        <v>50129108.754500002</v>
      </c>
      <c r="AT116" s="70">
        <f>'REV-REVCALC_CWS'!AR28 + 'REV-REVCALC_CWS'!AR65</f>
        <v>50129108.754500002</v>
      </c>
      <c r="AU116" s="70">
        <f>'REV-REVCALC_CWS'!AS28 + 'REV-REVCALC_CWS'!AS65</f>
        <v>50129108.754500002</v>
      </c>
      <c r="AV116" s="70">
        <f>'REV-REVCALC_CWS'!AT28 + 'REV-REVCALC_CWS'!AT65</f>
        <v>50129108.754500002</v>
      </c>
      <c r="AW116" s="70">
        <f>'REV-REVCALC_CWS'!AU28 + 'REV-REVCALC_CWS'!AU65</f>
        <v>50129108.754500002</v>
      </c>
      <c r="AX116" s="70">
        <f>'REV-REVCALC_CWS'!AV28 + 'REV-REVCALC_CWS'!AV65</f>
        <v>50129108.754500002</v>
      </c>
      <c r="AY116" s="70">
        <f>'REV-REVCALC_CWS'!AW28 + 'REV-REVCALC_CWS'!AW65</f>
        <v>50129108.754500002</v>
      </c>
      <c r="AZ116" s="70">
        <f>'REV-REVCALC_CWS'!AX28 + 'REV-REVCALC_CWS'!AX65</f>
        <v>33416751.576499999</v>
      </c>
      <c r="BA116" s="70">
        <f>'REV-REVCALC_CWS'!AY28 + 'REV-REVCALC_CWS'!AY65</f>
        <v>27013270.062624998</v>
      </c>
      <c r="BB116" s="70">
        <f>'REV-REVCALC_CWS'!AZ28 + 'REV-REVCALC_CWS'!AZ65</f>
        <v>43231956.206765004</v>
      </c>
      <c r="BC116" s="70">
        <f>'REV-REVCALC_CWS'!BA28 + 'REV-REVCALC_CWS'!BA65</f>
        <v>48627998.421790011</v>
      </c>
      <c r="BD116" s="70">
        <f>'REV-REVCALC_CWS'!BB28 + 'REV-REVCALC_CWS'!BB65</f>
        <v>48627998.421790011</v>
      </c>
      <c r="BE116" s="70">
        <f>'REV-REVCALC_CWS'!BC28 + 'REV-REVCALC_CWS'!BC65</f>
        <v>48627998.421790011</v>
      </c>
      <c r="BF116" s="70">
        <f>'REV-REVCALC_CWS'!BD28 + 'REV-REVCALC_CWS'!BD65</f>
        <v>48627998.421790011</v>
      </c>
      <c r="BG116" s="70">
        <f>'REV-REVCALC_CWS'!BE28 + 'REV-REVCALC_CWS'!BE65</f>
        <v>48627998.421790011</v>
      </c>
      <c r="BH116" s="70">
        <f>'REV-REVCALC_CWS'!BF28 + 'REV-REVCALC_CWS'!BF65</f>
        <v>48627998.421790011</v>
      </c>
      <c r="BI116" s="70">
        <f>'REV-REVCALC_CWS'!BG28 + 'REV-REVCALC_CWS'!BG65</f>
        <v>48627998.421790011</v>
      </c>
      <c r="BJ116" s="70">
        <f>'REV-REVCALC_CWS'!BH28 + 'REV-REVCALC_CWS'!BH65</f>
        <v>48627998.421790011</v>
      </c>
      <c r="BK116" s="70">
        <f>'REV-REVCALC_CWS'!BI28 + 'REV-REVCALC_CWS'!BI65</f>
        <v>48627998.421790011</v>
      </c>
      <c r="BL116" s="70">
        <f>'REV-REVCALC_CWS'!BJ28 + 'REV-REVCALC_CWS'!BJ65</f>
        <v>32428852.114215005</v>
      </c>
      <c r="BM116" s="167">
        <f>SUM(D116:BL116)</f>
        <v>1675494686.4257162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0.35034771991293734</v>
      </c>
      <c r="I117" s="46">
        <f>MEDIAN( 'REV-REVCALC_CWS'!G29, 'REV-REVCALC_CWS'!G66 )</f>
        <v>0.35034771991293734</v>
      </c>
      <c r="J117" s="46">
        <f>MEDIAN( 'REV-REVCALC_CWS'!H29, 'REV-REVCALC_CWS'!H66 )</f>
        <v>0.35034771991293734</v>
      </c>
      <c r="K117" s="46">
        <f>MEDIAN( 'REV-REVCALC_CWS'!I29, 'REV-REVCALC_CWS'!I66 )</f>
        <v>0.35034771991293734</v>
      </c>
      <c r="L117" s="46">
        <f>MEDIAN( 'REV-REVCALC_CWS'!J29, 'REV-REVCALC_CWS'!J66 )</f>
        <v>0.35034771991293734</v>
      </c>
      <c r="M117" s="46">
        <f>MEDIAN( 'REV-REVCALC_CWS'!K29, 'REV-REVCALC_CWS'!K66 )</f>
        <v>0.35034771991293734</v>
      </c>
      <c r="N117" s="46">
        <f>MEDIAN( 'REV-REVCALC_CWS'!L29, 'REV-REVCALC_CWS'!L66 )</f>
        <v>0.35034771991293734</v>
      </c>
      <c r="O117" s="46">
        <f>MEDIAN( 'REV-REVCALC_CWS'!M29, 'REV-REVCALC_CWS'!M66 )</f>
        <v>0.35034771991293734</v>
      </c>
      <c r="P117" s="46">
        <f>MEDIAN( 'REV-REVCALC_CWS'!N29, 'REV-REVCALC_CWS'!N66 )</f>
        <v>0.35034771991293734</v>
      </c>
      <c r="Q117" s="46">
        <f>MEDIAN( 'REV-REVCALC_CWS'!O29, 'REV-REVCALC_CWS'!O66 )</f>
        <v>0.40881642512077293</v>
      </c>
      <c r="R117" s="46">
        <f>MEDIAN( 'REV-REVCALC_CWS'!P29, 'REV-REVCALC_CWS'!P66 )</f>
        <v>0.40881642512077293</v>
      </c>
      <c r="S117" s="46">
        <f>MEDIAN( 'REV-REVCALC_CWS'!Q29, 'REV-REVCALC_CWS'!Q66 )</f>
        <v>0.40881642512077293</v>
      </c>
      <c r="T117" s="46">
        <f>MEDIAN( 'REV-REVCALC_CWS'!R29, 'REV-REVCALC_CWS'!R66 )</f>
        <v>0.40881642512077293</v>
      </c>
      <c r="U117" s="46">
        <f>MEDIAN( 'REV-REVCALC_CWS'!S29, 'REV-REVCALC_CWS'!S66 )</f>
        <v>0.40881642512077293</v>
      </c>
      <c r="V117" s="46">
        <f>MEDIAN( 'REV-REVCALC_CWS'!T29, 'REV-REVCALC_CWS'!T66 )</f>
        <v>0.40881642512077293</v>
      </c>
      <c r="W117" s="46">
        <f>MEDIAN( 'REV-REVCALC_CWS'!U29, 'REV-REVCALC_CWS'!U66 )</f>
        <v>0.40881642512077293</v>
      </c>
      <c r="X117" s="46">
        <f>MEDIAN( 'REV-REVCALC_CWS'!V29, 'REV-REVCALC_CWS'!V66 )</f>
        <v>0.40881642512077293</v>
      </c>
      <c r="Y117" s="46">
        <f>MEDIAN( 'REV-REVCALC_CWS'!W29, 'REV-REVCALC_CWS'!W66 )</f>
        <v>0.40881642512077293</v>
      </c>
      <c r="Z117" s="46">
        <f>MEDIAN( 'REV-REVCALC_CWS'!X29, 'REV-REVCALC_CWS'!X66 )</f>
        <v>0.40881642512077293</v>
      </c>
      <c r="AA117" s="46">
        <f>MEDIAN( 'REV-REVCALC_CWS'!Y29, 'REV-REVCALC_CWS'!Y66 )</f>
        <v>0.40881642512077293</v>
      </c>
      <c r="AB117" s="46">
        <f>MEDIAN( 'REV-REVCALC_CWS'!Z29, 'REV-REVCALC_CWS'!Z66 )</f>
        <v>0.40881642512077293</v>
      </c>
      <c r="AC117" s="46">
        <f>MEDIAN( 'REV-REVCALC_CWS'!AA29, 'REV-REVCALC_CWS'!AA66 )</f>
        <v>0.40881642512077299</v>
      </c>
      <c r="AD117" s="46">
        <f>MEDIAN( 'REV-REVCALC_CWS'!AB29, 'REV-REVCALC_CWS'!AB66 )</f>
        <v>0.40881642512077299</v>
      </c>
      <c r="AE117" s="46">
        <f>MEDIAN( 'REV-REVCALC_CWS'!AC29, 'REV-REVCALC_CWS'!AC66 )</f>
        <v>0.40881642512077287</v>
      </c>
      <c r="AF117" s="46">
        <f>MEDIAN( 'REV-REVCALC_CWS'!AD29, 'REV-REVCALC_CWS'!AD66 )</f>
        <v>0.40881642512077287</v>
      </c>
      <c r="AG117" s="46">
        <f>MEDIAN( 'REV-REVCALC_CWS'!AE29, 'REV-REVCALC_CWS'!AE66 )</f>
        <v>0.40881642512077287</v>
      </c>
      <c r="AH117" s="46">
        <f>MEDIAN( 'REV-REVCALC_CWS'!AF29, 'REV-REVCALC_CWS'!AF66 )</f>
        <v>0.40881642512077287</v>
      </c>
      <c r="AI117" s="46">
        <f>MEDIAN( 'REV-REVCALC_CWS'!AG29, 'REV-REVCALC_CWS'!AG66 )</f>
        <v>0.40881642512077287</v>
      </c>
      <c r="AJ117" s="46">
        <f>MEDIAN( 'REV-REVCALC_CWS'!AH29, 'REV-REVCALC_CWS'!AH66 )</f>
        <v>0.40881642512077287</v>
      </c>
      <c r="AK117" s="46">
        <f>MEDIAN( 'REV-REVCALC_CWS'!AI29, 'REV-REVCALC_CWS'!AI66 )</f>
        <v>0.40881642512077287</v>
      </c>
      <c r="AL117" s="46">
        <f>MEDIAN( 'REV-REVCALC_CWS'!AJ29, 'REV-REVCALC_CWS'!AJ66 )</f>
        <v>0.40881642512077287</v>
      </c>
      <c r="AM117" s="46">
        <f>MEDIAN( 'REV-REVCALC_CWS'!AK29, 'REV-REVCALC_CWS'!AK66 )</f>
        <v>0.40881642512077287</v>
      </c>
      <c r="AN117" s="46">
        <f>MEDIAN( 'REV-REVCALC_CWS'!AL29, 'REV-REVCALC_CWS'!AL66 )</f>
        <v>0.40881642512077287</v>
      </c>
      <c r="AO117" s="46">
        <f>MEDIAN( 'REV-REVCALC_CWS'!AM29, 'REV-REVCALC_CWS'!AM66 )</f>
        <v>0.42659375141089884</v>
      </c>
      <c r="AP117" s="46">
        <f>MEDIAN( 'REV-REVCALC_CWS'!AN29, 'REV-REVCALC_CWS'!AN66 )</f>
        <v>0.42659375141089884</v>
      </c>
      <c r="AQ117" s="46">
        <f>MEDIAN( 'REV-REVCALC_CWS'!AO29, 'REV-REVCALC_CWS'!AO66 )</f>
        <v>0.42659375141089884</v>
      </c>
      <c r="AR117" s="46">
        <f>MEDIAN( 'REV-REVCALC_CWS'!AP29, 'REV-REVCALC_CWS'!AP66 )</f>
        <v>0.42659375141089884</v>
      </c>
      <c r="AS117" s="46">
        <f>MEDIAN( 'REV-REVCALC_CWS'!AQ29, 'REV-REVCALC_CWS'!AQ66 )</f>
        <v>0.42659375141089884</v>
      </c>
      <c r="AT117" s="46">
        <f>MEDIAN( 'REV-REVCALC_CWS'!AR29, 'REV-REVCALC_CWS'!AR66 )</f>
        <v>0.42659375141089884</v>
      </c>
      <c r="AU117" s="46">
        <f>MEDIAN( 'REV-REVCALC_CWS'!AS29, 'REV-REVCALC_CWS'!AS66 )</f>
        <v>0.42659375141089884</v>
      </c>
      <c r="AV117" s="46">
        <f>MEDIAN( 'REV-REVCALC_CWS'!AT29, 'REV-REVCALC_CWS'!AT66 )</f>
        <v>0.42659375141089884</v>
      </c>
      <c r="AW117" s="46">
        <f>MEDIAN( 'REV-REVCALC_CWS'!AU29, 'REV-REVCALC_CWS'!AU66 )</f>
        <v>0.42659375141089884</v>
      </c>
      <c r="AX117" s="46">
        <f>MEDIAN( 'REV-REVCALC_CWS'!AV29, 'REV-REVCALC_CWS'!AV66 )</f>
        <v>0.42659375141089884</v>
      </c>
      <c r="AY117" s="46">
        <f>MEDIAN( 'REV-REVCALC_CWS'!AW29, 'REV-REVCALC_CWS'!AW66 )</f>
        <v>0.42659375141089884</v>
      </c>
      <c r="AZ117" s="46">
        <f>MEDIAN( 'REV-REVCALC_CWS'!AX29, 'REV-REVCALC_CWS'!AX66 )</f>
        <v>0.42659375141089884</v>
      </c>
      <c r="BA117" s="46">
        <f>MEDIAN( 'REV-REVCALC_CWS'!AY29, 'REV-REVCALC_CWS'!AY66 )</f>
        <v>0.38979468599033812</v>
      </c>
      <c r="BB117" s="46">
        <f>MEDIAN( 'REV-REVCALC_CWS'!AZ29, 'REV-REVCALC_CWS'!AZ66 )</f>
        <v>0.38979468599033817</v>
      </c>
      <c r="BC117" s="46">
        <f>MEDIAN( 'REV-REVCALC_CWS'!BA29, 'REV-REVCALC_CWS'!BA66 )</f>
        <v>0.38979468599033817</v>
      </c>
      <c r="BD117" s="46">
        <f>MEDIAN( 'REV-REVCALC_CWS'!BB29, 'REV-REVCALC_CWS'!BB66 )</f>
        <v>0.38979468599033817</v>
      </c>
      <c r="BE117" s="46">
        <f>MEDIAN( 'REV-REVCALC_CWS'!BC29, 'REV-REVCALC_CWS'!BC66 )</f>
        <v>0.38979468599033817</v>
      </c>
      <c r="BF117" s="46">
        <f>MEDIAN( 'REV-REVCALC_CWS'!BD29, 'REV-REVCALC_CWS'!BD66 )</f>
        <v>0.38979468599033817</v>
      </c>
      <c r="BG117" s="46">
        <f>MEDIAN( 'REV-REVCALC_CWS'!BE29, 'REV-REVCALC_CWS'!BE66 )</f>
        <v>0.38979468599033817</v>
      </c>
      <c r="BH117" s="46">
        <f>MEDIAN( 'REV-REVCALC_CWS'!BF29, 'REV-REVCALC_CWS'!BF66 )</f>
        <v>0.38979468599033817</v>
      </c>
      <c r="BI117" s="46">
        <f>MEDIAN( 'REV-REVCALC_CWS'!BG29, 'REV-REVCALC_CWS'!BG66 )</f>
        <v>0.38979468599033817</v>
      </c>
      <c r="BJ117" s="46">
        <f>MEDIAN( 'REV-REVCALC_CWS'!BH29, 'REV-REVCALC_CWS'!BH66 )</f>
        <v>0.38979468599033817</v>
      </c>
      <c r="BK117" s="46">
        <f>MEDIAN( 'REV-REVCALC_CWS'!BI29, 'REV-REVCALC_CWS'!BI66 )</f>
        <v>0.38979468599033817</v>
      </c>
      <c r="BL117" s="46">
        <f>MEDIAN( 'REV-REVCALC_CWS'!BJ29, 'REV-REVCALC_CWS'!BJ66 )</f>
        <v>0.38979468599033817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4055330</v>
      </c>
      <c r="I129" s="104">
        <f t="shared" si="10"/>
        <v>7095840</v>
      </c>
      <c r="J129" s="104">
        <f t="shared" si="10"/>
        <v>7095840</v>
      </c>
      <c r="K129" s="104">
        <f t="shared" si="10"/>
        <v>7095840</v>
      </c>
      <c r="L129" s="104">
        <f t="shared" si="10"/>
        <v>7095840</v>
      </c>
      <c r="M129" s="104">
        <f t="shared" si="10"/>
        <v>7095840</v>
      </c>
      <c r="N129" s="104">
        <f t="shared" si="10"/>
        <v>7095840</v>
      </c>
      <c r="O129" s="104">
        <f t="shared" si="10"/>
        <v>7095840</v>
      </c>
      <c r="P129" s="104">
        <f t="shared" si="10"/>
        <v>6752780</v>
      </c>
      <c r="Q129" s="104">
        <f t="shared" si="10"/>
        <v>9242660</v>
      </c>
      <c r="R129" s="104">
        <f t="shared" si="10"/>
        <v>14787400</v>
      </c>
      <c r="S129" s="104">
        <f t="shared" si="10"/>
        <v>16631545</v>
      </c>
      <c r="T129" s="104">
        <f t="shared" si="10"/>
        <v>16631545</v>
      </c>
      <c r="U129" s="104">
        <f t="shared" si="10"/>
        <v>16631545</v>
      </c>
      <c r="V129" s="104">
        <f t="shared" si="10"/>
        <v>16631545</v>
      </c>
      <c r="W129" s="104">
        <f t="shared" si="10"/>
        <v>16631545</v>
      </c>
      <c r="X129" s="104">
        <f t="shared" si="10"/>
        <v>16631545</v>
      </c>
      <c r="Y129" s="104">
        <f t="shared" si="10"/>
        <v>16631545</v>
      </c>
      <c r="Z129" s="104">
        <f t="shared" si="10"/>
        <v>16631545</v>
      </c>
      <c r="AA129" s="104">
        <f t="shared" si="10"/>
        <v>16631545</v>
      </c>
      <c r="AB129" s="104">
        <f t="shared" si="10"/>
        <v>11086805</v>
      </c>
      <c r="AC129" s="104">
        <f t="shared" si="10"/>
        <v>19253783.300000004</v>
      </c>
      <c r="AD129" s="104">
        <f t="shared" si="10"/>
        <v>30799527.350000001</v>
      </c>
      <c r="AE129" s="104">
        <f t="shared" si="10"/>
        <v>34652115.849999994</v>
      </c>
      <c r="AF129" s="104">
        <f t="shared" si="10"/>
        <v>34652115.849999994</v>
      </c>
      <c r="AG129" s="104">
        <f t="shared" si="10"/>
        <v>34652115.849999994</v>
      </c>
      <c r="AH129" s="104">
        <f t="shared" si="10"/>
        <v>34652115.849999994</v>
      </c>
      <c r="AI129" s="104">
        <f t="shared" si="10"/>
        <v>34652115.849999994</v>
      </c>
      <c r="AJ129" s="104">
        <f t="shared" ref="AJ129:BL129" si="11">AJ127+AJ122+AJ116</f>
        <v>34652115.849999994</v>
      </c>
      <c r="AK129" s="104">
        <f t="shared" si="11"/>
        <v>34652115.849999994</v>
      </c>
      <c r="AL129" s="104">
        <f t="shared" si="11"/>
        <v>34652115.849999994</v>
      </c>
      <c r="AM129" s="104">
        <f t="shared" si="11"/>
        <v>34652115.849999994</v>
      </c>
      <c r="AN129" s="104">
        <f t="shared" si="11"/>
        <v>23098929.949999996</v>
      </c>
      <c r="AO129" s="104">
        <f t="shared" si="11"/>
        <v>30424681.365499996</v>
      </c>
      <c r="AP129" s="104">
        <f t="shared" si="11"/>
        <v>48683655.330999993</v>
      </c>
      <c r="AQ129" s="104">
        <f t="shared" si="11"/>
        <v>54769466.116999999</v>
      </c>
      <c r="AR129" s="104">
        <f t="shared" si="11"/>
        <v>54768959.116999999</v>
      </c>
      <c r="AS129" s="104">
        <f t="shared" si="11"/>
        <v>54768959.116999999</v>
      </c>
      <c r="AT129" s="104">
        <f t="shared" si="11"/>
        <v>54768959.116999999</v>
      </c>
      <c r="AU129" s="104">
        <f t="shared" si="11"/>
        <v>54768959.116999999</v>
      </c>
      <c r="AV129" s="104">
        <f t="shared" si="11"/>
        <v>54768959.116999999</v>
      </c>
      <c r="AW129" s="104">
        <f t="shared" si="11"/>
        <v>54768959.116999999</v>
      </c>
      <c r="AX129" s="104">
        <f t="shared" si="11"/>
        <v>54768959.116999999</v>
      </c>
      <c r="AY129" s="104">
        <f t="shared" si="11"/>
        <v>54768959.116999999</v>
      </c>
      <c r="AZ129" s="104">
        <f t="shared" si="11"/>
        <v>36509985.151500002</v>
      </c>
      <c r="BA129" s="104">
        <f t="shared" si="11"/>
        <v>29854420.414299998</v>
      </c>
      <c r="BB129" s="104">
        <f t="shared" si="11"/>
        <v>47780418.361465007</v>
      </c>
      <c r="BC129" s="104">
        <f t="shared" si="11"/>
        <v>53740609.860790014</v>
      </c>
      <c r="BD129" s="104">
        <f t="shared" si="11"/>
        <v>53740102.860790014</v>
      </c>
      <c r="BE129" s="104">
        <f t="shared" si="11"/>
        <v>53740102.860790014</v>
      </c>
      <c r="BF129" s="104">
        <f t="shared" si="11"/>
        <v>53740102.860790014</v>
      </c>
      <c r="BG129" s="104">
        <f t="shared" si="11"/>
        <v>53740102.860790014</v>
      </c>
      <c r="BH129" s="104">
        <f t="shared" si="11"/>
        <v>53740102.860790014</v>
      </c>
      <c r="BI129" s="104">
        <f t="shared" si="11"/>
        <v>53740102.860790014</v>
      </c>
      <c r="BJ129" s="104">
        <f t="shared" si="11"/>
        <v>53740102.860790014</v>
      </c>
      <c r="BK129" s="104">
        <f t="shared" si="11"/>
        <v>53740102.860790014</v>
      </c>
      <c r="BL129" s="104">
        <f t="shared" si="11"/>
        <v>35840198.730240002</v>
      </c>
      <c r="BM129" s="167">
        <f>SUM(D129:BL129)</f>
        <v>1835976974.4041154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-17308904.666666664</v>
      </c>
      <c r="I208" s="130">
        <f t="shared" si="23"/>
        <v>-9271561.3333333321</v>
      </c>
      <c r="J208" s="104">
        <f t="shared" si="23"/>
        <v>-11271561.333333332</v>
      </c>
      <c r="K208" s="130">
        <f t="shared" si="23"/>
        <v>-10883500.666666668</v>
      </c>
      <c r="L208" s="130">
        <f t="shared" si="23"/>
        <v>-10883500.666666668</v>
      </c>
      <c r="M208" s="130">
        <f t="shared" si="23"/>
        <v>-10883500.666666668</v>
      </c>
      <c r="N208" s="130">
        <f t="shared" si="23"/>
        <v>-10883500.666666668</v>
      </c>
      <c r="O208" s="130">
        <f t="shared" si="23"/>
        <v>-10883500.666666668</v>
      </c>
      <c r="P208" s="130">
        <f t="shared" si="23"/>
        <v>-11226560.666666668</v>
      </c>
      <c r="Q208" s="130">
        <f t="shared" si="23"/>
        <v>-11835080.666666668</v>
      </c>
      <c r="R208" s="130">
        <f t="shared" si="23"/>
        <v>-6290340.6666666679</v>
      </c>
      <c r="S208" s="130">
        <f t="shared" si="23"/>
        <v>-4446195.6666666679</v>
      </c>
      <c r="T208" s="130">
        <f t="shared" si="23"/>
        <v>-3446195.6666666679</v>
      </c>
      <c r="U208" s="130">
        <f t="shared" si="23"/>
        <v>-3446195.6666666679</v>
      </c>
      <c r="V208" s="130">
        <f t="shared" si="23"/>
        <v>-3446195.6666666679</v>
      </c>
      <c r="W208" s="130">
        <f t="shared" si="23"/>
        <v>-3446195.6666666679</v>
      </c>
      <c r="X208" s="130">
        <f t="shared" si="23"/>
        <v>-3446195.6666666679</v>
      </c>
      <c r="Y208" s="130">
        <f t="shared" si="23"/>
        <v>-3446195.6666666679</v>
      </c>
      <c r="Z208" s="130">
        <f t="shared" si="23"/>
        <v>-3446195.6666666679</v>
      </c>
      <c r="AA208" s="130">
        <f t="shared" si="23"/>
        <v>-3446195.6666666679</v>
      </c>
      <c r="AB208" s="130">
        <f t="shared" si="23"/>
        <v>-8990935.6666666679</v>
      </c>
      <c r="AC208" s="130">
        <f t="shared" si="23"/>
        <v>-2299157.3666666634</v>
      </c>
      <c r="AD208" s="130">
        <f t="shared" si="23"/>
        <v>9246586.6833333336</v>
      </c>
      <c r="AE208" s="130">
        <f t="shared" si="23"/>
        <v>13099175.183333326</v>
      </c>
      <c r="AF208" s="130">
        <f t="shared" si="23"/>
        <v>13099175.183333326</v>
      </c>
      <c r="AG208" s="130">
        <f t="shared" si="23"/>
        <v>13099175.183333326</v>
      </c>
      <c r="AH208" s="130">
        <f t="shared" si="23"/>
        <v>13099175.183333326</v>
      </c>
      <c r="AI208" s="130">
        <f t="shared" si="23"/>
        <v>13099175.183333326</v>
      </c>
      <c r="AJ208" s="130">
        <f t="shared" ref="AJ208:BL208" si="24">AJ129-AJ206</f>
        <v>13099175.183333326</v>
      </c>
      <c r="AK208" s="130">
        <f t="shared" si="24"/>
        <v>13099175.183333326</v>
      </c>
      <c r="AL208" s="130">
        <f t="shared" si="24"/>
        <v>13099175.183333326</v>
      </c>
      <c r="AM208" s="130">
        <f t="shared" si="24"/>
        <v>13099175.183333326</v>
      </c>
      <c r="AN208" s="130">
        <f t="shared" si="24"/>
        <v>1545989.2833333276</v>
      </c>
      <c r="AO208" s="130">
        <f t="shared" si="24"/>
        <v>6576264.6988333277</v>
      </c>
      <c r="AP208" s="130">
        <f t="shared" si="24"/>
        <v>24835238.664333325</v>
      </c>
      <c r="AQ208" s="130">
        <f t="shared" si="24"/>
        <v>30921049.450333331</v>
      </c>
      <c r="AR208" s="130">
        <f t="shared" si="24"/>
        <v>30920542.450333331</v>
      </c>
      <c r="AS208" s="130">
        <f t="shared" si="24"/>
        <v>30920542.450333331</v>
      </c>
      <c r="AT208" s="130">
        <f t="shared" si="24"/>
        <v>30920542.450333331</v>
      </c>
      <c r="AU208" s="130">
        <f t="shared" si="24"/>
        <v>30920542.450333331</v>
      </c>
      <c r="AV208" s="130">
        <f t="shared" si="24"/>
        <v>30920542.450333331</v>
      </c>
      <c r="AW208" s="130">
        <f t="shared" si="24"/>
        <v>30920542.450333331</v>
      </c>
      <c r="AX208" s="130">
        <f t="shared" si="24"/>
        <v>30920542.450333331</v>
      </c>
      <c r="AY208" s="130">
        <f t="shared" si="24"/>
        <v>30920542.450333331</v>
      </c>
      <c r="AZ208" s="130">
        <f t="shared" si="24"/>
        <v>12661568.484833334</v>
      </c>
      <c r="BA208" s="130">
        <f t="shared" si="24"/>
        <v>3044782.4276333265</v>
      </c>
      <c r="BB208" s="130">
        <f t="shared" si="24"/>
        <v>20970780.374798335</v>
      </c>
      <c r="BC208" s="130">
        <f t="shared" si="24"/>
        <v>26930971.874123342</v>
      </c>
      <c r="BD208" s="130">
        <f t="shared" si="24"/>
        <v>26930464.874123342</v>
      </c>
      <c r="BE208" s="130">
        <f t="shared" si="24"/>
        <v>26930464.874123342</v>
      </c>
      <c r="BF208" s="130">
        <f t="shared" si="24"/>
        <v>26930464.874123342</v>
      </c>
      <c r="BG208" s="130">
        <f t="shared" si="24"/>
        <v>26930464.874123342</v>
      </c>
      <c r="BH208" s="130">
        <f t="shared" si="24"/>
        <v>26930464.874123342</v>
      </c>
      <c r="BI208" s="130">
        <f t="shared" si="24"/>
        <v>26930464.874123342</v>
      </c>
      <c r="BJ208" s="130">
        <f t="shared" si="24"/>
        <v>26930464.874123342</v>
      </c>
      <c r="BK208" s="130">
        <f t="shared" si="24"/>
        <v>26930464.874123342</v>
      </c>
      <c r="BL208" s="130">
        <f t="shared" si="24"/>
        <v>9030560.7435733303</v>
      </c>
      <c r="BM208" s="167">
        <f>SUM(D208:BL208)</f>
        <v>561537061.23078167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-17308904.666666664</v>
      </c>
      <c r="I209" s="130">
        <f t="shared" si="25"/>
        <v>-26580465.999999996</v>
      </c>
      <c r="J209" s="104">
        <f t="shared" si="25"/>
        <v>-37852027.333333328</v>
      </c>
      <c r="K209" s="130">
        <f t="shared" si="25"/>
        <v>-48735528</v>
      </c>
      <c r="L209" s="130">
        <f t="shared" si="25"/>
        <v>-59619028.666666672</v>
      </c>
      <c r="M209" s="130">
        <f t="shared" si="25"/>
        <v>-70502529.333333343</v>
      </c>
      <c r="N209" s="130">
        <f t="shared" si="25"/>
        <v>-81386030.000000015</v>
      </c>
      <c r="O209" s="130">
        <f t="shared" si="25"/>
        <v>-92269530.666666687</v>
      </c>
      <c r="P209" s="130">
        <f t="shared" si="25"/>
        <v>-103496091.33333336</v>
      </c>
      <c r="Q209" s="130">
        <f t="shared" si="25"/>
        <v>-115331172.00000003</v>
      </c>
      <c r="R209" s="130">
        <f t="shared" si="25"/>
        <v>-121621512.6666667</v>
      </c>
      <c r="S209" s="130">
        <f t="shared" si="25"/>
        <v>-126067708.33333337</v>
      </c>
      <c r="T209" s="130">
        <f t="shared" si="25"/>
        <v>-129513904.00000004</v>
      </c>
      <c r="U209" s="130">
        <f t="shared" si="25"/>
        <v>-132960099.66666672</v>
      </c>
      <c r="V209" s="130">
        <f t="shared" si="25"/>
        <v>-136406295.33333337</v>
      </c>
      <c r="W209" s="130">
        <f t="shared" si="25"/>
        <v>-139852491.00000003</v>
      </c>
      <c r="X209" s="130">
        <f t="shared" si="25"/>
        <v>-143298686.66666669</v>
      </c>
      <c r="Y209" s="130">
        <f t="shared" si="25"/>
        <v>-146744882.33333334</v>
      </c>
      <c r="Z209" s="130">
        <f t="shared" si="25"/>
        <v>-150191078</v>
      </c>
      <c r="AA209" s="130">
        <f t="shared" si="25"/>
        <v>-153637273.66666666</v>
      </c>
      <c r="AB209" s="130">
        <f t="shared" si="25"/>
        <v>-162628209.33333331</v>
      </c>
      <c r="AC209" s="130">
        <f t="shared" si="25"/>
        <v>-164927366.69999999</v>
      </c>
      <c r="AD209" s="130">
        <f t="shared" si="25"/>
        <v>-155680780.01666665</v>
      </c>
      <c r="AE209" s="130">
        <f t="shared" si="25"/>
        <v>-142581604.83333331</v>
      </c>
      <c r="AF209" s="130">
        <f t="shared" si="25"/>
        <v>-129482429.64999999</v>
      </c>
      <c r="AG209" s="130">
        <f t="shared" si="25"/>
        <v>-116383254.46666667</v>
      </c>
      <c r="AH209" s="130">
        <f t="shared" si="25"/>
        <v>-103284079.28333335</v>
      </c>
      <c r="AI209" s="130">
        <f t="shared" si="25"/>
        <v>-90184904.100000024</v>
      </c>
      <c r="AJ209" s="130">
        <f t="shared" si="25"/>
        <v>-77085728.916666701</v>
      </c>
      <c r="AK209" s="130">
        <f t="shared" ref="AK209:BL209" si="26">AK208+AJ209</f>
        <v>-63986553.733333379</v>
      </c>
      <c r="AL209" s="130">
        <f t="shared" si="26"/>
        <v>-50887378.550000057</v>
      </c>
      <c r="AM209" s="130">
        <f t="shared" si="26"/>
        <v>-37788203.366666734</v>
      </c>
      <c r="AN209" s="130">
        <f t="shared" si="26"/>
        <v>-36242214.083333403</v>
      </c>
      <c r="AO209" s="130">
        <f t="shared" si="26"/>
        <v>-29665949.384500075</v>
      </c>
      <c r="AP209" s="130">
        <f t="shared" si="26"/>
        <v>-4830710.7201667503</v>
      </c>
      <c r="AQ209" s="130">
        <f t="shared" si="26"/>
        <v>26090338.730166581</v>
      </c>
      <c r="AR209" s="130">
        <f t="shared" si="26"/>
        <v>57010881.180499911</v>
      </c>
      <c r="AS209" s="130">
        <f t="shared" si="26"/>
        <v>87931423.630833238</v>
      </c>
      <c r="AT209" s="130">
        <f t="shared" si="26"/>
        <v>118851966.08116657</v>
      </c>
      <c r="AU209" s="130">
        <f t="shared" si="26"/>
        <v>149772508.53149989</v>
      </c>
      <c r="AV209" s="130">
        <f t="shared" si="26"/>
        <v>180693050.98183322</v>
      </c>
      <c r="AW209" s="130">
        <f t="shared" si="26"/>
        <v>211613593.43216655</v>
      </c>
      <c r="AX209" s="130">
        <f t="shared" si="26"/>
        <v>242534135.88249987</v>
      </c>
      <c r="AY209" s="130">
        <f t="shared" si="26"/>
        <v>273454678.33283323</v>
      </c>
      <c r="AZ209" s="130">
        <f t="shared" si="26"/>
        <v>286116246.81766659</v>
      </c>
      <c r="BA209" s="130">
        <f t="shared" si="26"/>
        <v>289161029.24529994</v>
      </c>
      <c r="BB209" s="130">
        <f t="shared" si="26"/>
        <v>310131809.62009829</v>
      </c>
      <c r="BC209" s="130">
        <f t="shared" si="26"/>
        <v>337062781.49422163</v>
      </c>
      <c r="BD209" s="130">
        <f t="shared" si="26"/>
        <v>363993246.36834496</v>
      </c>
      <c r="BE209" s="130">
        <f t="shared" si="26"/>
        <v>390923711.2424683</v>
      </c>
      <c r="BF209" s="130">
        <f t="shared" si="26"/>
        <v>417854176.11659163</v>
      </c>
      <c r="BG209" s="130">
        <f t="shared" si="26"/>
        <v>444784640.99071497</v>
      </c>
      <c r="BH209" s="130">
        <f t="shared" si="26"/>
        <v>471715105.8648383</v>
      </c>
      <c r="BI209" s="130">
        <f t="shared" si="26"/>
        <v>498645570.73896164</v>
      </c>
      <c r="BJ209" s="130">
        <f t="shared" si="26"/>
        <v>525576035.61308497</v>
      </c>
      <c r="BK209" s="130">
        <f t="shared" si="26"/>
        <v>552506500.48720837</v>
      </c>
      <c r="BL209" s="130">
        <f t="shared" si="26"/>
        <v>561537061.23078167</v>
      </c>
      <c r="BM209" s="167">
        <f>SUM(D209:BL209)</f>
        <v>3398945885.809113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/>
    <sheetView topLeftCell="B1" workbookViewId="1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-103496091.33333336</v>
      </c>
      <c r="E5" s="121">
        <f>SUM(P35:AA35)</f>
        <v>-59132118.00000003</v>
      </c>
      <c r="F5" s="121">
        <f>SUM(AB35:AM35)</f>
        <v>126385995.24999991</v>
      </c>
      <c r="G5" s="121">
        <f>SUM(AN35:AY35)</f>
        <v>322358460.90100002</v>
      </c>
      <c r="H5" s="121">
        <f>SUM(AZ35:BK35)</f>
        <v>275420814.41311502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-101875008.00000003</v>
      </c>
      <c r="E15" s="121">
        <f t="shared" si="1"/>
        <v>-56961118.00000003</v>
      </c>
      <c r="F15" s="121">
        <f t="shared" si="1"/>
        <v>128556995.24999991</v>
      </c>
      <c r="G15" s="121">
        <f t="shared" si="1"/>
        <v>324529460.90100002</v>
      </c>
      <c r="H15" s="121">
        <f t="shared" si="1"/>
        <v>277591814.41311502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 ca="1">C53</f>
        <v>130493596</v>
      </c>
      <c r="D23" s="121">
        <f ca="1">SUM(D53:O53)</f>
        <v>31888267.349999994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130493596</v>
      </c>
      <c r="D25" s="121">
        <f ca="1">+D23+D20+D15</f>
        <v>-80841740.650000036</v>
      </c>
      <c r="E25" s="121">
        <f t="shared" ref="E25:H25" si="3">+E23+E20+E15</f>
        <v>-56961118.00000003</v>
      </c>
      <c r="F25" s="121">
        <f t="shared" si="3"/>
        <v>128556995.24999991</v>
      </c>
      <c r="G25" s="121">
        <f t="shared" si="3"/>
        <v>324529460.90100002</v>
      </c>
      <c r="H25" s="121">
        <f t="shared" si="3"/>
        <v>277591814.41311502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130493596</v>
      </c>
      <c r="E27" s="121">
        <f t="shared" ref="E27:H27" ca="1" si="4">+D28</f>
        <v>49651855.349999964</v>
      </c>
      <c r="F27" s="121">
        <f t="shared" ca="1" si="4"/>
        <v>-7309262.6500000656</v>
      </c>
      <c r="G27" s="121">
        <f t="shared" ca="1" si="4"/>
        <v>121247732.59999985</v>
      </c>
      <c r="H27" s="121">
        <f t="shared" ca="1" si="4"/>
        <v>445777193.50099987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130493596</v>
      </c>
      <c r="D28" s="121">
        <f ca="1">+D27+D25</f>
        <v>49651855.349999964</v>
      </c>
      <c r="E28" s="121">
        <f t="shared" ref="E28:H28" ca="1" si="5">+E27+E25</f>
        <v>-7309262.6500000656</v>
      </c>
      <c r="F28" s="121">
        <f t="shared" ca="1" si="5"/>
        <v>121247732.59999985</v>
      </c>
      <c r="G28" s="121">
        <f t="shared" ca="1" si="5"/>
        <v>445777193.50099987</v>
      </c>
      <c r="H28" s="121">
        <f t="shared" ca="1" si="5"/>
        <v>723369007.91411495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8" t="s">
        <v>35</v>
      </c>
      <c r="E30" s="388"/>
      <c r="F30" s="388"/>
      <c r="G30" s="388"/>
      <c r="H30" s="388"/>
      <c r="I30" s="388"/>
      <c r="J30" s="388"/>
      <c r="K30" s="388"/>
      <c r="L30" s="388"/>
      <c r="M30" s="388"/>
      <c r="N30" s="388"/>
      <c r="O30" s="388"/>
      <c r="P30" s="388" t="s">
        <v>36</v>
      </c>
      <c r="Q30" s="388"/>
      <c r="R30" s="388"/>
      <c r="S30" s="388"/>
      <c r="T30" s="388"/>
      <c r="U30" s="388"/>
      <c r="V30" s="388"/>
      <c r="W30" s="388"/>
      <c r="X30" s="388"/>
      <c r="Y30" s="388"/>
      <c r="Z30" s="388"/>
      <c r="AA30" s="388"/>
      <c r="AB30" s="388" t="s">
        <v>37</v>
      </c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 t="s">
        <v>38</v>
      </c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 t="s">
        <v>39</v>
      </c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  <c r="BK30" s="388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8" t="s">
        <v>35</v>
      </c>
      <c r="E32" s="388"/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 t="s">
        <v>36</v>
      </c>
      <c r="Q32" s="388"/>
      <c r="R32" s="388"/>
      <c r="S32" s="388"/>
      <c r="T32" s="388"/>
      <c r="U32" s="388"/>
      <c r="V32" s="388"/>
      <c r="W32" s="388"/>
      <c r="X32" s="388"/>
      <c r="Y32" s="388"/>
      <c r="Z32" s="388"/>
      <c r="AA32" s="388"/>
      <c r="AB32" s="388" t="s">
        <v>37</v>
      </c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 t="s">
        <v>38</v>
      </c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 t="s">
        <v>39</v>
      </c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  <c r="BK32" s="388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-17308904.666666664</v>
      </c>
      <c r="H35" s="121">
        <f>'FIN-P&amp;L_CWS'!I208</f>
        <v>-9271561.3333333321</v>
      </c>
      <c r="I35" s="121">
        <f>'FIN-P&amp;L_CWS'!J208</f>
        <v>-11271561.333333332</v>
      </c>
      <c r="J35" s="121">
        <f>'FIN-P&amp;L_CWS'!K208</f>
        <v>-10883500.666666668</v>
      </c>
      <c r="K35" s="121">
        <f>'FIN-P&amp;L_CWS'!L208</f>
        <v>-10883500.666666668</v>
      </c>
      <c r="L35" s="121">
        <f>'FIN-P&amp;L_CWS'!M208</f>
        <v>-10883500.666666668</v>
      </c>
      <c r="M35" s="121">
        <f>'FIN-P&amp;L_CWS'!N208</f>
        <v>-10883500.666666668</v>
      </c>
      <c r="N35" s="121">
        <f>'FIN-P&amp;L_CWS'!O208</f>
        <v>-10883500.666666668</v>
      </c>
      <c r="O35" s="121">
        <f>'FIN-P&amp;L_CWS'!P208</f>
        <v>-11226560.666666668</v>
      </c>
      <c r="P35" s="121">
        <f>'FIN-P&amp;L_CWS'!Q208</f>
        <v>-11835080.666666668</v>
      </c>
      <c r="Q35" s="121">
        <f>'FIN-P&amp;L_CWS'!R208</f>
        <v>-6290340.6666666679</v>
      </c>
      <c r="R35" s="121">
        <f>'FIN-P&amp;L_CWS'!S208</f>
        <v>-4446195.6666666679</v>
      </c>
      <c r="S35" s="121">
        <f>'FIN-P&amp;L_CWS'!T208</f>
        <v>-3446195.6666666679</v>
      </c>
      <c r="T35" s="121">
        <f>'FIN-P&amp;L_CWS'!U208</f>
        <v>-3446195.6666666679</v>
      </c>
      <c r="U35" s="121">
        <f>'FIN-P&amp;L_CWS'!V208</f>
        <v>-3446195.6666666679</v>
      </c>
      <c r="V35" s="121">
        <f>'FIN-P&amp;L_CWS'!W208</f>
        <v>-3446195.6666666679</v>
      </c>
      <c r="W35" s="121">
        <f>'FIN-P&amp;L_CWS'!X208</f>
        <v>-3446195.6666666679</v>
      </c>
      <c r="X35" s="121">
        <f>'FIN-P&amp;L_CWS'!Y208</f>
        <v>-3446195.6666666679</v>
      </c>
      <c r="Y35" s="121">
        <f>'FIN-P&amp;L_CWS'!Z208</f>
        <v>-3446195.6666666679</v>
      </c>
      <c r="Z35" s="121">
        <f>'FIN-P&amp;L_CWS'!AA208</f>
        <v>-3446195.6666666679</v>
      </c>
      <c r="AA35" s="121">
        <f>'FIN-P&amp;L_CWS'!AB208</f>
        <v>-8990935.6666666679</v>
      </c>
      <c r="AB35" s="121">
        <f>'FIN-P&amp;L_CWS'!AC208</f>
        <v>-2299157.3666666634</v>
      </c>
      <c r="AC35" s="121">
        <f>'FIN-P&amp;L_CWS'!AD208</f>
        <v>9246586.6833333336</v>
      </c>
      <c r="AD35" s="121">
        <f>'FIN-P&amp;L_CWS'!AE208</f>
        <v>13099175.183333326</v>
      </c>
      <c r="AE35" s="121">
        <f>'FIN-P&amp;L_CWS'!AF208</f>
        <v>13099175.183333326</v>
      </c>
      <c r="AF35" s="121">
        <f>'FIN-P&amp;L_CWS'!AG208</f>
        <v>13099175.183333326</v>
      </c>
      <c r="AG35" s="121">
        <f>'FIN-P&amp;L_CWS'!AH208</f>
        <v>13099175.183333326</v>
      </c>
      <c r="AH35" s="121">
        <f>'FIN-P&amp;L_CWS'!AI208</f>
        <v>13099175.183333326</v>
      </c>
      <c r="AI35" s="121">
        <f>'FIN-P&amp;L_CWS'!AJ208</f>
        <v>13099175.183333326</v>
      </c>
      <c r="AJ35" s="121">
        <f>'FIN-P&amp;L_CWS'!AK208</f>
        <v>13099175.183333326</v>
      </c>
      <c r="AK35" s="121">
        <f>'FIN-P&amp;L_CWS'!AL208</f>
        <v>13099175.183333326</v>
      </c>
      <c r="AL35" s="121">
        <f>'FIN-P&amp;L_CWS'!AM208</f>
        <v>13099175.183333326</v>
      </c>
      <c r="AM35" s="121">
        <f>'FIN-P&amp;L_CWS'!AN208</f>
        <v>1545989.2833333276</v>
      </c>
      <c r="AN35" s="121">
        <f>'FIN-P&amp;L_CWS'!AO208</f>
        <v>6576264.6988333277</v>
      </c>
      <c r="AO35" s="121">
        <f>'FIN-P&amp;L_CWS'!AP208</f>
        <v>24835238.664333325</v>
      </c>
      <c r="AP35" s="121">
        <f>'FIN-P&amp;L_CWS'!AQ208</f>
        <v>30921049.450333331</v>
      </c>
      <c r="AQ35" s="121">
        <f>'FIN-P&amp;L_CWS'!AR208</f>
        <v>30920542.450333331</v>
      </c>
      <c r="AR35" s="121">
        <f>'FIN-P&amp;L_CWS'!AS208</f>
        <v>30920542.450333331</v>
      </c>
      <c r="AS35" s="121">
        <f>'FIN-P&amp;L_CWS'!AT208</f>
        <v>30920542.450333331</v>
      </c>
      <c r="AT35" s="121">
        <f>'FIN-P&amp;L_CWS'!AU208</f>
        <v>30920542.450333331</v>
      </c>
      <c r="AU35" s="121">
        <f>'FIN-P&amp;L_CWS'!AV208</f>
        <v>30920542.450333331</v>
      </c>
      <c r="AV35" s="121">
        <f>'FIN-P&amp;L_CWS'!AW208</f>
        <v>30920542.450333331</v>
      </c>
      <c r="AW35" s="121">
        <f>'FIN-P&amp;L_CWS'!AX208</f>
        <v>30920542.450333331</v>
      </c>
      <c r="AX35" s="121">
        <f>'FIN-P&amp;L_CWS'!AY208</f>
        <v>30920542.450333331</v>
      </c>
      <c r="AY35" s="121">
        <f>'FIN-P&amp;L_CWS'!AZ208</f>
        <v>12661568.484833334</v>
      </c>
      <c r="AZ35" s="121">
        <f>'FIN-P&amp;L_CWS'!BA208</f>
        <v>3044782.4276333265</v>
      </c>
      <c r="BA35" s="121">
        <f>'FIN-P&amp;L_CWS'!BB208</f>
        <v>20970780.374798335</v>
      </c>
      <c r="BB35" s="121">
        <f>'FIN-P&amp;L_CWS'!BC208</f>
        <v>26930971.874123342</v>
      </c>
      <c r="BC35" s="121">
        <f>'FIN-P&amp;L_CWS'!BD208</f>
        <v>26930464.874123342</v>
      </c>
      <c r="BD35" s="121">
        <f>'FIN-P&amp;L_CWS'!BE208</f>
        <v>26930464.874123342</v>
      </c>
      <c r="BE35" s="121">
        <f>'FIN-P&amp;L_CWS'!BF208</f>
        <v>26930464.874123342</v>
      </c>
      <c r="BF35" s="121">
        <f>'FIN-P&amp;L_CWS'!BG208</f>
        <v>26930464.874123342</v>
      </c>
      <c r="BG35" s="121">
        <f>'FIN-P&amp;L_CWS'!BH208</f>
        <v>26930464.874123342</v>
      </c>
      <c r="BH35" s="121">
        <f>'FIN-P&amp;L_CWS'!BI208</f>
        <v>26930464.874123342</v>
      </c>
      <c r="BI35" s="121">
        <f>'FIN-P&amp;L_CWS'!BJ208</f>
        <v>26930464.874123342</v>
      </c>
      <c r="BJ35" s="121">
        <f>'FIN-P&amp;L_CWS'!BK208</f>
        <v>26930464.874123342</v>
      </c>
      <c r="BK35" s="121">
        <f>'FIN-P&amp;L_CWS'!BL208</f>
        <v>9030560.7435733303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-17132487.999999996</v>
      </c>
      <c r="H45" s="121">
        <f t="shared" si="7"/>
        <v>-9091977.9999999981</v>
      </c>
      <c r="I45" s="121">
        <f t="shared" si="7"/>
        <v>-11091977.999999998</v>
      </c>
      <c r="J45" s="121">
        <f t="shared" si="7"/>
        <v>-10702584.000000002</v>
      </c>
      <c r="K45" s="121">
        <f t="shared" si="7"/>
        <v>-10702584.000000002</v>
      </c>
      <c r="L45" s="121">
        <f t="shared" si="7"/>
        <v>-10702584.000000002</v>
      </c>
      <c r="M45" s="121">
        <f t="shared" si="7"/>
        <v>-10702584.000000002</v>
      </c>
      <c r="N45" s="121">
        <f t="shared" si="7"/>
        <v>-10702584.000000002</v>
      </c>
      <c r="O45" s="121">
        <f t="shared" si="7"/>
        <v>-11045644.000000002</v>
      </c>
      <c r="P45" s="121">
        <f t="shared" si="7"/>
        <v>-11654164.000000002</v>
      </c>
      <c r="Q45" s="121">
        <f t="shared" si="7"/>
        <v>-6109424.0000000009</v>
      </c>
      <c r="R45" s="121">
        <f t="shared" si="7"/>
        <v>-4265279.0000000009</v>
      </c>
      <c r="S45" s="121">
        <f t="shared" si="7"/>
        <v>-3265279.0000000014</v>
      </c>
      <c r="T45" s="121">
        <f t="shared" si="7"/>
        <v>-3265279.0000000014</v>
      </c>
      <c r="U45" s="121">
        <f t="shared" si="7"/>
        <v>-3265279.0000000014</v>
      </c>
      <c r="V45" s="121">
        <f t="shared" si="7"/>
        <v>-3265279.0000000014</v>
      </c>
      <c r="W45" s="121">
        <f t="shared" si="7"/>
        <v>-3265279.0000000014</v>
      </c>
      <c r="X45" s="121">
        <f t="shared" si="7"/>
        <v>-3265279.0000000014</v>
      </c>
      <c r="Y45" s="121">
        <f t="shared" si="7"/>
        <v>-3265279.0000000014</v>
      </c>
      <c r="Z45" s="121">
        <f t="shared" si="7"/>
        <v>-3265279.0000000014</v>
      </c>
      <c r="AA45" s="121">
        <f t="shared" si="7"/>
        <v>-8810019.0000000019</v>
      </c>
      <c r="AB45" s="121">
        <f t="shared" si="7"/>
        <v>-2118240.6999999969</v>
      </c>
      <c r="AC45" s="121">
        <f t="shared" si="7"/>
        <v>9427503.3499999996</v>
      </c>
      <c r="AD45" s="121">
        <f t="shared" si="7"/>
        <v>13280091.849999992</v>
      </c>
      <c r="AE45" s="121">
        <f t="shared" si="7"/>
        <v>13280091.849999992</v>
      </c>
      <c r="AF45" s="121">
        <f t="shared" si="7"/>
        <v>13280091.849999992</v>
      </c>
      <c r="AG45" s="121">
        <f t="shared" si="7"/>
        <v>13280091.849999992</v>
      </c>
      <c r="AH45" s="121">
        <f t="shared" si="7"/>
        <v>13280091.849999992</v>
      </c>
      <c r="AI45" s="121">
        <f t="shared" ref="AI45:BK45" si="8">AI35+AI43</f>
        <v>13280091.849999992</v>
      </c>
      <c r="AJ45" s="121">
        <f t="shared" si="8"/>
        <v>13280091.849999992</v>
      </c>
      <c r="AK45" s="121">
        <f t="shared" si="8"/>
        <v>13280091.849999992</v>
      </c>
      <c r="AL45" s="121">
        <f t="shared" si="8"/>
        <v>13280091.849999992</v>
      </c>
      <c r="AM45" s="121">
        <f t="shared" si="8"/>
        <v>1726905.9499999944</v>
      </c>
      <c r="AN45" s="121">
        <f t="shared" si="8"/>
        <v>6757181.3654999947</v>
      </c>
      <c r="AO45" s="121">
        <f t="shared" si="8"/>
        <v>25016155.330999993</v>
      </c>
      <c r="AP45" s="121">
        <f t="shared" si="8"/>
        <v>31101966.116999999</v>
      </c>
      <c r="AQ45" s="121">
        <f t="shared" si="8"/>
        <v>31101459.116999999</v>
      </c>
      <c r="AR45" s="121">
        <f t="shared" si="8"/>
        <v>31101459.116999999</v>
      </c>
      <c r="AS45" s="121">
        <f t="shared" si="8"/>
        <v>31101459.116999999</v>
      </c>
      <c r="AT45" s="121">
        <f t="shared" si="8"/>
        <v>31101459.116999999</v>
      </c>
      <c r="AU45" s="121">
        <f t="shared" si="8"/>
        <v>31101459.116999999</v>
      </c>
      <c r="AV45" s="121">
        <f t="shared" si="8"/>
        <v>31101459.116999999</v>
      </c>
      <c r="AW45" s="121">
        <f t="shared" si="8"/>
        <v>31101459.116999999</v>
      </c>
      <c r="AX45" s="121">
        <f t="shared" si="8"/>
        <v>31101459.116999999</v>
      </c>
      <c r="AY45" s="121">
        <f t="shared" si="8"/>
        <v>12842485.1515</v>
      </c>
      <c r="AZ45" s="121">
        <f t="shared" si="8"/>
        <v>3225699.094299993</v>
      </c>
      <c r="BA45" s="121">
        <f t="shared" si="8"/>
        <v>21151697.041465003</v>
      </c>
      <c r="BB45" s="121">
        <f t="shared" si="8"/>
        <v>27111888.54079001</v>
      </c>
      <c r="BC45" s="121">
        <f t="shared" si="8"/>
        <v>27111381.54079001</v>
      </c>
      <c r="BD45" s="121">
        <f t="shared" si="8"/>
        <v>27111381.54079001</v>
      </c>
      <c r="BE45" s="121">
        <f t="shared" si="8"/>
        <v>27111381.54079001</v>
      </c>
      <c r="BF45" s="121">
        <f t="shared" si="8"/>
        <v>27111381.54079001</v>
      </c>
      <c r="BG45" s="121">
        <f t="shared" si="8"/>
        <v>27111381.54079001</v>
      </c>
      <c r="BH45" s="121">
        <f t="shared" si="8"/>
        <v>27111381.54079001</v>
      </c>
      <c r="BI45" s="121">
        <f t="shared" si="8"/>
        <v>27111381.54079001</v>
      </c>
      <c r="BJ45" s="121">
        <f t="shared" si="8"/>
        <v>27111381.54079001</v>
      </c>
      <c r="BK45" s="121">
        <f t="shared" si="8"/>
        <v>9211477.4102399964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 ca="1">'FIN-VALUE_CWS'!C15</f>
        <v>130493596</v>
      </c>
      <c r="D53" s="121">
        <f>'FIN-VALUE_CWS'!D15</f>
        <v>0</v>
      </c>
      <c r="E53" s="121">
        <f>'FIN-VALUE_CWS'!E15</f>
        <v>0</v>
      </c>
      <c r="F53" s="121">
        <f>'FIN-VALUE_CWS'!F15</f>
        <v>0</v>
      </c>
      <c r="G53" s="121">
        <f>'FIN-VALUE_CWS'!G15</f>
        <v>0</v>
      </c>
      <c r="H53" s="121">
        <f ca="1">'FIN-VALUE_CWS'!H15</f>
        <v>30387511</v>
      </c>
      <c r="I53" s="121">
        <f>'FIN-VALUE_CWS'!I15</f>
        <v>0</v>
      </c>
      <c r="J53" s="121">
        <f>'FIN-VALUE_CWS'!J15</f>
        <v>0</v>
      </c>
      <c r="K53" s="121">
        <f>'FIN-VALUE_CWS'!K15</f>
        <v>0</v>
      </c>
      <c r="L53" s="121">
        <f>'FIN-VALUE_CWS'!L15</f>
        <v>0</v>
      </c>
      <c r="M53" s="121">
        <f>'FIN-VALUE_CWS'!M15</f>
        <v>0</v>
      </c>
      <c r="N53" s="121">
        <f ca="1">'FIN-VALUE_CWS'!N15</f>
        <v>1500756.349999994</v>
      </c>
      <c r="O53" s="121">
        <f>'FIN-VALUE_CWS'!O15</f>
        <v>0</v>
      </c>
      <c r="P53" s="121">
        <f>'FIN-VALUE_CWS'!P15</f>
        <v>0</v>
      </c>
      <c r="Q53" s="121">
        <f>'FIN-VALUE_CWS'!Q15</f>
        <v>0</v>
      </c>
      <c r="R53" s="121">
        <f>'FIN-VALUE_CWS'!R15</f>
        <v>0</v>
      </c>
      <c r="S53" s="121">
        <f>'FIN-VALUE_CWS'!S15</f>
        <v>0</v>
      </c>
      <c r="T53" s="121">
        <f>'FIN-VALUE_CWS'!T15</f>
        <v>0</v>
      </c>
      <c r="U53" s="121">
        <f>'FIN-VALUE_CWS'!U15</f>
        <v>0</v>
      </c>
      <c r="V53" s="121">
        <f>'FIN-VALUE_CWS'!V15</f>
        <v>0</v>
      </c>
      <c r="W53" s="121">
        <f>'FIN-VALUE_CWS'!W15</f>
        <v>0</v>
      </c>
      <c r="X53" s="121">
        <f>'FIN-VALUE_CWS'!X15</f>
        <v>0</v>
      </c>
      <c r="Y53" s="121">
        <f>'FIN-VALUE_CWS'!Y15</f>
        <v>0</v>
      </c>
      <c r="Z53" s="121">
        <f>'FIN-VALUE_CWS'!Z15</f>
        <v>0</v>
      </c>
      <c r="AA53" s="121">
        <f>'FIN-VALUE_CWS'!AA15</f>
        <v>0</v>
      </c>
      <c r="AB53" s="121">
        <f>'FIN-VALUE_CWS'!AB15</f>
        <v>0</v>
      </c>
      <c r="AC53" s="121">
        <f>'FIN-VALUE_CWS'!AC15</f>
        <v>0</v>
      </c>
      <c r="AD53" s="121">
        <f>'FIN-VALUE_CWS'!AD15</f>
        <v>0</v>
      </c>
      <c r="AE53" s="121">
        <f>'FIN-VALUE_CWS'!AE15</f>
        <v>0</v>
      </c>
      <c r="AF53" s="121">
        <f>'FIN-VALUE_CWS'!AF15</f>
        <v>0</v>
      </c>
      <c r="AG53" s="121">
        <f>'FIN-VALUE_CWS'!AG15</f>
        <v>0</v>
      </c>
      <c r="AH53" s="121">
        <f>'FIN-VALUE_CWS'!AH15</f>
        <v>0</v>
      </c>
      <c r="AI53" s="121">
        <f>'FIN-VALUE_CWS'!AI15</f>
        <v>0</v>
      </c>
      <c r="AJ53" s="121">
        <f>'FIN-VALUE_CWS'!AJ15</f>
        <v>0</v>
      </c>
      <c r="AK53" s="121">
        <f>'FIN-VALUE_CWS'!AK15</f>
        <v>0</v>
      </c>
      <c r="AL53" s="121">
        <f>'FIN-VALUE_CWS'!AL15</f>
        <v>0</v>
      </c>
      <c r="AM53" s="121">
        <f>'FIN-VALUE_CWS'!AM15</f>
        <v>0</v>
      </c>
      <c r="AN53" s="121">
        <f>'FIN-VALUE_CWS'!AN15</f>
        <v>0</v>
      </c>
      <c r="AO53" s="121">
        <f>'FIN-VALUE_CWS'!AO15</f>
        <v>0</v>
      </c>
      <c r="AP53" s="121">
        <f>'FIN-VALUE_CWS'!AP15</f>
        <v>0</v>
      </c>
      <c r="AQ53" s="121">
        <f>'FIN-VALUE_CWS'!AQ15</f>
        <v>0</v>
      </c>
      <c r="AR53" s="121">
        <f>'FIN-VALUE_CWS'!AR15</f>
        <v>0</v>
      </c>
      <c r="AS53" s="121">
        <f>'FIN-VALUE_CWS'!AS15</f>
        <v>0</v>
      </c>
      <c r="AT53" s="121">
        <f>'FIN-VALUE_CWS'!AT15</f>
        <v>0</v>
      </c>
      <c r="AU53" s="121">
        <f>'FIN-VALUE_CWS'!AU15</f>
        <v>0</v>
      </c>
      <c r="AV53" s="121">
        <f>'FIN-VALUE_CWS'!AV15</f>
        <v>0</v>
      </c>
      <c r="AW53" s="121">
        <f>'FIN-VALUE_CWS'!AW15</f>
        <v>0</v>
      </c>
      <c r="AX53" s="121">
        <f>'FIN-VALUE_CWS'!AX15</f>
        <v>0</v>
      </c>
      <c r="AY53" s="121">
        <f>'FIN-VALUE_CWS'!AY15</f>
        <v>0</v>
      </c>
      <c r="AZ53" s="121">
        <f>'FIN-VALUE_CWS'!AZ15</f>
        <v>0</v>
      </c>
      <c r="BA53" s="121">
        <f>'FIN-VALUE_CWS'!BA15</f>
        <v>0</v>
      </c>
      <c r="BB53" s="121">
        <f>'FIN-VALUE_CWS'!BB15</f>
        <v>0</v>
      </c>
      <c r="BC53" s="121">
        <f>'FIN-VALUE_CWS'!BC15</f>
        <v>0</v>
      </c>
      <c r="BD53" s="121">
        <f>'FIN-VALUE_CWS'!BD15</f>
        <v>0</v>
      </c>
      <c r="BE53" s="121">
        <f>'FIN-VALUE_CWS'!BE15</f>
        <v>0</v>
      </c>
      <c r="BF53" s="121">
        <f>'FIN-VALUE_CWS'!BF15</f>
        <v>0</v>
      </c>
      <c r="BG53" s="121">
        <f>'FIN-VALUE_CWS'!BG15</f>
        <v>0</v>
      </c>
      <c r="BH53" s="121">
        <f>'FIN-VALUE_CWS'!BH15</f>
        <v>0</v>
      </c>
      <c r="BI53" s="121">
        <f>'FIN-VALUE_CWS'!BI15</f>
        <v>0</v>
      </c>
      <c r="BJ53" s="121">
        <f>'FIN-VALUE_CWS'!BJ15</f>
        <v>0</v>
      </c>
      <c r="BK53" s="121">
        <f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130493596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-27717487.999999996</v>
      </c>
      <c r="H55" s="121">
        <f t="shared" ca="1" si="10"/>
        <v>21105533</v>
      </c>
      <c r="I55" s="121">
        <f t="shared" si="10"/>
        <v>-11091977.999999998</v>
      </c>
      <c r="J55" s="121">
        <f t="shared" si="10"/>
        <v>-10782584.000000002</v>
      </c>
      <c r="K55" s="121">
        <f t="shared" si="10"/>
        <v>-10702584.000000002</v>
      </c>
      <c r="L55" s="121">
        <f t="shared" si="10"/>
        <v>-10702584.000000002</v>
      </c>
      <c r="M55" s="121">
        <f t="shared" si="10"/>
        <v>-10702584.000000002</v>
      </c>
      <c r="N55" s="121">
        <f t="shared" ca="1" si="10"/>
        <v>-9201827.6500000078</v>
      </c>
      <c r="O55" s="121">
        <f t="shared" si="10"/>
        <v>-11045644.000000002</v>
      </c>
      <c r="P55" s="121">
        <f t="shared" si="10"/>
        <v>-11654164.000000002</v>
      </c>
      <c r="Q55" s="121">
        <f t="shared" si="10"/>
        <v>-6109424.0000000009</v>
      </c>
      <c r="R55" s="121">
        <f t="shared" si="10"/>
        <v>-4265279.0000000009</v>
      </c>
      <c r="S55" s="121">
        <f t="shared" si="10"/>
        <v>-3265279.0000000014</v>
      </c>
      <c r="T55" s="121">
        <f t="shared" si="10"/>
        <v>-3265279.0000000014</v>
      </c>
      <c r="U55" s="121">
        <f t="shared" si="10"/>
        <v>-3265279.0000000014</v>
      </c>
      <c r="V55" s="121">
        <f t="shared" si="10"/>
        <v>-3265279.0000000014</v>
      </c>
      <c r="W55" s="121">
        <f t="shared" si="10"/>
        <v>-3265279.0000000014</v>
      </c>
      <c r="X55" s="121">
        <f t="shared" si="10"/>
        <v>-3265279.0000000014</v>
      </c>
      <c r="Y55" s="121">
        <f t="shared" si="10"/>
        <v>-3265279.0000000014</v>
      </c>
      <c r="Z55" s="121">
        <f t="shared" si="10"/>
        <v>-3265279.0000000014</v>
      </c>
      <c r="AA55" s="121">
        <f t="shared" si="10"/>
        <v>-8810019.0000000019</v>
      </c>
      <c r="AB55" s="121">
        <f t="shared" si="10"/>
        <v>-2118240.6999999969</v>
      </c>
      <c r="AC55" s="121">
        <f t="shared" si="10"/>
        <v>9427503.3499999996</v>
      </c>
      <c r="AD55" s="121">
        <f t="shared" si="10"/>
        <v>13280091.849999992</v>
      </c>
      <c r="AE55" s="121">
        <f t="shared" si="10"/>
        <v>13280091.849999992</v>
      </c>
      <c r="AF55" s="121">
        <f t="shared" si="10"/>
        <v>13280091.849999992</v>
      </c>
      <c r="AG55" s="121">
        <f t="shared" si="10"/>
        <v>13280091.849999992</v>
      </c>
      <c r="AH55" s="121">
        <f t="shared" si="10"/>
        <v>13280091.849999992</v>
      </c>
      <c r="AI55" s="121">
        <f t="shared" si="10"/>
        <v>13280091.849999992</v>
      </c>
      <c r="AJ55" s="121">
        <f t="shared" si="10"/>
        <v>13280091.849999992</v>
      </c>
      <c r="AK55" s="121">
        <f t="shared" si="10"/>
        <v>13280091.849999992</v>
      </c>
      <c r="AL55" s="121">
        <f t="shared" si="10"/>
        <v>13280091.849999992</v>
      </c>
      <c r="AM55" s="121">
        <f t="shared" si="10"/>
        <v>1726905.9499999944</v>
      </c>
      <c r="AN55" s="121">
        <f t="shared" si="10"/>
        <v>6757181.3654999947</v>
      </c>
      <c r="AO55" s="121">
        <f t="shared" si="10"/>
        <v>25016155.330999993</v>
      </c>
      <c r="AP55" s="121">
        <f t="shared" si="10"/>
        <v>31101966.116999999</v>
      </c>
      <c r="AQ55" s="121">
        <f t="shared" si="10"/>
        <v>31101459.116999999</v>
      </c>
      <c r="AR55" s="121">
        <f t="shared" si="10"/>
        <v>31101459.116999999</v>
      </c>
      <c r="AS55" s="121">
        <f t="shared" si="10"/>
        <v>31101459.116999999</v>
      </c>
      <c r="AT55" s="121">
        <f t="shared" si="10"/>
        <v>31101459.116999999</v>
      </c>
      <c r="AU55" s="121">
        <f t="shared" si="10"/>
        <v>31101459.116999999</v>
      </c>
      <c r="AV55" s="121">
        <f t="shared" si="10"/>
        <v>31101459.116999999</v>
      </c>
      <c r="AW55" s="121">
        <f t="shared" si="10"/>
        <v>31101459.116999999</v>
      </c>
      <c r="AX55" s="121">
        <f t="shared" si="10"/>
        <v>31101459.116999999</v>
      </c>
      <c r="AY55" s="121">
        <f t="shared" si="10"/>
        <v>12842485.1515</v>
      </c>
      <c r="AZ55" s="121">
        <f t="shared" si="10"/>
        <v>3225699.094299993</v>
      </c>
      <c r="BA55" s="121">
        <f t="shared" si="10"/>
        <v>21151697.041465003</v>
      </c>
      <c r="BB55" s="121">
        <f t="shared" si="10"/>
        <v>27111888.54079001</v>
      </c>
      <c r="BC55" s="121">
        <f t="shared" si="10"/>
        <v>27111381.54079001</v>
      </c>
      <c r="BD55" s="121">
        <f t="shared" si="10"/>
        <v>27111381.54079001</v>
      </c>
      <c r="BE55" s="121">
        <f t="shared" si="10"/>
        <v>27111381.54079001</v>
      </c>
      <c r="BF55" s="121">
        <f t="shared" si="10"/>
        <v>27111381.54079001</v>
      </c>
      <c r="BG55" s="121">
        <f t="shared" si="10"/>
        <v>27111381.54079001</v>
      </c>
      <c r="BH55" s="121">
        <f t="shared" si="10"/>
        <v>27111381.54079001</v>
      </c>
      <c r="BI55" s="121">
        <f t="shared" si="10"/>
        <v>27111381.54079001</v>
      </c>
      <c r="BJ55" s="121">
        <f t="shared" si="10"/>
        <v>27111381.54079001</v>
      </c>
      <c r="BK55" s="121">
        <f t="shared" si="10"/>
        <v>9211477.4102399964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130493596</v>
      </c>
      <c r="E57" s="121">
        <f t="shared" ca="1" si="11"/>
        <v>130493596</v>
      </c>
      <c r="F57" s="121">
        <f t="shared" ca="1" si="11"/>
        <v>130493596</v>
      </c>
      <c r="G57" s="121">
        <f t="shared" ca="1" si="11"/>
        <v>130493596</v>
      </c>
      <c r="H57" s="121">
        <f t="shared" ca="1" si="11"/>
        <v>102776108</v>
      </c>
      <c r="I57" s="121">
        <f t="shared" ca="1" si="11"/>
        <v>123881641</v>
      </c>
      <c r="J57" s="121">
        <f t="shared" ca="1" si="11"/>
        <v>112789663</v>
      </c>
      <c r="K57" s="121">
        <f t="shared" ca="1" si="11"/>
        <v>102007079</v>
      </c>
      <c r="L57" s="121">
        <f t="shared" ca="1" si="11"/>
        <v>91304495</v>
      </c>
      <c r="M57" s="121">
        <f t="shared" ca="1" si="11"/>
        <v>80601911</v>
      </c>
      <c r="N57" s="121">
        <f t="shared" ca="1" si="11"/>
        <v>69899327</v>
      </c>
      <c r="O57" s="121">
        <f t="shared" ca="1" si="11"/>
        <v>60697499.349999994</v>
      </c>
      <c r="P57" s="121">
        <f t="shared" ca="1" si="11"/>
        <v>49651855.349999994</v>
      </c>
      <c r="Q57" s="121">
        <f t="shared" ca="1" si="11"/>
        <v>37997691.349999994</v>
      </c>
      <c r="R57" s="121">
        <f t="shared" ca="1" si="11"/>
        <v>31888267.349999994</v>
      </c>
      <c r="S57" s="121">
        <f t="shared" ca="1" si="11"/>
        <v>27622988.349999994</v>
      </c>
      <c r="T57" s="121">
        <f t="shared" ca="1" si="11"/>
        <v>24357709.349999994</v>
      </c>
      <c r="U57" s="121">
        <f t="shared" ca="1" si="11"/>
        <v>21092430.349999994</v>
      </c>
      <c r="V57" s="121">
        <f t="shared" ca="1" si="11"/>
        <v>17827151.349999994</v>
      </c>
      <c r="W57" s="121">
        <f t="shared" ca="1" si="11"/>
        <v>14561872.349999992</v>
      </c>
      <c r="X57" s="121">
        <f t="shared" ca="1" si="11"/>
        <v>11296593.34999999</v>
      </c>
      <c r="Y57" s="121">
        <f t="shared" ca="1" si="11"/>
        <v>8031314.3499999885</v>
      </c>
      <c r="Z57" s="121">
        <f t="shared" ca="1" si="11"/>
        <v>4766035.3499999866</v>
      </c>
      <c r="AA57" s="121">
        <f t="shared" ca="1" si="11"/>
        <v>1500756.3499999852</v>
      </c>
      <c r="AB57" s="121">
        <f t="shared" ca="1" si="11"/>
        <v>-7309262.6500000171</v>
      </c>
      <c r="AC57" s="121">
        <f t="shared" ca="1" si="11"/>
        <v>-9427503.3500000145</v>
      </c>
      <c r="AD57" s="121">
        <f t="shared" ca="1" si="11"/>
        <v>-1.4901161193847656E-8</v>
      </c>
      <c r="AE57" s="121">
        <f t="shared" ca="1" si="11"/>
        <v>13280091.849999977</v>
      </c>
      <c r="AF57" s="121">
        <f t="shared" ca="1" si="11"/>
        <v>26560183.699999969</v>
      </c>
      <c r="AG57" s="121">
        <f t="shared" ca="1" si="11"/>
        <v>39840275.54999996</v>
      </c>
      <c r="AH57" s="121">
        <f t="shared" ca="1" si="11"/>
        <v>53120367.399999954</v>
      </c>
      <c r="AI57" s="121">
        <f t="shared" ca="1" si="11"/>
        <v>66400459.249999948</v>
      </c>
      <c r="AJ57" s="121">
        <f t="shared" ref="AJ57:BK57" ca="1" si="12">AI58</f>
        <v>79680551.099999934</v>
      </c>
      <c r="AK57" s="121">
        <f t="shared" ca="1" si="12"/>
        <v>92960642.949999928</v>
      </c>
      <c r="AL57" s="121">
        <f t="shared" ca="1" si="12"/>
        <v>106240734.79999992</v>
      </c>
      <c r="AM57" s="121">
        <f t="shared" ca="1" si="12"/>
        <v>119520826.64999992</v>
      </c>
      <c r="AN57" s="121">
        <f t="shared" ca="1" si="12"/>
        <v>121247732.5999999</v>
      </c>
      <c r="AO57" s="121">
        <f t="shared" ca="1" si="12"/>
        <v>128004913.96549989</v>
      </c>
      <c r="AP57" s="121">
        <f t="shared" ca="1" si="12"/>
        <v>153021069.29649988</v>
      </c>
      <c r="AQ57" s="121">
        <f t="shared" ca="1" si="12"/>
        <v>184123035.41349989</v>
      </c>
      <c r="AR57" s="121">
        <f t="shared" ca="1" si="12"/>
        <v>215224494.53049988</v>
      </c>
      <c r="AS57" s="121">
        <f t="shared" ca="1" si="12"/>
        <v>246325953.64749986</v>
      </c>
      <c r="AT57" s="121">
        <f t="shared" ca="1" si="12"/>
        <v>277427412.76449984</v>
      </c>
      <c r="AU57" s="121">
        <f t="shared" ca="1" si="12"/>
        <v>308528871.88149983</v>
      </c>
      <c r="AV57" s="121">
        <f t="shared" ca="1" si="12"/>
        <v>339630330.99849981</v>
      </c>
      <c r="AW57" s="121">
        <f t="shared" ca="1" si="12"/>
        <v>370731790.11549979</v>
      </c>
      <c r="AX57" s="121">
        <f t="shared" ca="1" si="12"/>
        <v>401833249.23249978</v>
      </c>
      <c r="AY57" s="121">
        <f t="shared" ca="1" si="12"/>
        <v>432934708.34949976</v>
      </c>
      <c r="AZ57" s="121">
        <f t="shared" ca="1" si="12"/>
        <v>445777193.50099975</v>
      </c>
      <c r="BA57" s="121">
        <f t="shared" ca="1" si="12"/>
        <v>449002892.59529972</v>
      </c>
      <c r="BB57" s="121">
        <f t="shared" ca="1" si="12"/>
        <v>470154589.63676471</v>
      </c>
      <c r="BC57" s="121">
        <f t="shared" ca="1" si="12"/>
        <v>497266478.17755473</v>
      </c>
      <c r="BD57" s="121">
        <f t="shared" ca="1" si="12"/>
        <v>524377859.71834475</v>
      </c>
      <c r="BE57" s="121">
        <f t="shared" ca="1" si="12"/>
        <v>551489241.25913477</v>
      </c>
      <c r="BF57" s="121">
        <f t="shared" ca="1" si="12"/>
        <v>578600622.79992473</v>
      </c>
      <c r="BG57" s="121">
        <f t="shared" ca="1" si="12"/>
        <v>605712004.34071469</v>
      </c>
      <c r="BH57" s="121">
        <f t="shared" ca="1" si="12"/>
        <v>632823385.88150465</v>
      </c>
      <c r="BI57" s="121">
        <f t="shared" ca="1" si="12"/>
        <v>659934767.42229462</v>
      </c>
      <c r="BJ57" s="121">
        <f t="shared" ca="1" si="12"/>
        <v>687046148.96308458</v>
      </c>
      <c r="BK57" s="121">
        <f t="shared" ca="1" si="12"/>
        <v>714157530.50387454</v>
      </c>
      <c r="BL57" s="130"/>
    </row>
    <row r="58" spans="2:64" x14ac:dyDescent="0.15">
      <c r="B58" s="136" t="s">
        <v>468</v>
      </c>
      <c r="C58" s="121">
        <f ca="1">C55</f>
        <v>130493596</v>
      </c>
      <c r="D58" s="121">
        <f t="shared" ref="D58:AI58" ca="1" si="13">D57+D55</f>
        <v>130493596</v>
      </c>
      <c r="E58" s="121">
        <f t="shared" ca="1" si="13"/>
        <v>130493596</v>
      </c>
      <c r="F58" s="121">
        <f t="shared" ca="1" si="13"/>
        <v>130493596</v>
      </c>
      <c r="G58" s="121">
        <f t="shared" ca="1" si="13"/>
        <v>102776108</v>
      </c>
      <c r="H58" s="121">
        <f t="shared" ca="1" si="13"/>
        <v>123881641</v>
      </c>
      <c r="I58" s="121">
        <f t="shared" ca="1" si="13"/>
        <v>112789663</v>
      </c>
      <c r="J58" s="121">
        <f t="shared" ca="1" si="13"/>
        <v>102007079</v>
      </c>
      <c r="K58" s="121">
        <f t="shared" ca="1" si="13"/>
        <v>91304495</v>
      </c>
      <c r="L58" s="121">
        <f t="shared" ca="1" si="13"/>
        <v>80601911</v>
      </c>
      <c r="M58" s="121">
        <f t="shared" ca="1" si="13"/>
        <v>69899327</v>
      </c>
      <c r="N58" s="121">
        <f t="shared" ca="1" si="13"/>
        <v>60697499.349999994</v>
      </c>
      <c r="O58" s="121">
        <f t="shared" ca="1" si="13"/>
        <v>49651855.349999994</v>
      </c>
      <c r="P58" s="121">
        <f t="shared" ca="1" si="13"/>
        <v>37997691.349999994</v>
      </c>
      <c r="Q58" s="121">
        <f t="shared" ca="1" si="13"/>
        <v>31888267.349999994</v>
      </c>
      <c r="R58" s="121">
        <f t="shared" ca="1" si="13"/>
        <v>27622988.349999994</v>
      </c>
      <c r="S58" s="121">
        <f t="shared" ca="1" si="13"/>
        <v>24357709.349999994</v>
      </c>
      <c r="T58" s="121">
        <f t="shared" ca="1" si="13"/>
        <v>21092430.349999994</v>
      </c>
      <c r="U58" s="121">
        <f t="shared" ca="1" si="13"/>
        <v>17827151.349999994</v>
      </c>
      <c r="V58" s="121">
        <f t="shared" ca="1" si="13"/>
        <v>14561872.349999992</v>
      </c>
      <c r="W58" s="121">
        <f t="shared" ca="1" si="13"/>
        <v>11296593.34999999</v>
      </c>
      <c r="X58" s="121">
        <f t="shared" ca="1" si="13"/>
        <v>8031314.3499999885</v>
      </c>
      <c r="Y58" s="121">
        <f t="shared" ca="1" si="13"/>
        <v>4766035.3499999866</v>
      </c>
      <c r="Z58" s="121">
        <f t="shared" ca="1" si="13"/>
        <v>1500756.3499999852</v>
      </c>
      <c r="AA58" s="121">
        <f t="shared" ca="1" si="13"/>
        <v>-7309262.6500000171</v>
      </c>
      <c r="AB58" s="121">
        <f t="shared" ca="1" si="13"/>
        <v>-9427503.3500000145</v>
      </c>
      <c r="AC58" s="121">
        <f t="shared" ca="1" si="13"/>
        <v>-1.4901161193847656E-8</v>
      </c>
      <c r="AD58" s="121">
        <f t="shared" ca="1" si="13"/>
        <v>13280091.849999977</v>
      </c>
      <c r="AE58" s="121">
        <f t="shared" ca="1" si="13"/>
        <v>26560183.699999969</v>
      </c>
      <c r="AF58" s="121">
        <f t="shared" ca="1" si="13"/>
        <v>39840275.54999996</v>
      </c>
      <c r="AG58" s="121">
        <f t="shared" ca="1" si="13"/>
        <v>53120367.399999954</v>
      </c>
      <c r="AH58" s="121">
        <f t="shared" ca="1" si="13"/>
        <v>66400459.249999948</v>
      </c>
      <c r="AI58" s="121">
        <f t="shared" ca="1" si="13"/>
        <v>79680551.099999934</v>
      </c>
      <c r="AJ58" s="121">
        <f t="shared" ref="AJ58:BK58" ca="1" si="14">AJ57+AJ55</f>
        <v>92960642.949999928</v>
      </c>
      <c r="AK58" s="121">
        <f t="shared" ca="1" si="14"/>
        <v>106240734.79999992</v>
      </c>
      <c r="AL58" s="121">
        <f t="shared" ca="1" si="14"/>
        <v>119520826.64999992</v>
      </c>
      <c r="AM58" s="121">
        <f t="shared" ca="1" si="14"/>
        <v>121247732.5999999</v>
      </c>
      <c r="AN58" s="121">
        <f t="shared" ca="1" si="14"/>
        <v>128004913.96549989</v>
      </c>
      <c r="AO58" s="121">
        <f t="shared" ca="1" si="14"/>
        <v>153021069.29649988</v>
      </c>
      <c r="AP58" s="121">
        <f t="shared" ca="1" si="14"/>
        <v>184123035.41349989</v>
      </c>
      <c r="AQ58" s="121">
        <f t="shared" ca="1" si="14"/>
        <v>215224494.53049988</v>
      </c>
      <c r="AR58" s="121">
        <f t="shared" ca="1" si="14"/>
        <v>246325953.64749986</v>
      </c>
      <c r="AS58" s="121">
        <f t="shared" ca="1" si="14"/>
        <v>277427412.76449984</v>
      </c>
      <c r="AT58" s="121">
        <f t="shared" ca="1" si="14"/>
        <v>308528871.88149983</v>
      </c>
      <c r="AU58" s="121">
        <f t="shared" ca="1" si="14"/>
        <v>339630330.99849981</v>
      </c>
      <c r="AV58" s="121">
        <f t="shared" ca="1" si="14"/>
        <v>370731790.11549979</v>
      </c>
      <c r="AW58" s="121">
        <f t="shared" ca="1" si="14"/>
        <v>401833249.23249978</v>
      </c>
      <c r="AX58" s="121">
        <f t="shared" ca="1" si="14"/>
        <v>432934708.34949976</v>
      </c>
      <c r="AY58" s="121">
        <f t="shared" ca="1" si="14"/>
        <v>445777193.50099975</v>
      </c>
      <c r="AZ58" s="121">
        <f t="shared" ca="1" si="14"/>
        <v>449002892.59529972</v>
      </c>
      <c r="BA58" s="121">
        <f t="shared" ca="1" si="14"/>
        <v>470154589.63676471</v>
      </c>
      <c r="BB58" s="121">
        <f t="shared" ca="1" si="14"/>
        <v>497266478.17755473</v>
      </c>
      <c r="BC58" s="121">
        <f t="shared" ca="1" si="14"/>
        <v>524377859.71834475</v>
      </c>
      <c r="BD58" s="121">
        <f t="shared" ca="1" si="14"/>
        <v>551489241.25913477</v>
      </c>
      <c r="BE58" s="121">
        <f t="shared" ca="1" si="14"/>
        <v>578600622.79992473</v>
      </c>
      <c r="BF58" s="121">
        <f t="shared" ca="1" si="14"/>
        <v>605712004.34071469</v>
      </c>
      <c r="BG58" s="121">
        <f t="shared" ca="1" si="14"/>
        <v>632823385.88150465</v>
      </c>
      <c r="BH58" s="121">
        <f t="shared" ca="1" si="14"/>
        <v>659934767.42229462</v>
      </c>
      <c r="BI58" s="121">
        <f t="shared" ca="1" si="14"/>
        <v>687046148.96308458</v>
      </c>
      <c r="BJ58" s="121">
        <f t="shared" ca="1" si="14"/>
        <v>714157530.50387454</v>
      </c>
      <c r="BK58" s="121">
        <f t="shared" ca="1" si="14"/>
        <v>723369007.91411459</v>
      </c>
      <c r="BL58" s="130"/>
    </row>
    <row r="60" spans="2:64" x14ac:dyDescent="0.15">
      <c r="B60" s="138" t="s">
        <v>1047</v>
      </c>
      <c r="C60" s="130">
        <f ca="1">C53</f>
        <v>130493596</v>
      </c>
      <c r="D60" s="130">
        <f t="shared" ref="D60:AI60" ca="1" si="15">D53+C60</f>
        <v>130493596</v>
      </c>
      <c r="E60" s="130">
        <f t="shared" ca="1" si="15"/>
        <v>130493596</v>
      </c>
      <c r="F60" s="130">
        <f t="shared" ca="1" si="15"/>
        <v>130493596</v>
      </c>
      <c r="G60" s="130">
        <f t="shared" ca="1" si="15"/>
        <v>130493596</v>
      </c>
      <c r="H60" s="130">
        <f t="shared" ca="1" si="15"/>
        <v>160881107</v>
      </c>
      <c r="I60" s="130">
        <f t="shared" ca="1" si="15"/>
        <v>160881107</v>
      </c>
      <c r="J60" s="130">
        <f t="shared" ca="1" si="15"/>
        <v>160881107</v>
      </c>
      <c r="K60" s="130">
        <f t="shared" ca="1" si="15"/>
        <v>160881107</v>
      </c>
      <c r="L60" s="130">
        <f t="shared" ca="1" si="15"/>
        <v>160881107</v>
      </c>
      <c r="M60" s="130">
        <f t="shared" ca="1" si="15"/>
        <v>160881107</v>
      </c>
      <c r="N60" s="130">
        <f t="shared" ca="1" si="15"/>
        <v>162381863.34999999</v>
      </c>
      <c r="O60" s="130">
        <f t="shared" ca="1" si="15"/>
        <v>162381863.34999999</v>
      </c>
      <c r="P60" s="130">
        <f t="shared" ca="1" si="15"/>
        <v>162381863.34999999</v>
      </c>
      <c r="Q60" s="130">
        <f t="shared" ca="1" si="15"/>
        <v>162381863.34999999</v>
      </c>
      <c r="R60" s="130">
        <f t="shared" ca="1" si="15"/>
        <v>162381863.34999999</v>
      </c>
      <c r="S60" s="130">
        <f t="shared" ca="1" si="15"/>
        <v>162381863.34999999</v>
      </c>
      <c r="T60" s="130">
        <f t="shared" ca="1" si="15"/>
        <v>162381863.34999999</v>
      </c>
      <c r="U60" s="130">
        <f t="shared" ca="1" si="15"/>
        <v>162381863.34999999</v>
      </c>
      <c r="V60" s="130">
        <f t="shared" ca="1" si="15"/>
        <v>162381863.34999999</v>
      </c>
      <c r="W60" s="130">
        <f t="shared" ca="1" si="15"/>
        <v>162381863.34999999</v>
      </c>
      <c r="X60" s="130">
        <f t="shared" ca="1" si="15"/>
        <v>162381863.34999999</v>
      </c>
      <c r="Y60" s="130">
        <f t="shared" ca="1" si="15"/>
        <v>162381863.34999999</v>
      </c>
      <c r="Z60" s="130">
        <f t="shared" ca="1" si="15"/>
        <v>162381863.34999999</v>
      </c>
      <c r="AA60" s="130">
        <f t="shared" ca="1" si="15"/>
        <v>162381863.34999999</v>
      </c>
      <c r="AB60" s="130">
        <f t="shared" ca="1" si="15"/>
        <v>162381863.34999999</v>
      </c>
      <c r="AC60" s="130">
        <f t="shared" ca="1" si="15"/>
        <v>162381863.34999999</v>
      </c>
      <c r="AD60" s="130">
        <f t="shared" ca="1" si="15"/>
        <v>162381863.34999999</v>
      </c>
      <c r="AE60" s="130">
        <f t="shared" ca="1" si="15"/>
        <v>162381863.34999999</v>
      </c>
      <c r="AF60" s="130">
        <f t="shared" ca="1" si="15"/>
        <v>162381863.34999999</v>
      </c>
      <c r="AG60" s="130">
        <f t="shared" ca="1" si="15"/>
        <v>162381863.34999999</v>
      </c>
      <c r="AH60" s="130">
        <f t="shared" ca="1" si="15"/>
        <v>162381863.34999999</v>
      </c>
      <c r="AI60" s="130">
        <f t="shared" ca="1" si="15"/>
        <v>162381863.34999999</v>
      </c>
      <c r="AJ60" s="130">
        <f t="shared" ref="AJ60:BK60" ca="1" si="16">AJ53+AI60</f>
        <v>162381863.34999999</v>
      </c>
      <c r="AK60" s="130">
        <f t="shared" ca="1" si="16"/>
        <v>162381863.34999999</v>
      </c>
      <c r="AL60" s="130">
        <f t="shared" ca="1" si="16"/>
        <v>162381863.34999999</v>
      </c>
      <c r="AM60" s="130">
        <f t="shared" ca="1" si="16"/>
        <v>162381863.34999999</v>
      </c>
      <c r="AN60" s="130">
        <f t="shared" ca="1" si="16"/>
        <v>162381863.34999999</v>
      </c>
      <c r="AO60" s="130">
        <f t="shared" ca="1" si="16"/>
        <v>162381863.34999999</v>
      </c>
      <c r="AP60" s="130">
        <f t="shared" ca="1" si="16"/>
        <v>162381863.34999999</v>
      </c>
      <c r="AQ60" s="130">
        <f t="shared" ca="1" si="16"/>
        <v>162381863.34999999</v>
      </c>
      <c r="AR60" s="130">
        <f t="shared" ca="1" si="16"/>
        <v>162381863.34999999</v>
      </c>
      <c r="AS60" s="130">
        <f t="shared" ca="1" si="16"/>
        <v>162381863.34999999</v>
      </c>
      <c r="AT60" s="130">
        <f t="shared" ca="1" si="16"/>
        <v>162381863.34999999</v>
      </c>
      <c r="AU60" s="130">
        <f t="shared" ca="1" si="16"/>
        <v>162381863.34999999</v>
      </c>
      <c r="AV60" s="130">
        <f t="shared" ca="1" si="16"/>
        <v>162381863.34999999</v>
      </c>
      <c r="AW60" s="130">
        <f t="shared" ca="1" si="16"/>
        <v>162381863.34999999</v>
      </c>
      <c r="AX60" s="130">
        <f t="shared" ca="1" si="16"/>
        <v>162381863.34999999</v>
      </c>
      <c r="AY60" s="130">
        <f t="shared" ca="1" si="16"/>
        <v>162381863.34999999</v>
      </c>
      <c r="AZ60" s="130">
        <f t="shared" ca="1" si="16"/>
        <v>162381863.34999999</v>
      </c>
      <c r="BA60" s="130">
        <f t="shared" ca="1" si="16"/>
        <v>162381863.34999999</v>
      </c>
      <c r="BB60" s="130">
        <f t="shared" ca="1" si="16"/>
        <v>162381863.34999999</v>
      </c>
      <c r="BC60" s="130">
        <f t="shared" ca="1" si="16"/>
        <v>162381863.34999999</v>
      </c>
      <c r="BD60" s="130">
        <f t="shared" ca="1" si="16"/>
        <v>162381863.34999999</v>
      </c>
      <c r="BE60" s="130">
        <f t="shared" ca="1" si="16"/>
        <v>162381863.34999999</v>
      </c>
      <c r="BF60" s="130">
        <f t="shared" ca="1" si="16"/>
        <v>162381863.34999999</v>
      </c>
      <c r="BG60" s="130">
        <f t="shared" ca="1" si="16"/>
        <v>162381863.34999999</v>
      </c>
      <c r="BH60" s="130">
        <f t="shared" ca="1" si="16"/>
        <v>162381863.34999999</v>
      </c>
      <c r="BI60" s="130">
        <f t="shared" ca="1" si="16"/>
        <v>162381863.34999999</v>
      </c>
      <c r="BJ60" s="130">
        <f t="shared" ca="1" si="16"/>
        <v>162381863.34999999</v>
      </c>
      <c r="BK60" s="130">
        <f t="shared" ca="1" si="16"/>
        <v>162381863.34999999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-27717487.999999996</v>
      </c>
      <c r="H67" s="121">
        <f t="shared" si="17"/>
        <v>-9281977.9999999981</v>
      </c>
      <c r="I67" s="121">
        <f t="shared" si="17"/>
        <v>-11091977.999999998</v>
      </c>
      <c r="J67" s="121">
        <f t="shared" si="17"/>
        <v>-10782584.000000002</v>
      </c>
      <c r="K67" s="121">
        <f t="shared" si="17"/>
        <v>-10702584.000000002</v>
      </c>
      <c r="L67" s="121">
        <f t="shared" si="17"/>
        <v>-10702584.000000002</v>
      </c>
      <c r="M67" s="121">
        <f t="shared" si="17"/>
        <v>-10702584.000000002</v>
      </c>
      <c r="N67" s="121">
        <f t="shared" si="17"/>
        <v>-10702584.000000002</v>
      </c>
      <c r="O67" s="121">
        <f t="shared" si="17"/>
        <v>-11045644.000000002</v>
      </c>
      <c r="P67" s="121">
        <f t="shared" si="17"/>
        <v>-11654164.000000002</v>
      </c>
      <c r="Q67" s="121">
        <f t="shared" si="17"/>
        <v>-6109424.0000000009</v>
      </c>
      <c r="R67" s="121">
        <f t="shared" si="17"/>
        <v>-4265279.0000000009</v>
      </c>
      <c r="S67" s="121">
        <f t="shared" si="17"/>
        <v>-3265279.0000000014</v>
      </c>
      <c r="T67" s="121">
        <f t="shared" si="17"/>
        <v>-3265279.0000000014</v>
      </c>
      <c r="U67" s="121">
        <f t="shared" si="17"/>
        <v>-3265279.0000000014</v>
      </c>
      <c r="V67" s="121">
        <f t="shared" si="17"/>
        <v>-3265279.0000000014</v>
      </c>
      <c r="W67" s="121">
        <f t="shared" si="17"/>
        <v>-3265279.0000000014</v>
      </c>
      <c r="X67" s="121">
        <f t="shared" si="17"/>
        <v>-3265279.0000000014</v>
      </c>
      <c r="Y67" s="121">
        <f t="shared" si="17"/>
        <v>-3265279.0000000014</v>
      </c>
      <c r="Z67" s="121">
        <f t="shared" si="17"/>
        <v>-3265279.0000000014</v>
      </c>
      <c r="AA67" s="121">
        <f t="shared" si="17"/>
        <v>-8810019.0000000019</v>
      </c>
      <c r="AB67" s="121">
        <f t="shared" si="17"/>
        <v>-2118240.6999999969</v>
      </c>
      <c r="AC67" s="121">
        <f t="shared" si="17"/>
        <v>9427503.3499999996</v>
      </c>
      <c r="AD67" s="121">
        <f t="shared" si="17"/>
        <v>13280091.849999992</v>
      </c>
      <c r="AE67" s="121">
        <f t="shared" si="17"/>
        <v>13280091.849999992</v>
      </c>
      <c r="AF67" s="121">
        <f t="shared" si="17"/>
        <v>13280091.849999992</v>
      </c>
      <c r="AG67" s="121">
        <f t="shared" si="17"/>
        <v>13280091.849999992</v>
      </c>
      <c r="AH67" s="121">
        <f t="shared" si="17"/>
        <v>13280091.849999992</v>
      </c>
      <c r="AI67" s="121">
        <f t="shared" si="17"/>
        <v>13280091.849999992</v>
      </c>
      <c r="AJ67" s="121">
        <f t="shared" si="17"/>
        <v>13280091.849999992</v>
      </c>
      <c r="AK67" s="121">
        <f t="shared" si="17"/>
        <v>13280091.849999992</v>
      </c>
      <c r="AL67" s="121">
        <f t="shared" si="17"/>
        <v>13280091.849999992</v>
      </c>
      <c r="AM67" s="121">
        <f t="shared" si="17"/>
        <v>1726905.9499999944</v>
      </c>
      <c r="AN67" s="121">
        <f t="shared" si="17"/>
        <v>6757181.3654999947</v>
      </c>
      <c r="AO67" s="121">
        <f t="shared" si="17"/>
        <v>25016155.330999993</v>
      </c>
      <c r="AP67" s="121">
        <f t="shared" si="17"/>
        <v>31101966.116999999</v>
      </c>
      <c r="AQ67" s="121">
        <f t="shared" si="17"/>
        <v>31101459.116999999</v>
      </c>
      <c r="AR67" s="121">
        <f t="shared" si="17"/>
        <v>31101459.116999999</v>
      </c>
      <c r="AS67" s="121">
        <f t="shared" si="17"/>
        <v>31101459.116999999</v>
      </c>
      <c r="AT67" s="121">
        <f t="shared" si="17"/>
        <v>31101459.116999999</v>
      </c>
      <c r="AU67" s="121">
        <f t="shared" si="17"/>
        <v>31101459.116999999</v>
      </c>
      <c r="AV67" s="121">
        <f t="shared" si="17"/>
        <v>31101459.116999999</v>
      </c>
      <c r="AW67" s="121">
        <f t="shared" si="17"/>
        <v>31101459.116999999</v>
      </c>
      <c r="AX67" s="121">
        <f t="shared" si="17"/>
        <v>31101459.116999999</v>
      </c>
      <c r="AY67" s="121">
        <f t="shared" si="17"/>
        <v>12842485.1515</v>
      </c>
      <c r="AZ67" s="121">
        <f t="shared" si="17"/>
        <v>3225699.094299993</v>
      </c>
      <c r="BA67" s="121">
        <f t="shared" si="17"/>
        <v>21151697.041465003</v>
      </c>
      <c r="BB67" s="121">
        <f t="shared" si="17"/>
        <v>27111888.54079001</v>
      </c>
      <c r="BC67" s="121">
        <f t="shared" si="17"/>
        <v>27111381.54079001</v>
      </c>
      <c r="BD67" s="121">
        <f t="shared" si="17"/>
        <v>27111381.54079001</v>
      </c>
      <c r="BE67" s="121">
        <f t="shared" si="17"/>
        <v>27111381.54079001</v>
      </c>
      <c r="BF67" s="121">
        <f t="shared" si="17"/>
        <v>27111381.54079001</v>
      </c>
      <c r="BG67" s="121">
        <f t="shared" si="17"/>
        <v>27111381.54079001</v>
      </c>
      <c r="BH67" s="121">
        <f t="shared" si="17"/>
        <v>27111381.54079001</v>
      </c>
      <c r="BI67" s="121">
        <f t="shared" si="17"/>
        <v>27111381.54079001</v>
      </c>
      <c r="BJ67" s="121">
        <f t="shared" si="17"/>
        <v>27111381.54079001</v>
      </c>
      <c r="BK67" s="121">
        <f t="shared" si="17"/>
        <v>9211477.4102399964</v>
      </c>
      <c r="BL67" s="48">
        <f>SUM(C67:BK67)</f>
        <v>560987144.56411505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-27717487.999999996</v>
      </c>
      <c r="I69" s="121">
        <f t="shared" si="18"/>
        <v>-36999465.999999993</v>
      </c>
      <c r="J69" s="121">
        <f t="shared" si="18"/>
        <v>-48091443.999999993</v>
      </c>
      <c r="K69" s="121">
        <f t="shared" si="18"/>
        <v>-58874027.999999993</v>
      </c>
      <c r="L69" s="121">
        <f t="shared" si="18"/>
        <v>-69576612</v>
      </c>
      <c r="M69" s="121">
        <f t="shared" si="18"/>
        <v>-80279196</v>
      </c>
      <c r="N69" s="121">
        <f t="shared" si="18"/>
        <v>-90981780</v>
      </c>
      <c r="O69" s="121">
        <f t="shared" si="18"/>
        <v>-101684364</v>
      </c>
      <c r="P69" s="121">
        <f t="shared" si="18"/>
        <v>-112730008</v>
      </c>
      <c r="Q69" s="121">
        <f t="shared" si="18"/>
        <v>-124384172</v>
      </c>
      <c r="R69" s="121">
        <f t="shared" si="18"/>
        <v>-130493596</v>
      </c>
      <c r="S69" s="121">
        <f t="shared" si="18"/>
        <v>-134758875</v>
      </c>
      <c r="T69" s="121">
        <f t="shared" si="18"/>
        <v>-138024154</v>
      </c>
      <c r="U69" s="121">
        <f t="shared" si="18"/>
        <v>-141289433</v>
      </c>
      <c r="V69" s="121">
        <f t="shared" si="18"/>
        <v>-144554712</v>
      </c>
      <c r="W69" s="121">
        <f t="shared" si="18"/>
        <v>-147819991</v>
      </c>
      <c r="X69" s="121">
        <f t="shared" si="18"/>
        <v>-151085270</v>
      </c>
      <c r="Y69" s="121">
        <f t="shared" si="18"/>
        <v>-154350549</v>
      </c>
      <c r="Z69" s="121">
        <f t="shared" si="18"/>
        <v>-157615828</v>
      </c>
      <c r="AA69" s="121">
        <f t="shared" si="18"/>
        <v>-160881107</v>
      </c>
      <c r="AB69" s="121">
        <f t="shared" si="18"/>
        <v>-169691126</v>
      </c>
      <c r="AC69" s="121">
        <f t="shared" si="18"/>
        <v>-171809366.69999999</v>
      </c>
      <c r="AD69" s="121">
        <f t="shared" si="18"/>
        <v>-162381863.34999999</v>
      </c>
      <c r="AE69" s="121">
        <f t="shared" si="18"/>
        <v>-149101771.5</v>
      </c>
      <c r="AF69" s="121">
        <f t="shared" si="18"/>
        <v>-135821679.65000001</v>
      </c>
      <c r="AG69" s="121">
        <f t="shared" si="18"/>
        <v>-122541587.80000001</v>
      </c>
      <c r="AH69" s="121">
        <f t="shared" si="18"/>
        <v>-109261495.95000002</v>
      </c>
      <c r="AI69" s="121">
        <f t="shared" si="18"/>
        <v>-95981404.100000024</v>
      </c>
      <c r="AJ69" s="121">
        <f t="shared" ref="AJ69:BK69" si="19">AI70</f>
        <v>-82701312.25000003</v>
      </c>
      <c r="AK69" s="121">
        <f t="shared" si="19"/>
        <v>-69421220.400000036</v>
      </c>
      <c r="AL69" s="121">
        <f t="shared" si="19"/>
        <v>-56141128.550000042</v>
      </c>
      <c r="AM69" s="121">
        <f t="shared" si="19"/>
        <v>-42861036.700000048</v>
      </c>
      <c r="AN69" s="121">
        <f t="shared" si="19"/>
        <v>-41134130.750000052</v>
      </c>
      <c r="AO69" s="121">
        <f t="shared" si="19"/>
        <v>-34376949.384500057</v>
      </c>
      <c r="AP69" s="121">
        <f t="shared" si="19"/>
        <v>-9360794.0535000637</v>
      </c>
      <c r="AQ69" s="121">
        <f t="shared" si="19"/>
        <v>21741172.063499935</v>
      </c>
      <c r="AR69" s="121">
        <f t="shared" si="19"/>
        <v>52842631.180499934</v>
      </c>
      <c r="AS69" s="121">
        <f t="shared" si="19"/>
        <v>83944090.297499925</v>
      </c>
      <c r="AT69" s="121">
        <f t="shared" si="19"/>
        <v>115045549.41449992</v>
      </c>
      <c r="AU69" s="121">
        <f t="shared" si="19"/>
        <v>146147008.53149992</v>
      </c>
      <c r="AV69" s="121">
        <f t="shared" si="19"/>
        <v>177248467.64849991</v>
      </c>
      <c r="AW69" s="121">
        <f t="shared" si="19"/>
        <v>208349926.76549989</v>
      </c>
      <c r="AX69" s="121">
        <f t="shared" si="19"/>
        <v>239451385.88249987</v>
      </c>
      <c r="AY69" s="121">
        <f t="shared" si="19"/>
        <v>270552844.99949986</v>
      </c>
      <c r="AZ69" s="121">
        <f t="shared" si="19"/>
        <v>283395330.15099984</v>
      </c>
      <c r="BA69" s="121">
        <f t="shared" si="19"/>
        <v>286621029.24529982</v>
      </c>
      <c r="BB69" s="121">
        <f t="shared" si="19"/>
        <v>307772726.2867648</v>
      </c>
      <c r="BC69" s="121">
        <f t="shared" si="19"/>
        <v>334884614.82755482</v>
      </c>
      <c r="BD69" s="121">
        <f t="shared" si="19"/>
        <v>361995996.36834484</v>
      </c>
      <c r="BE69" s="121">
        <f t="shared" si="19"/>
        <v>389107377.90913486</v>
      </c>
      <c r="BF69" s="121">
        <f t="shared" si="19"/>
        <v>416218759.44992489</v>
      </c>
      <c r="BG69" s="121">
        <f t="shared" si="19"/>
        <v>443330140.99071491</v>
      </c>
      <c r="BH69" s="121">
        <f t="shared" si="19"/>
        <v>470441522.53150493</v>
      </c>
      <c r="BI69" s="121">
        <f t="shared" si="19"/>
        <v>497552904.07229495</v>
      </c>
      <c r="BJ69" s="121">
        <f t="shared" si="19"/>
        <v>524664285.61308497</v>
      </c>
      <c r="BK69" s="121">
        <f t="shared" si="19"/>
        <v>551775667.15387499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-27717487.999999996</v>
      </c>
      <c r="H70" s="121">
        <f t="shared" si="20"/>
        <v>-36999465.999999993</v>
      </c>
      <c r="I70" s="121">
        <f t="shared" si="20"/>
        <v>-48091443.999999993</v>
      </c>
      <c r="J70" s="121">
        <f t="shared" si="20"/>
        <v>-58874027.999999993</v>
      </c>
      <c r="K70" s="121">
        <f t="shared" si="20"/>
        <v>-69576612</v>
      </c>
      <c r="L70" s="121">
        <f t="shared" si="20"/>
        <v>-80279196</v>
      </c>
      <c r="M70" s="121">
        <f t="shared" si="20"/>
        <v>-90981780</v>
      </c>
      <c r="N70" s="121">
        <f t="shared" si="20"/>
        <v>-101684364</v>
      </c>
      <c r="O70" s="121">
        <f t="shared" si="20"/>
        <v>-112730008</v>
      </c>
      <c r="P70" s="121">
        <f t="shared" si="20"/>
        <v>-124384172</v>
      </c>
      <c r="Q70" s="121">
        <f t="shared" si="20"/>
        <v>-130493596</v>
      </c>
      <c r="R70" s="121">
        <f t="shared" si="20"/>
        <v>-134758875</v>
      </c>
      <c r="S70" s="121">
        <f t="shared" si="20"/>
        <v>-138024154</v>
      </c>
      <c r="T70" s="121">
        <f t="shared" si="20"/>
        <v>-141289433</v>
      </c>
      <c r="U70" s="121">
        <f t="shared" si="20"/>
        <v>-144554712</v>
      </c>
      <c r="V70" s="121">
        <f t="shared" si="20"/>
        <v>-147819991</v>
      </c>
      <c r="W70" s="121">
        <f t="shared" si="20"/>
        <v>-151085270</v>
      </c>
      <c r="X70" s="121">
        <f t="shared" si="20"/>
        <v>-154350549</v>
      </c>
      <c r="Y70" s="121">
        <f t="shared" si="20"/>
        <v>-157615828</v>
      </c>
      <c r="Z70" s="121">
        <f t="shared" si="20"/>
        <v>-160881107</v>
      </c>
      <c r="AA70" s="121">
        <f t="shared" si="20"/>
        <v>-169691126</v>
      </c>
      <c r="AB70" s="121">
        <f t="shared" si="20"/>
        <v>-171809366.69999999</v>
      </c>
      <c r="AC70" s="121">
        <f t="shared" si="20"/>
        <v>-162381863.34999999</v>
      </c>
      <c r="AD70" s="121">
        <f t="shared" si="20"/>
        <v>-149101771.5</v>
      </c>
      <c r="AE70" s="121">
        <f t="shared" si="20"/>
        <v>-135821679.65000001</v>
      </c>
      <c r="AF70" s="121">
        <f t="shared" si="20"/>
        <v>-122541587.80000001</v>
      </c>
      <c r="AG70" s="121">
        <f t="shared" si="20"/>
        <v>-109261495.95000002</v>
      </c>
      <c r="AH70" s="121">
        <f t="shared" si="20"/>
        <v>-95981404.100000024</v>
      </c>
      <c r="AI70" s="121">
        <f t="shared" si="20"/>
        <v>-82701312.25000003</v>
      </c>
      <c r="AJ70" s="121">
        <f t="shared" ref="AJ70:BK70" si="21">AJ69+AJ67</f>
        <v>-69421220.400000036</v>
      </c>
      <c r="AK70" s="121">
        <f t="shared" si="21"/>
        <v>-56141128.550000042</v>
      </c>
      <c r="AL70" s="121">
        <f t="shared" si="21"/>
        <v>-42861036.700000048</v>
      </c>
      <c r="AM70" s="121">
        <f t="shared" si="21"/>
        <v>-41134130.750000052</v>
      </c>
      <c r="AN70" s="121">
        <f t="shared" si="21"/>
        <v>-34376949.384500057</v>
      </c>
      <c r="AO70" s="121">
        <f t="shared" si="21"/>
        <v>-9360794.0535000637</v>
      </c>
      <c r="AP70" s="121">
        <f t="shared" si="21"/>
        <v>21741172.063499935</v>
      </c>
      <c r="AQ70" s="121">
        <f t="shared" si="21"/>
        <v>52842631.180499934</v>
      </c>
      <c r="AR70" s="121">
        <f t="shared" si="21"/>
        <v>83944090.297499925</v>
      </c>
      <c r="AS70" s="121">
        <f t="shared" si="21"/>
        <v>115045549.41449992</v>
      </c>
      <c r="AT70" s="121">
        <f t="shared" si="21"/>
        <v>146147008.53149992</v>
      </c>
      <c r="AU70" s="121">
        <f t="shared" si="21"/>
        <v>177248467.64849991</v>
      </c>
      <c r="AV70" s="121">
        <f t="shared" si="21"/>
        <v>208349926.76549989</v>
      </c>
      <c r="AW70" s="121">
        <f t="shared" si="21"/>
        <v>239451385.88249987</v>
      </c>
      <c r="AX70" s="121">
        <f t="shared" si="21"/>
        <v>270552844.99949986</v>
      </c>
      <c r="AY70" s="121">
        <f t="shared" si="21"/>
        <v>283395330.15099984</v>
      </c>
      <c r="AZ70" s="121">
        <f t="shared" si="21"/>
        <v>286621029.24529982</v>
      </c>
      <c r="BA70" s="121">
        <f t="shared" si="21"/>
        <v>307772726.2867648</v>
      </c>
      <c r="BB70" s="121">
        <f t="shared" si="21"/>
        <v>334884614.82755482</v>
      </c>
      <c r="BC70" s="121">
        <f t="shared" si="21"/>
        <v>361995996.36834484</v>
      </c>
      <c r="BD70" s="121">
        <f t="shared" si="21"/>
        <v>389107377.90913486</v>
      </c>
      <c r="BE70" s="121">
        <f t="shared" si="21"/>
        <v>416218759.44992489</v>
      </c>
      <c r="BF70" s="121">
        <f t="shared" si="21"/>
        <v>443330140.99071491</v>
      </c>
      <c r="BG70" s="121">
        <f t="shared" si="21"/>
        <v>470441522.53150493</v>
      </c>
      <c r="BH70" s="121">
        <f t="shared" si="21"/>
        <v>497552904.07229495</v>
      </c>
      <c r="BI70" s="121">
        <f t="shared" si="21"/>
        <v>524664285.61308497</v>
      </c>
      <c r="BJ70" s="121">
        <f t="shared" si="21"/>
        <v>551775667.15387499</v>
      </c>
      <c r="BK70" s="121">
        <f t="shared" si="21"/>
        <v>560987144.56411505</v>
      </c>
      <c r="BL70" s="130">
        <f ca="1">+BK58-BK70</f>
        <v>162381863.34999955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130493596</v>
      </c>
      <c r="E7" s="121">
        <f ca="1">P50</f>
        <v>49651855.349999994</v>
      </c>
      <c r="F7" s="121">
        <f ca="1">AB50</f>
        <v>-7309262.6500000171</v>
      </c>
      <c r="G7" s="121">
        <f ca="1">AN50</f>
        <v>121247732.5999999</v>
      </c>
      <c r="H7" s="121">
        <f ca="1">AZ50</f>
        <v>445777193.50099975</v>
      </c>
      <c r="I7" s="121">
        <f ca="1">BL50</f>
        <v>723369007.91411459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130493596</v>
      </c>
      <c r="E10" s="121">
        <f ca="1">P53</f>
        <v>49651855.349999994</v>
      </c>
      <c r="F10" s="121">
        <f ca="1">AB53</f>
        <v>-7309262.6500000171</v>
      </c>
      <c r="G10" s="121">
        <f ca="1">SUM(G7:G9)</f>
        <v>121247732.5999999</v>
      </c>
      <c r="H10" s="121">
        <f ca="1">SUM(H7:H9)</f>
        <v>445777193.50099975</v>
      </c>
      <c r="I10" s="121">
        <f ca="1">SUM(I7:I9)</f>
        <v>723369007.91411459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130493596</v>
      </c>
      <c r="E17" s="121">
        <f ca="1">E15+E10</f>
        <v>58885772.016666658</v>
      </c>
      <c r="F17" s="121">
        <f ca="1">F15+F10</f>
        <v>-246345.98333334923</v>
      </c>
      <c r="G17" s="121">
        <f ca="1">G15+G10</f>
        <v>126139649.26666658</v>
      </c>
      <c r="H17" s="121">
        <f ca="1">H15+H10</f>
        <v>448498110.16766644</v>
      </c>
      <c r="I17" s="121">
        <f ca="1">I15+I10</f>
        <v>723918924.58078122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130493596</v>
      </c>
      <c r="E34" s="121">
        <f ca="1">P77</f>
        <v>162381863.34999999</v>
      </c>
      <c r="F34" s="121">
        <f ca="1">AB77</f>
        <v>162381863.34999999</v>
      </c>
      <c r="G34" s="121">
        <f ca="1">AN77</f>
        <v>162381863.34999999</v>
      </c>
      <c r="H34" s="121">
        <f ca="1">AZ77</f>
        <v>162381863.34999999</v>
      </c>
      <c r="I34" s="121">
        <f ca="1">BL77</f>
        <v>162381863.34999999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-92269530.666666687</v>
      </c>
      <c r="F35" s="121">
        <f>AB78</f>
        <v>-153637273.66666666</v>
      </c>
      <c r="G35" s="121">
        <f>AN78</f>
        <v>-37788203.366666734</v>
      </c>
      <c r="H35" s="121">
        <f>AZ78</f>
        <v>273454678.33283323</v>
      </c>
      <c r="I35" s="121">
        <f>BL78</f>
        <v>552506500.48720837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-11226560.666666668</v>
      </c>
      <c r="F36" s="121">
        <f>AB79</f>
        <v>-8990935.6666666679</v>
      </c>
      <c r="G36" s="121">
        <f>AN79</f>
        <v>1545989.2833333276</v>
      </c>
      <c r="H36" s="121">
        <f>AZ79</f>
        <v>12661568.484833334</v>
      </c>
      <c r="I36" s="121">
        <f>BL79</f>
        <v>9030560.7435733303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130493596</v>
      </c>
      <c r="E37" s="121">
        <f ca="1">P80</f>
        <v>58885772.016666636</v>
      </c>
      <c r="F37" s="121">
        <f ca="1">AB80</f>
        <v>-246345.9833333306</v>
      </c>
      <c r="G37" s="121">
        <f ca="1">AN80</f>
        <v>126139649.26666659</v>
      </c>
      <c r="H37" s="121">
        <f ca="1">AZ80</f>
        <v>448498110.16766655</v>
      </c>
      <c r="I37" s="121">
        <f ca="1">BL80</f>
        <v>723918924.5807817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130493596</v>
      </c>
      <c r="E39" s="121">
        <f ca="1">E37+E31</f>
        <v>58885772.016666636</v>
      </c>
      <c r="F39" s="121">
        <f ca="1">F37+F31</f>
        <v>-246345.9833333306</v>
      </c>
      <c r="G39" s="121">
        <f ca="1">G37+G31</f>
        <v>126139649.26666659</v>
      </c>
      <c r="H39" s="121">
        <f ca="1">H37+H31</f>
        <v>448498110.16766655</v>
      </c>
      <c r="I39" s="121">
        <f ca="1">I37+I31</f>
        <v>723918924.5807817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951</v>
      </c>
      <c r="C42" s="321"/>
      <c r="D42" s="275" t="s">
        <v>64</v>
      </c>
      <c r="E42" s="388" t="s">
        <v>35</v>
      </c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 t="s">
        <v>36</v>
      </c>
      <c r="R42" s="388"/>
      <c r="S42" s="388"/>
      <c r="T42" s="388"/>
      <c r="U42" s="388"/>
      <c r="V42" s="388"/>
      <c r="W42" s="388"/>
      <c r="X42" s="388"/>
      <c r="Y42" s="388"/>
      <c r="Z42" s="388"/>
      <c r="AA42" s="388"/>
      <c r="AB42" s="388"/>
      <c r="AC42" s="388" t="s">
        <v>37</v>
      </c>
      <c r="AD42" s="388"/>
      <c r="AE42" s="388"/>
      <c r="AF42" s="388"/>
      <c r="AG42" s="388"/>
      <c r="AH42" s="388"/>
      <c r="AI42" s="388"/>
      <c r="AJ42" s="388"/>
      <c r="AK42" s="388"/>
      <c r="AL42" s="388"/>
      <c r="AM42" s="388"/>
      <c r="AN42" s="388"/>
      <c r="AO42" s="388" t="s">
        <v>38</v>
      </c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 t="s">
        <v>39</v>
      </c>
      <c r="BB42" s="388"/>
      <c r="BC42" s="388"/>
      <c r="BD42" s="388"/>
      <c r="BE42" s="388"/>
      <c r="BF42" s="388"/>
      <c r="BG42" s="388"/>
      <c r="BH42" s="388"/>
      <c r="BI42" s="388"/>
      <c r="BJ42" s="388"/>
      <c r="BK42" s="388"/>
      <c r="BL42" s="388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130493596</v>
      </c>
      <c r="E50" s="121">
        <f ca="1">IF($D42="Y",'FIN-CASHFLOW_CWS'!D58,'FIN-CASHFLOW_CWS'!D70)</f>
        <v>130493596</v>
      </c>
      <c r="F50" s="121">
        <f ca="1">IF($D42="Y",'FIN-CASHFLOW_CWS'!E58,'FIN-CASHFLOW_CWS'!E70)</f>
        <v>130493596</v>
      </c>
      <c r="G50" s="121">
        <f ca="1">IF($D42="Y",'FIN-CASHFLOW_CWS'!F58,'FIN-CASHFLOW_CWS'!F70)</f>
        <v>130493596</v>
      </c>
      <c r="H50" s="121">
        <f ca="1">IF($D42="Y",'FIN-CASHFLOW_CWS'!G58,'FIN-CASHFLOW_CWS'!G70)</f>
        <v>102776108</v>
      </c>
      <c r="I50" s="121">
        <f ca="1">IF($D42="Y",'FIN-CASHFLOW_CWS'!H58,'FIN-CASHFLOW_CWS'!H70)</f>
        <v>123881641</v>
      </c>
      <c r="J50" s="121">
        <f ca="1">IF($D42="Y",'FIN-CASHFLOW_CWS'!I58,'FIN-CASHFLOW_CWS'!I70)</f>
        <v>112789663</v>
      </c>
      <c r="K50" s="121">
        <f ca="1">IF($D42="Y",'FIN-CASHFLOW_CWS'!J58,'FIN-CASHFLOW_CWS'!J70)</f>
        <v>102007079</v>
      </c>
      <c r="L50" s="121">
        <f ca="1">IF($D42="Y",'FIN-CASHFLOW_CWS'!K58,'FIN-CASHFLOW_CWS'!K70)</f>
        <v>91304495</v>
      </c>
      <c r="M50" s="121">
        <f ca="1">IF($D42="Y",'FIN-CASHFLOW_CWS'!L58,'FIN-CASHFLOW_CWS'!L70)</f>
        <v>80601911</v>
      </c>
      <c r="N50" s="121">
        <f ca="1">IF($D42="Y",'FIN-CASHFLOW_CWS'!M58,'FIN-CASHFLOW_CWS'!M70)</f>
        <v>69899327</v>
      </c>
      <c r="O50" s="121">
        <f ca="1">IF($D42="Y",'FIN-CASHFLOW_CWS'!N58,'FIN-CASHFLOW_CWS'!N70)</f>
        <v>60697499.349999994</v>
      </c>
      <c r="P50" s="121">
        <f ca="1">IF($D42="Y",'FIN-CASHFLOW_CWS'!O58,'FIN-CASHFLOW_CWS'!O70)</f>
        <v>49651855.349999994</v>
      </c>
      <c r="Q50" s="121">
        <f ca="1">IF($D42="Y",'FIN-CASHFLOW_CWS'!P58,'FIN-CASHFLOW_CWS'!P70)</f>
        <v>37997691.349999994</v>
      </c>
      <c r="R50" s="121">
        <f ca="1">IF($D42="Y",'FIN-CASHFLOW_CWS'!Q58,'FIN-CASHFLOW_CWS'!Q70)</f>
        <v>31888267.349999994</v>
      </c>
      <c r="S50" s="121">
        <f ca="1">IF($D42="Y",'FIN-CASHFLOW_CWS'!R58,'FIN-CASHFLOW_CWS'!R70)</f>
        <v>27622988.349999994</v>
      </c>
      <c r="T50" s="121">
        <f ca="1">IF($D42="Y",'FIN-CASHFLOW_CWS'!S58,'FIN-CASHFLOW_CWS'!S70)</f>
        <v>24357709.349999994</v>
      </c>
      <c r="U50" s="121">
        <f ca="1">IF($D42="Y",'FIN-CASHFLOW_CWS'!T58,'FIN-CASHFLOW_CWS'!T70)</f>
        <v>21092430.349999994</v>
      </c>
      <c r="V50" s="121">
        <f ca="1">IF($D42="Y",'FIN-CASHFLOW_CWS'!U58,'FIN-CASHFLOW_CWS'!U70)</f>
        <v>17827151.349999994</v>
      </c>
      <c r="W50" s="121">
        <f ca="1">IF($D42="Y",'FIN-CASHFLOW_CWS'!V58,'FIN-CASHFLOW_CWS'!V70)</f>
        <v>14561872.349999992</v>
      </c>
      <c r="X50" s="121">
        <f ca="1">IF($D42="Y",'FIN-CASHFLOW_CWS'!W58,'FIN-CASHFLOW_CWS'!W70)</f>
        <v>11296593.34999999</v>
      </c>
      <c r="Y50" s="121">
        <f ca="1">IF($D42="Y",'FIN-CASHFLOW_CWS'!X58,'FIN-CASHFLOW_CWS'!X70)</f>
        <v>8031314.3499999885</v>
      </c>
      <c r="Z50" s="121">
        <f ca="1">IF($D42="Y",'FIN-CASHFLOW_CWS'!Y58,'FIN-CASHFLOW_CWS'!Y70)</f>
        <v>4766035.3499999866</v>
      </c>
      <c r="AA50" s="121">
        <f ca="1">IF($D42="Y",'FIN-CASHFLOW_CWS'!Z58,'FIN-CASHFLOW_CWS'!Z70)</f>
        <v>1500756.3499999852</v>
      </c>
      <c r="AB50" s="121">
        <f ca="1">IF($D42="Y",'FIN-CASHFLOW_CWS'!AA58,'FIN-CASHFLOW_CWS'!AA70)</f>
        <v>-7309262.6500000171</v>
      </c>
      <c r="AC50" s="121">
        <f ca="1">IF($D42="Y",'FIN-CASHFLOW_CWS'!AB58,'FIN-CASHFLOW_CWS'!AB70)</f>
        <v>-9427503.3500000145</v>
      </c>
      <c r="AD50" s="121">
        <f ca="1">IF($D42="Y",'FIN-CASHFLOW_CWS'!AC58,'FIN-CASHFLOW_CWS'!AC70)</f>
        <v>-1.4901161193847656E-8</v>
      </c>
      <c r="AE50" s="121">
        <f ca="1">IF($D42="Y",'FIN-CASHFLOW_CWS'!AD58,'FIN-CASHFLOW_CWS'!AD70)</f>
        <v>13280091.849999977</v>
      </c>
      <c r="AF50" s="121">
        <f ca="1">IF($D42="Y",'FIN-CASHFLOW_CWS'!AE58,'FIN-CASHFLOW_CWS'!AE70)</f>
        <v>26560183.699999969</v>
      </c>
      <c r="AG50" s="121">
        <f ca="1">IF($D42="Y",'FIN-CASHFLOW_CWS'!AF58,'FIN-CASHFLOW_CWS'!AF70)</f>
        <v>39840275.54999996</v>
      </c>
      <c r="AH50" s="121">
        <f ca="1">IF($D42="Y",'FIN-CASHFLOW_CWS'!AG58,'FIN-CASHFLOW_CWS'!AG70)</f>
        <v>53120367.399999954</v>
      </c>
      <c r="AI50" s="121">
        <f ca="1">IF($D42="Y",'FIN-CASHFLOW_CWS'!AH58,'FIN-CASHFLOW_CWS'!AH70)</f>
        <v>66400459.249999948</v>
      </c>
      <c r="AJ50" s="121">
        <f ca="1">IF($D42="Y",'FIN-CASHFLOW_CWS'!AI58,'FIN-CASHFLOW_CWS'!AI70)</f>
        <v>79680551.099999934</v>
      </c>
      <c r="AK50" s="121">
        <f ca="1">IF($D42="Y",'FIN-CASHFLOW_CWS'!AJ58,'FIN-CASHFLOW_CWS'!AJ70)</f>
        <v>92960642.949999928</v>
      </c>
      <c r="AL50" s="121">
        <f ca="1">IF($D42="Y",'FIN-CASHFLOW_CWS'!AK58,'FIN-CASHFLOW_CWS'!AK70)</f>
        <v>106240734.79999992</v>
      </c>
      <c r="AM50" s="121">
        <f ca="1">IF($D42="Y",'FIN-CASHFLOW_CWS'!AL58,'FIN-CASHFLOW_CWS'!AL70)</f>
        <v>119520826.64999992</v>
      </c>
      <c r="AN50" s="121">
        <f ca="1">IF($D42="Y",'FIN-CASHFLOW_CWS'!AM58,'FIN-CASHFLOW_CWS'!AM70)</f>
        <v>121247732.5999999</v>
      </c>
      <c r="AO50" s="121">
        <f ca="1">IF($D42="Y",'FIN-CASHFLOW_CWS'!AN58,'FIN-CASHFLOW_CWS'!AN70)</f>
        <v>128004913.96549989</v>
      </c>
      <c r="AP50" s="121">
        <f ca="1">IF($D42="Y",'FIN-CASHFLOW_CWS'!AO58,'FIN-CASHFLOW_CWS'!AO70)</f>
        <v>153021069.29649988</v>
      </c>
      <c r="AQ50" s="121">
        <f ca="1">IF($D42="Y",'FIN-CASHFLOW_CWS'!AP58,'FIN-CASHFLOW_CWS'!AP70)</f>
        <v>184123035.41349989</v>
      </c>
      <c r="AR50" s="121">
        <f ca="1">IF($D42="Y",'FIN-CASHFLOW_CWS'!AQ58,'FIN-CASHFLOW_CWS'!AQ70)</f>
        <v>215224494.53049988</v>
      </c>
      <c r="AS50" s="121">
        <f ca="1">IF($D42="Y",'FIN-CASHFLOW_CWS'!AR58,'FIN-CASHFLOW_CWS'!AR70)</f>
        <v>246325953.64749986</v>
      </c>
      <c r="AT50" s="121">
        <f ca="1">IF($D42="Y",'FIN-CASHFLOW_CWS'!AS58,'FIN-CASHFLOW_CWS'!AS70)</f>
        <v>277427412.76449984</v>
      </c>
      <c r="AU50" s="121">
        <f ca="1">IF($D42="Y",'FIN-CASHFLOW_CWS'!AT58,'FIN-CASHFLOW_CWS'!AT70)</f>
        <v>308528871.88149983</v>
      </c>
      <c r="AV50" s="121">
        <f ca="1">IF($D42="Y",'FIN-CASHFLOW_CWS'!AU58,'FIN-CASHFLOW_CWS'!AU70)</f>
        <v>339630330.99849981</v>
      </c>
      <c r="AW50" s="121">
        <f ca="1">IF($D42="Y",'FIN-CASHFLOW_CWS'!AV58,'FIN-CASHFLOW_CWS'!AV70)</f>
        <v>370731790.11549979</v>
      </c>
      <c r="AX50" s="121">
        <f ca="1">IF($D42="Y",'FIN-CASHFLOW_CWS'!AW58,'FIN-CASHFLOW_CWS'!AW70)</f>
        <v>401833249.23249978</v>
      </c>
      <c r="AY50" s="121">
        <f ca="1">IF($D42="Y",'FIN-CASHFLOW_CWS'!AX58,'FIN-CASHFLOW_CWS'!AX70)</f>
        <v>432934708.34949976</v>
      </c>
      <c r="AZ50" s="121">
        <f ca="1">IF($D42="Y",'FIN-CASHFLOW_CWS'!AY58,'FIN-CASHFLOW_CWS'!AY70)</f>
        <v>445777193.50099975</v>
      </c>
      <c r="BA50" s="121">
        <f ca="1">IF($D42="Y",'FIN-CASHFLOW_CWS'!AZ58,'FIN-CASHFLOW_CWS'!AZ70)</f>
        <v>449002892.59529972</v>
      </c>
      <c r="BB50" s="121">
        <f ca="1">IF($D42="Y",'FIN-CASHFLOW_CWS'!BA58,'FIN-CASHFLOW_CWS'!BA70)</f>
        <v>470154589.63676471</v>
      </c>
      <c r="BC50" s="121">
        <f ca="1">IF($D42="Y",'FIN-CASHFLOW_CWS'!BB58,'FIN-CASHFLOW_CWS'!BB70)</f>
        <v>497266478.17755473</v>
      </c>
      <c r="BD50" s="121">
        <f ca="1">IF($D42="Y",'FIN-CASHFLOW_CWS'!BC58,'FIN-CASHFLOW_CWS'!BC70)</f>
        <v>524377859.71834475</v>
      </c>
      <c r="BE50" s="121">
        <f ca="1">IF($D42="Y",'FIN-CASHFLOW_CWS'!BD58,'FIN-CASHFLOW_CWS'!BD70)</f>
        <v>551489241.25913477</v>
      </c>
      <c r="BF50" s="121">
        <f ca="1">IF($D42="Y",'FIN-CASHFLOW_CWS'!BE58,'FIN-CASHFLOW_CWS'!BE70)</f>
        <v>578600622.79992473</v>
      </c>
      <c r="BG50" s="121">
        <f ca="1">IF($D42="Y",'FIN-CASHFLOW_CWS'!BF58,'FIN-CASHFLOW_CWS'!BF70)</f>
        <v>605712004.34071469</v>
      </c>
      <c r="BH50" s="121">
        <f ca="1">IF($D42="Y",'FIN-CASHFLOW_CWS'!BG58,'FIN-CASHFLOW_CWS'!BG70)</f>
        <v>632823385.88150465</v>
      </c>
      <c r="BI50" s="121">
        <f ca="1">IF($D42="Y",'FIN-CASHFLOW_CWS'!BH58,'FIN-CASHFLOW_CWS'!BH70)</f>
        <v>659934767.42229462</v>
      </c>
      <c r="BJ50" s="121">
        <f ca="1">IF($D42="Y",'FIN-CASHFLOW_CWS'!BI58,'FIN-CASHFLOW_CWS'!BI70)</f>
        <v>687046148.96308458</v>
      </c>
      <c r="BK50" s="121">
        <f ca="1">IF($D42="Y",'FIN-CASHFLOW_CWS'!BJ58,'FIN-CASHFLOW_CWS'!BJ70)</f>
        <v>714157530.50387454</v>
      </c>
      <c r="BL50" s="121">
        <f ca="1">IF($D42="Y",'FIN-CASHFLOW_CWS'!BK58,'FIN-CASHFLOW_CWS'!BK70)</f>
        <v>723369007.91411459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130493596</v>
      </c>
      <c r="E53" s="121">
        <f ca="1">SUM(E50:E52)</f>
        <v>130493596</v>
      </c>
      <c r="F53" s="121">
        <f t="shared" ref="F53:BL53" ca="1" si="3">SUM(F50:F52)</f>
        <v>130493596</v>
      </c>
      <c r="G53" s="121">
        <f t="shared" ca="1" si="3"/>
        <v>130493596</v>
      </c>
      <c r="H53" s="121">
        <f t="shared" ca="1" si="3"/>
        <v>102776108</v>
      </c>
      <c r="I53" s="121">
        <f t="shared" ca="1" si="3"/>
        <v>123881641</v>
      </c>
      <c r="J53" s="121">
        <f t="shared" ca="1" si="3"/>
        <v>112789663</v>
      </c>
      <c r="K53" s="121">
        <f t="shared" ca="1" si="3"/>
        <v>102007079</v>
      </c>
      <c r="L53" s="121">
        <f t="shared" ca="1" si="3"/>
        <v>91304495</v>
      </c>
      <c r="M53" s="121">
        <f t="shared" ca="1" si="3"/>
        <v>80601911</v>
      </c>
      <c r="N53" s="121">
        <f t="shared" ca="1" si="3"/>
        <v>69899327</v>
      </c>
      <c r="O53" s="121">
        <f t="shared" ca="1" si="3"/>
        <v>60697499.349999994</v>
      </c>
      <c r="P53" s="121">
        <f t="shared" ca="1" si="3"/>
        <v>49651855.349999994</v>
      </c>
      <c r="Q53" s="121">
        <f t="shared" ca="1" si="3"/>
        <v>37997691.349999994</v>
      </c>
      <c r="R53" s="121">
        <f t="shared" ca="1" si="3"/>
        <v>31888267.349999994</v>
      </c>
      <c r="S53" s="121">
        <f t="shared" ca="1" si="3"/>
        <v>27622988.349999994</v>
      </c>
      <c r="T53" s="121">
        <f t="shared" ca="1" si="3"/>
        <v>24357709.349999994</v>
      </c>
      <c r="U53" s="121">
        <f t="shared" ca="1" si="3"/>
        <v>21092430.349999994</v>
      </c>
      <c r="V53" s="121">
        <f t="shared" ca="1" si="3"/>
        <v>17827151.349999994</v>
      </c>
      <c r="W53" s="121">
        <f t="shared" ca="1" si="3"/>
        <v>14561872.349999992</v>
      </c>
      <c r="X53" s="121">
        <f t="shared" ca="1" si="3"/>
        <v>11296593.34999999</v>
      </c>
      <c r="Y53" s="121">
        <f t="shared" ca="1" si="3"/>
        <v>8031314.3499999885</v>
      </c>
      <c r="Z53" s="121">
        <f t="shared" ca="1" si="3"/>
        <v>4766035.3499999866</v>
      </c>
      <c r="AA53" s="121">
        <f t="shared" ca="1" si="3"/>
        <v>1500756.3499999852</v>
      </c>
      <c r="AB53" s="121">
        <f t="shared" ca="1" si="3"/>
        <v>-7309262.6500000171</v>
      </c>
      <c r="AC53" s="121">
        <f t="shared" ca="1" si="3"/>
        <v>-9427503.3500000145</v>
      </c>
      <c r="AD53" s="121">
        <f t="shared" ca="1" si="3"/>
        <v>-1.4901161193847656E-8</v>
      </c>
      <c r="AE53" s="121">
        <f t="shared" ca="1" si="3"/>
        <v>13280091.849999977</v>
      </c>
      <c r="AF53" s="121">
        <f t="shared" ca="1" si="3"/>
        <v>26560183.699999969</v>
      </c>
      <c r="AG53" s="121">
        <f t="shared" ca="1" si="3"/>
        <v>39840275.54999996</v>
      </c>
      <c r="AH53" s="121">
        <f t="shared" ca="1" si="3"/>
        <v>53120367.399999954</v>
      </c>
      <c r="AI53" s="121">
        <f t="shared" ca="1" si="3"/>
        <v>66400459.249999948</v>
      </c>
      <c r="AJ53" s="121">
        <f t="shared" ca="1" si="3"/>
        <v>79680551.099999934</v>
      </c>
      <c r="AK53" s="121">
        <f t="shared" ca="1" si="3"/>
        <v>92960642.949999928</v>
      </c>
      <c r="AL53" s="121">
        <f t="shared" ca="1" si="3"/>
        <v>106240734.79999992</v>
      </c>
      <c r="AM53" s="121">
        <f t="shared" ca="1" si="3"/>
        <v>119520826.64999992</v>
      </c>
      <c r="AN53" s="121">
        <f t="shared" ca="1" si="3"/>
        <v>121247732.5999999</v>
      </c>
      <c r="AO53" s="121">
        <f t="shared" ca="1" si="3"/>
        <v>128004913.96549989</v>
      </c>
      <c r="AP53" s="121">
        <f t="shared" ca="1" si="3"/>
        <v>153021069.29649988</v>
      </c>
      <c r="AQ53" s="121">
        <f t="shared" ca="1" si="3"/>
        <v>184123035.41349989</v>
      </c>
      <c r="AR53" s="121">
        <f t="shared" ca="1" si="3"/>
        <v>215224494.53049988</v>
      </c>
      <c r="AS53" s="121">
        <f t="shared" ca="1" si="3"/>
        <v>246325953.64749986</v>
      </c>
      <c r="AT53" s="121">
        <f t="shared" ca="1" si="3"/>
        <v>277427412.76449984</v>
      </c>
      <c r="AU53" s="121">
        <f t="shared" ca="1" si="3"/>
        <v>308528871.88149983</v>
      </c>
      <c r="AV53" s="121">
        <f t="shared" ca="1" si="3"/>
        <v>339630330.99849981</v>
      </c>
      <c r="AW53" s="121">
        <f t="shared" ca="1" si="3"/>
        <v>370731790.11549979</v>
      </c>
      <c r="AX53" s="121">
        <f t="shared" ca="1" si="3"/>
        <v>401833249.23249978</v>
      </c>
      <c r="AY53" s="121">
        <f t="shared" ca="1" si="3"/>
        <v>432934708.34949976</v>
      </c>
      <c r="AZ53" s="121">
        <f t="shared" ca="1" si="3"/>
        <v>445777193.50099975</v>
      </c>
      <c r="BA53" s="121">
        <f t="shared" ca="1" si="3"/>
        <v>449002892.59529972</v>
      </c>
      <c r="BB53" s="121">
        <f t="shared" ca="1" si="3"/>
        <v>470154589.63676471</v>
      </c>
      <c r="BC53" s="121">
        <f t="shared" ca="1" si="3"/>
        <v>497266478.17755473</v>
      </c>
      <c r="BD53" s="121">
        <f t="shared" ca="1" si="3"/>
        <v>524377859.71834475</v>
      </c>
      <c r="BE53" s="121">
        <f t="shared" ca="1" si="3"/>
        <v>551489241.25913477</v>
      </c>
      <c r="BF53" s="121">
        <f t="shared" ca="1" si="3"/>
        <v>578600622.79992473</v>
      </c>
      <c r="BG53" s="121">
        <f t="shared" ca="1" si="3"/>
        <v>605712004.34071469</v>
      </c>
      <c r="BH53" s="121">
        <f t="shared" ca="1" si="3"/>
        <v>632823385.88150465</v>
      </c>
      <c r="BI53" s="121">
        <f t="shared" ca="1" si="3"/>
        <v>659934767.42229462</v>
      </c>
      <c r="BJ53" s="121">
        <f t="shared" ca="1" si="3"/>
        <v>687046148.96308458</v>
      </c>
      <c r="BK53" s="121">
        <f t="shared" ca="1" si="3"/>
        <v>714157530.50387454</v>
      </c>
      <c r="BL53" s="121">
        <f t="shared" ca="1" si="3"/>
        <v>723369007.91411459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130493596</v>
      </c>
      <c r="E60" s="121">
        <f t="shared" ca="1" si="5"/>
        <v>130493596</v>
      </c>
      <c r="F60" s="121">
        <f t="shared" ca="1" si="5"/>
        <v>130493596</v>
      </c>
      <c r="G60" s="121">
        <f t="shared" ca="1" si="5"/>
        <v>130493596</v>
      </c>
      <c r="H60" s="121">
        <f t="shared" ca="1" si="5"/>
        <v>113184691.33333333</v>
      </c>
      <c r="I60" s="121">
        <f t="shared" ca="1" si="5"/>
        <v>134300641</v>
      </c>
      <c r="J60" s="121">
        <f t="shared" ca="1" si="5"/>
        <v>123029079.66666667</v>
      </c>
      <c r="K60" s="121">
        <f t="shared" ca="1" si="5"/>
        <v>112145579</v>
      </c>
      <c r="L60" s="121">
        <f t="shared" ca="1" si="5"/>
        <v>101262078.33333333</v>
      </c>
      <c r="M60" s="121">
        <f t="shared" ca="1" si="5"/>
        <v>90378577.666666672</v>
      </c>
      <c r="N60" s="121">
        <f t="shared" ca="1" si="5"/>
        <v>79495077</v>
      </c>
      <c r="O60" s="121">
        <f t="shared" ca="1" si="5"/>
        <v>70112332.683333322</v>
      </c>
      <c r="P60" s="121">
        <f t="shared" ca="1" si="5"/>
        <v>58885772.016666658</v>
      </c>
      <c r="Q60" s="121">
        <f t="shared" ca="1" si="5"/>
        <v>47050691.349999994</v>
      </c>
      <c r="R60" s="121">
        <f t="shared" ca="1" si="5"/>
        <v>40760350.683333322</v>
      </c>
      <c r="S60" s="121">
        <f t="shared" ca="1" si="5"/>
        <v>36314155.016666658</v>
      </c>
      <c r="T60" s="121">
        <f t="shared" ca="1" si="5"/>
        <v>32867959.349999994</v>
      </c>
      <c r="U60" s="121">
        <f t="shared" ca="1" si="5"/>
        <v>29421763.68333333</v>
      </c>
      <c r="V60" s="121">
        <f t="shared" ca="1" si="5"/>
        <v>25975568.016666662</v>
      </c>
      <c r="W60" s="121">
        <f t="shared" ca="1" si="5"/>
        <v>22529372.349999994</v>
      </c>
      <c r="X60" s="121">
        <f t="shared" ca="1" si="5"/>
        <v>19083176.683333322</v>
      </c>
      <c r="Y60" s="121">
        <f t="shared" ca="1" si="5"/>
        <v>15636981.016666656</v>
      </c>
      <c r="Z60" s="121">
        <f t="shared" ca="1" si="5"/>
        <v>12190785.349999987</v>
      </c>
      <c r="AA60" s="121">
        <f t="shared" ca="1" si="5"/>
        <v>8744589.6833333187</v>
      </c>
      <c r="AB60" s="121">
        <f t="shared" ca="1" si="5"/>
        <v>-246345.98333334923</v>
      </c>
      <c r="AC60" s="121">
        <f t="shared" ca="1" si="5"/>
        <v>-2545503.3500000127</v>
      </c>
      <c r="AD60" s="121">
        <f t="shared" ca="1" si="5"/>
        <v>6701083.33333332</v>
      </c>
      <c r="AE60" s="121">
        <f t="shared" ca="1" si="5"/>
        <v>19800258.516666643</v>
      </c>
      <c r="AF60" s="121">
        <f t="shared" ca="1" si="5"/>
        <v>32899433.699999969</v>
      </c>
      <c r="AG60" s="121">
        <f t="shared" ca="1" si="5"/>
        <v>45998608.883333296</v>
      </c>
      <c r="AH60" s="121">
        <f t="shared" ca="1" si="5"/>
        <v>59097784.066666618</v>
      </c>
      <c r="AI60" s="121">
        <f t="shared" ca="1" si="5"/>
        <v>72196959.24999994</v>
      </c>
      <c r="AJ60" s="121">
        <f t="shared" ref="AJ60:BL60" ca="1" si="6">AJ58+AJ53</f>
        <v>85296134.433333263</v>
      </c>
      <c r="AK60" s="121">
        <f t="shared" ca="1" si="6"/>
        <v>98395309.6166666</v>
      </c>
      <c r="AL60" s="121">
        <f t="shared" ca="1" si="6"/>
        <v>111494484.79999992</v>
      </c>
      <c r="AM60" s="121">
        <f t="shared" ca="1" si="6"/>
        <v>124593659.98333324</v>
      </c>
      <c r="AN60" s="121">
        <f t="shared" ca="1" si="6"/>
        <v>126139649.26666658</v>
      </c>
      <c r="AO60" s="121">
        <f t="shared" ca="1" si="6"/>
        <v>132715913.96549989</v>
      </c>
      <c r="AP60" s="121">
        <f t="shared" ca="1" si="6"/>
        <v>157551152.62983322</v>
      </c>
      <c r="AQ60" s="121">
        <f t="shared" ca="1" si="6"/>
        <v>188472202.08016655</v>
      </c>
      <c r="AR60" s="121">
        <f t="shared" ca="1" si="6"/>
        <v>219392744.53049988</v>
      </c>
      <c r="AS60" s="121">
        <f t="shared" ca="1" si="6"/>
        <v>250313286.9808332</v>
      </c>
      <c r="AT60" s="121">
        <f t="shared" ca="1" si="6"/>
        <v>281233829.43116653</v>
      </c>
      <c r="AU60" s="121">
        <f t="shared" ca="1" si="6"/>
        <v>312154371.88149983</v>
      </c>
      <c r="AV60" s="121">
        <f t="shared" ca="1" si="6"/>
        <v>343074914.33183312</v>
      </c>
      <c r="AW60" s="121">
        <f t="shared" ca="1" si="6"/>
        <v>373995456.78216648</v>
      </c>
      <c r="AX60" s="121">
        <f t="shared" ca="1" si="6"/>
        <v>404915999.23249978</v>
      </c>
      <c r="AY60" s="121">
        <f t="shared" ca="1" si="6"/>
        <v>435836541.68283308</v>
      </c>
      <c r="AZ60" s="121">
        <f t="shared" ca="1" si="6"/>
        <v>448498110.16766644</v>
      </c>
      <c r="BA60" s="121">
        <f t="shared" ca="1" si="6"/>
        <v>451542892.59529972</v>
      </c>
      <c r="BB60" s="121">
        <f t="shared" ca="1" si="6"/>
        <v>472513672.97009802</v>
      </c>
      <c r="BC60" s="121">
        <f t="shared" ca="1" si="6"/>
        <v>499444644.84422141</v>
      </c>
      <c r="BD60" s="121">
        <f t="shared" ca="1" si="6"/>
        <v>526375109.71834475</v>
      </c>
      <c r="BE60" s="121">
        <f t="shared" ca="1" si="6"/>
        <v>553305574.59246814</v>
      </c>
      <c r="BF60" s="121">
        <f t="shared" ca="1" si="6"/>
        <v>580236039.46659136</v>
      </c>
      <c r="BG60" s="121">
        <f t="shared" ca="1" si="6"/>
        <v>607166504.34071469</v>
      </c>
      <c r="BH60" s="121">
        <f t="shared" ca="1" si="6"/>
        <v>634096969.21483803</v>
      </c>
      <c r="BI60" s="121">
        <f t="shared" ca="1" si="6"/>
        <v>661027434.08896124</v>
      </c>
      <c r="BJ60" s="121">
        <f t="shared" ca="1" si="6"/>
        <v>687957898.96308458</v>
      </c>
      <c r="BK60" s="121">
        <f t="shared" ca="1" si="6"/>
        <v>714888363.83720791</v>
      </c>
      <c r="BL60" s="121">
        <f t="shared" ca="1" si="6"/>
        <v>723918924.58078122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 ca="1">IF($D42="Y",'FIN-CASHFLOW_CWS'!C60,'FIN-CASHFLOW_CWS'!C65)</f>
        <v>130493596</v>
      </c>
      <c r="E77" s="121">
        <f ca="1">IF($D42="Y",'FIN-CASHFLOW_CWS'!D60,'FIN-CASHFLOW_CWS'!D65)</f>
        <v>130493596</v>
      </c>
      <c r="F77" s="121">
        <f ca="1">IF($D42="Y",'FIN-CASHFLOW_CWS'!E60,'FIN-CASHFLOW_CWS'!E65)</f>
        <v>130493596</v>
      </c>
      <c r="G77" s="121">
        <f ca="1">IF($D42="Y",'FIN-CASHFLOW_CWS'!F60,'FIN-CASHFLOW_CWS'!F65)</f>
        <v>130493596</v>
      </c>
      <c r="H77" s="121">
        <f ca="1">IF($D42="Y",'FIN-CASHFLOW_CWS'!G60,'FIN-CASHFLOW_CWS'!G65)</f>
        <v>130493596</v>
      </c>
      <c r="I77" s="121">
        <f ca="1">IF($D42="Y",'FIN-CASHFLOW_CWS'!H60,'FIN-CASHFLOW_CWS'!H65)</f>
        <v>160881107</v>
      </c>
      <c r="J77" s="121">
        <f ca="1">IF($D42="Y",'FIN-CASHFLOW_CWS'!I60,'FIN-CASHFLOW_CWS'!I65)</f>
        <v>160881107</v>
      </c>
      <c r="K77" s="121">
        <f ca="1">IF($D42="Y",'FIN-CASHFLOW_CWS'!J60,'FIN-CASHFLOW_CWS'!J65)</f>
        <v>160881107</v>
      </c>
      <c r="L77" s="121">
        <f ca="1">IF($D42="Y",'FIN-CASHFLOW_CWS'!K60,'FIN-CASHFLOW_CWS'!K65)</f>
        <v>160881107</v>
      </c>
      <c r="M77" s="121">
        <f ca="1">IF($D42="Y",'FIN-CASHFLOW_CWS'!L60,'FIN-CASHFLOW_CWS'!L65)</f>
        <v>160881107</v>
      </c>
      <c r="N77" s="121">
        <f ca="1">IF($D42="Y",'FIN-CASHFLOW_CWS'!M60,'FIN-CASHFLOW_CWS'!M65)</f>
        <v>160881107</v>
      </c>
      <c r="O77" s="121">
        <f ca="1">IF($D42="Y",'FIN-CASHFLOW_CWS'!N60,'FIN-CASHFLOW_CWS'!N65)</f>
        <v>162381863.34999999</v>
      </c>
      <c r="P77" s="121">
        <f ca="1">IF($D42="Y",'FIN-CASHFLOW_CWS'!O60,'FIN-CASHFLOW_CWS'!O65)</f>
        <v>162381863.34999999</v>
      </c>
      <c r="Q77" s="121">
        <f ca="1">IF($D42="Y",'FIN-CASHFLOW_CWS'!P60,'FIN-CASHFLOW_CWS'!P65)</f>
        <v>162381863.34999999</v>
      </c>
      <c r="R77" s="121">
        <f ca="1">IF($D42="Y",'FIN-CASHFLOW_CWS'!Q60,'FIN-CASHFLOW_CWS'!Q65)</f>
        <v>162381863.34999999</v>
      </c>
      <c r="S77" s="121">
        <f ca="1">IF($D42="Y",'FIN-CASHFLOW_CWS'!R60,'FIN-CASHFLOW_CWS'!R65)</f>
        <v>162381863.34999999</v>
      </c>
      <c r="T77" s="121">
        <f ca="1">IF($D42="Y",'FIN-CASHFLOW_CWS'!S60,'FIN-CASHFLOW_CWS'!S65)</f>
        <v>162381863.34999999</v>
      </c>
      <c r="U77" s="121">
        <f ca="1">IF($D42="Y",'FIN-CASHFLOW_CWS'!T60,'FIN-CASHFLOW_CWS'!T65)</f>
        <v>162381863.34999999</v>
      </c>
      <c r="V77" s="121">
        <f ca="1">IF($D42="Y",'FIN-CASHFLOW_CWS'!U60,'FIN-CASHFLOW_CWS'!U65)</f>
        <v>162381863.34999999</v>
      </c>
      <c r="W77" s="121">
        <f ca="1">IF($D42="Y",'FIN-CASHFLOW_CWS'!V60,'FIN-CASHFLOW_CWS'!V65)</f>
        <v>162381863.34999999</v>
      </c>
      <c r="X77" s="121">
        <f ca="1">IF($D42="Y",'FIN-CASHFLOW_CWS'!W60,'FIN-CASHFLOW_CWS'!W65)</f>
        <v>162381863.34999999</v>
      </c>
      <c r="Y77" s="121">
        <f ca="1">IF($D42="Y",'FIN-CASHFLOW_CWS'!X60,'FIN-CASHFLOW_CWS'!X65)</f>
        <v>162381863.34999999</v>
      </c>
      <c r="Z77" s="121">
        <f ca="1">IF($D42="Y",'FIN-CASHFLOW_CWS'!Y60,'FIN-CASHFLOW_CWS'!Y65)</f>
        <v>162381863.34999999</v>
      </c>
      <c r="AA77" s="121">
        <f ca="1">IF($D42="Y",'FIN-CASHFLOW_CWS'!Z60,'FIN-CASHFLOW_CWS'!Z65)</f>
        <v>162381863.34999999</v>
      </c>
      <c r="AB77" s="121">
        <f ca="1">IF($D42="Y",'FIN-CASHFLOW_CWS'!AA60,'FIN-CASHFLOW_CWS'!AA65)</f>
        <v>162381863.34999999</v>
      </c>
      <c r="AC77" s="121">
        <f ca="1">IF($D42="Y",'FIN-CASHFLOW_CWS'!AB60,'FIN-CASHFLOW_CWS'!AB65)</f>
        <v>162381863.34999999</v>
      </c>
      <c r="AD77" s="121">
        <f ca="1">IF($D42="Y",'FIN-CASHFLOW_CWS'!AC60,'FIN-CASHFLOW_CWS'!AC65)</f>
        <v>162381863.34999999</v>
      </c>
      <c r="AE77" s="121">
        <f ca="1">IF($D42="Y",'FIN-CASHFLOW_CWS'!AD60,'FIN-CASHFLOW_CWS'!AD65)</f>
        <v>162381863.34999999</v>
      </c>
      <c r="AF77" s="121">
        <f ca="1">IF($D42="Y",'FIN-CASHFLOW_CWS'!AE60,'FIN-CASHFLOW_CWS'!AE65)</f>
        <v>162381863.34999999</v>
      </c>
      <c r="AG77" s="121">
        <f ca="1">IF($D42="Y",'FIN-CASHFLOW_CWS'!AF60,'FIN-CASHFLOW_CWS'!AF65)</f>
        <v>162381863.34999999</v>
      </c>
      <c r="AH77" s="121">
        <f ca="1">IF($D42="Y",'FIN-CASHFLOW_CWS'!AG60,'FIN-CASHFLOW_CWS'!AG65)</f>
        <v>162381863.34999999</v>
      </c>
      <c r="AI77" s="121">
        <f ca="1">IF($D42="Y",'FIN-CASHFLOW_CWS'!AH60,'FIN-CASHFLOW_CWS'!AH65)</f>
        <v>162381863.34999999</v>
      </c>
      <c r="AJ77" s="121">
        <f ca="1">IF($D42="Y",'FIN-CASHFLOW_CWS'!AI60,'FIN-CASHFLOW_CWS'!AI65)</f>
        <v>162381863.34999999</v>
      </c>
      <c r="AK77" s="121">
        <f ca="1">IF($D42="Y",'FIN-CASHFLOW_CWS'!AJ60,'FIN-CASHFLOW_CWS'!AJ65)</f>
        <v>162381863.34999999</v>
      </c>
      <c r="AL77" s="121">
        <f ca="1">IF($D42="Y",'FIN-CASHFLOW_CWS'!AK60,'FIN-CASHFLOW_CWS'!AK65)</f>
        <v>162381863.34999999</v>
      </c>
      <c r="AM77" s="121">
        <f ca="1">IF($D42="Y",'FIN-CASHFLOW_CWS'!AL60,'FIN-CASHFLOW_CWS'!AL65)</f>
        <v>162381863.34999999</v>
      </c>
      <c r="AN77" s="121">
        <f ca="1">IF($D42="Y",'FIN-CASHFLOW_CWS'!AM60,'FIN-CASHFLOW_CWS'!AM65)</f>
        <v>162381863.34999999</v>
      </c>
      <c r="AO77" s="121">
        <f ca="1">IF($D42="Y",'FIN-CASHFLOW_CWS'!AN60,'FIN-CASHFLOW_CWS'!AN65)</f>
        <v>162381863.34999999</v>
      </c>
      <c r="AP77" s="121">
        <f ca="1">IF($D42="Y",'FIN-CASHFLOW_CWS'!AO60,'FIN-CASHFLOW_CWS'!AO65)</f>
        <v>162381863.34999999</v>
      </c>
      <c r="AQ77" s="121">
        <f ca="1">IF($D42="Y",'FIN-CASHFLOW_CWS'!AP60,'FIN-CASHFLOW_CWS'!AP65)</f>
        <v>162381863.34999999</v>
      </c>
      <c r="AR77" s="121">
        <f ca="1">IF($D42="Y",'FIN-CASHFLOW_CWS'!AQ60,'FIN-CASHFLOW_CWS'!AQ65)</f>
        <v>162381863.34999999</v>
      </c>
      <c r="AS77" s="121">
        <f ca="1">IF($D42="Y",'FIN-CASHFLOW_CWS'!AR60,'FIN-CASHFLOW_CWS'!AR65)</f>
        <v>162381863.34999999</v>
      </c>
      <c r="AT77" s="121">
        <f ca="1">IF($D42="Y",'FIN-CASHFLOW_CWS'!AS60,'FIN-CASHFLOW_CWS'!AS65)</f>
        <v>162381863.34999999</v>
      </c>
      <c r="AU77" s="121">
        <f ca="1">IF($D42="Y",'FIN-CASHFLOW_CWS'!AT60,'FIN-CASHFLOW_CWS'!AT65)</f>
        <v>162381863.34999999</v>
      </c>
      <c r="AV77" s="121">
        <f ca="1">IF($D42="Y",'FIN-CASHFLOW_CWS'!AU60,'FIN-CASHFLOW_CWS'!AU65)</f>
        <v>162381863.34999999</v>
      </c>
      <c r="AW77" s="121">
        <f ca="1">IF($D42="Y",'FIN-CASHFLOW_CWS'!AV60,'FIN-CASHFLOW_CWS'!AV65)</f>
        <v>162381863.34999999</v>
      </c>
      <c r="AX77" s="121">
        <f ca="1">IF($D42="Y",'FIN-CASHFLOW_CWS'!AW60,'FIN-CASHFLOW_CWS'!AW65)</f>
        <v>162381863.34999999</v>
      </c>
      <c r="AY77" s="121">
        <f ca="1">IF($D42="Y",'FIN-CASHFLOW_CWS'!AX60,'FIN-CASHFLOW_CWS'!AX65)</f>
        <v>162381863.34999999</v>
      </c>
      <c r="AZ77" s="121">
        <f ca="1">IF($D42="Y",'FIN-CASHFLOW_CWS'!AY60,'FIN-CASHFLOW_CWS'!AY65)</f>
        <v>162381863.34999999</v>
      </c>
      <c r="BA77" s="121">
        <f ca="1">IF($D42="Y",'FIN-CASHFLOW_CWS'!AZ60,'FIN-CASHFLOW_CWS'!AZ65)</f>
        <v>162381863.34999999</v>
      </c>
      <c r="BB77" s="121">
        <f ca="1">IF($D42="Y",'FIN-CASHFLOW_CWS'!BA60,'FIN-CASHFLOW_CWS'!BA65)</f>
        <v>162381863.34999999</v>
      </c>
      <c r="BC77" s="121">
        <f ca="1">IF($D42="Y",'FIN-CASHFLOW_CWS'!BB60,'FIN-CASHFLOW_CWS'!BB65)</f>
        <v>162381863.34999999</v>
      </c>
      <c r="BD77" s="121">
        <f ca="1">IF($D42="Y",'FIN-CASHFLOW_CWS'!BC60,'FIN-CASHFLOW_CWS'!BC65)</f>
        <v>162381863.34999999</v>
      </c>
      <c r="BE77" s="121">
        <f ca="1">IF($D42="Y",'FIN-CASHFLOW_CWS'!BD60,'FIN-CASHFLOW_CWS'!BD65)</f>
        <v>162381863.34999999</v>
      </c>
      <c r="BF77" s="121">
        <f ca="1">IF($D42="Y",'FIN-CASHFLOW_CWS'!BE60,'FIN-CASHFLOW_CWS'!BE65)</f>
        <v>162381863.34999999</v>
      </c>
      <c r="BG77" s="121">
        <f ca="1">IF($D42="Y",'FIN-CASHFLOW_CWS'!BF60,'FIN-CASHFLOW_CWS'!BF65)</f>
        <v>162381863.34999999</v>
      </c>
      <c r="BH77" s="121">
        <f ca="1">IF($D42="Y",'FIN-CASHFLOW_CWS'!BG60,'FIN-CASHFLOW_CWS'!BG65)</f>
        <v>162381863.34999999</v>
      </c>
      <c r="BI77" s="121">
        <f ca="1">IF($D42="Y",'FIN-CASHFLOW_CWS'!BH60,'FIN-CASHFLOW_CWS'!BH65)</f>
        <v>162381863.34999999</v>
      </c>
      <c r="BJ77" s="121">
        <f ca="1">IF($D42="Y",'FIN-CASHFLOW_CWS'!BI60,'FIN-CASHFLOW_CWS'!BI65)</f>
        <v>162381863.34999999</v>
      </c>
      <c r="BK77" s="121">
        <f ca="1">IF($D42="Y",'FIN-CASHFLOW_CWS'!BJ60,'FIN-CASHFLOW_CWS'!BJ65)</f>
        <v>162381863.34999999</v>
      </c>
      <c r="BL77" s="121">
        <f ca="1">IF($D42="Y",'FIN-CASHFLOW_CWS'!BK60,'FIN-CASHFLOW_CWS'!BK65)</f>
        <v>162381863.34999999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-17308904.666666664</v>
      </c>
      <c r="J78" s="121">
        <f t="shared" si="10"/>
        <v>-26580465.999999996</v>
      </c>
      <c r="K78" s="121">
        <f t="shared" si="10"/>
        <v>-37852027.333333328</v>
      </c>
      <c r="L78" s="121">
        <f t="shared" si="10"/>
        <v>-48735528</v>
      </c>
      <c r="M78" s="121">
        <f t="shared" si="10"/>
        <v>-59619028.666666672</v>
      </c>
      <c r="N78" s="121">
        <f t="shared" si="10"/>
        <v>-70502529.333333343</v>
      </c>
      <c r="O78" s="121">
        <f t="shared" si="10"/>
        <v>-81386030.000000015</v>
      </c>
      <c r="P78" s="121">
        <f t="shared" si="10"/>
        <v>-92269530.666666687</v>
      </c>
      <c r="Q78" s="121">
        <f t="shared" si="10"/>
        <v>-103496091.33333336</v>
      </c>
      <c r="R78" s="121">
        <f t="shared" si="10"/>
        <v>-115331172.00000003</v>
      </c>
      <c r="S78" s="121">
        <f t="shared" si="10"/>
        <v>-121621512.6666667</v>
      </c>
      <c r="T78" s="121">
        <f t="shared" si="10"/>
        <v>-126067708.33333337</v>
      </c>
      <c r="U78" s="121">
        <f t="shared" si="10"/>
        <v>-129513904.00000004</v>
      </c>
      <c r="V78" s="121">
        <f t="shared" si="10"/>
        <v>-132960099.66666672</v>
      </c>
      <c r="W78" s="121">
        <f t="shared" si="10"/>
        <v>-136406295.33333337</v>
      </c>
      <c r="X78" s="121">
        <f t="shared" si="10"/>
        <v>-139852491.00000003</v>
      </c>
      <c r="Y78" s="121">
        <f t="shared" si="10"/>
        <v>-143298686.66666669</v>
      </c>
      <c r="Z78" s="121">
        <f t="shared" si="10"/>
        <v>-146744882.33333334</v>
      </c>
      <c r="AA78" s="121">
        <f t="shared" si="10"/>
        <v>-150191078</v>
      </c>
      <c r="AB78" s="121">
        <f t="shared" si="10"/>
        <v>-153637273.66666666</v>
      </c>
      <c r="AC78" s="121">
        <f t="shared" si="10"/>
        <v>-162628209.33333331</v>
      </c>
      <c r="AD78" s="121">
        <f t="shared" si="10"/>
        <v>-164927366.69999999</v>
      </c>
      <c r="AE78" s="121">
        <f t="shared" si="10"/>
        <v>-155680780.01666665</v>
      </c>
      <c r="AF78" s="121">
        <f t="shared" si="10"/>
        <v>-142581604.83333331</v>
      </c>
      <c r="AG78" s="121">
        <f t="shared" si="10"/>
        <v>-129482429.64999999</v>
      </c>
      <c r="AH78" s="121">
        <f t="shared" si="10"/>
        <v>-116383254.46666667</v>
      </c>
      <c r="AI78" s="121">
        <f t="shared" si="10"/>
        <v>-103284079.28333335</v>
      </c>
      <c r="AJ78" s="121">
        <f t="shared" si="10"/>
        <v>-90184904.100000024</v>
      </c>
      <c r="AK78" s="121">
        <f t="shared" si="10"/>
        <v>-77085728.916666701</v>
      </c>
      <c r="AL78" s="121">
        <f t="shared" si="10"/>
        <v>-63986553.733333379</v>
      </c>
      <c r="AM78" s="121">
        <f t="shared" si="10"/>
        <v>-50887378.550000057</v>
      </c>
      <c r="AN78" s="121">
        <f t="shared" si="10"/>
        <v>-37788203.366666734</v>
      </c>
      <c r="AO78" s="121">
        <f t="shared" si="10"/>
        <v>-36242214.083333403</v>
      </c>
      <c r="AP78" s="121">
        <f t="shared" si="10"/>
        <v>-29665949.384500075</v>
      </c>
      <c r="AQ78" s="121">
        <f t="shared" si="10"/>
        <v>-4830710.7201667503</v>
      </c>
      <c r="AR78" s="121">
        <f t="shared" si="10"/>
        <v>26090338.730166581</v>
      </c>
      <c r="AS78" s="121">
        <f t="shared" si="10"/>
        <v>57010881.180499911</v>
      </c>
      <c r="AT78" s="121">
        <f t="shared" si="10"/>
        <v>87931423.630833238</v>
      </c>
      <c r="AU78" s="121">
        <f t="shared" si="10"/>
        <v>118851966.08116657</v>
      </c>
      <c r="AV78" s="121">
        <f t="shared" si="10"/>
        <v>149772508.53149989</v>
      </c>
      <c r="AW78" s="121">
        <f t="shared" si="10"/>
        <v>180693050.98183322</v>
      </c>
      <c r="AX78" s="121">
        <f t="shared" si="10"/>
        <v>211613593.43216655</v>
      </c>
      <c r="AY78" s="121">
        <f t="shared" si="10"/>
        <v>242534135.88249987</v>
      </c>
      <c r="AZ78" s="121">
        <f t="shared" si="10"/>
        <v>273454678.33283323</v>
      </c>
      <c r="BA78" s="121">
        <f t="shared" si="10"/>
        <v>286116246.81766659</v>
      </c>
      <c r="BB78" s="121">
        <f t="shared" si="10"/>
        <v>289161029.24529994</v>
      </c>
      <c r="BC78" s="121">
        <f t="shared" si="10"/>
        <v>310131809.62009829</v>
      </c>
      <c r="BD78" s="121">
        <f t="shared" si="10"/>
        <v>337062781.49422163</v>
      </c>
      <c r="BE78" s="121">
        <f t="shared" si="10"/>
        <v>363993246.36834496</v>
      </c>
      <c r="BF78" s="121">
        <f t="shared" si="10"/>
        <v>390923711.2424683</v>
      </c>
      <c r="BG78" s="121">
        <f t="shared" si="10"/>
        <v>417854176.11659163</v>
      </c>
      <c r="BH78" s="121">
        <f t="shared" si="10"/>
        <v>444784640.99071497</v>
      </c>
      <c r="BI78" s="121">
        <f t="shared" si="10"/>
        <v>471715105.8648383</v>
      </c>
      <c r="BJ78" s="121">
        <f t="shared" si="10"/>
        <v>498645570.73896164</v>
      </c>
      <c r="BK78" s="121">
        <f t="shared" si="10"/>
        <v>525576035.61308497</v>
      </c>
      <c r="BL78" s="121">
        <f t="shared" si="10"/>
        <v>552506500.48720837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-17308904.666666664</v>
      </c>
      <c r="I79" s="70">
        <f>'FIN-CASHFLOW_CWS'!H35</f>
        <v>-9271561.3333333321</v>
      </c>
      <c r="J79" s="70">
        <f>'FIN-CASHFLOW_CWS'!I35</f>
        <v>-11271561.333333332</v>
      </c>
      <c r="K79" s="70">
        <f>'FIN-CASHFLOW_CWS'!J35</f>
        <v>-10883500.666666668</v>
      </c>
      <c r="L79" s="70">
        <f>'FIN-CASHFLOW_CWS'!K35</f>
        <v>-10883500.666666668</v>
      </c>
      <c r="M79" s="70">
        <f>'FIN-CASHFLOW_CWS'!L35</f>
        <v>-10883500.666666668</v>
      </c>
      <c r="N79" s="70">
        <f>'FIN-CASHFLOW_CWS'!M35</f>
        <v>-10883500.666666668</v>
      </c>
      <c r="O79" s="70">
        <f>'FIN-CASHFLOW_CWS'!N35</f>
        <v>-10883500.666666668</v>
      </c>
      <c r="P79" s="70">
        <f>'FIN-CASHFLOW_CWS'!O35</f>
        <v>-11226560.666666668</v>
      </c>
      <c r="Q79" s="70">
        <f>'FIN-CASHFLOW_CWS'!P35</f>
        <v>-11835080.666666668</v>
      </c>
      <c r="R79" s="70">
        <f>'FIN-CASHFLOW_CWS'!Q35</f>
        <v>-6290340.6666666679</v>
      </c>
      <c r="S79" s="70">
        <f>'FIN-CASHFLOW_CWS'!R35</f>
        <v>-4446195.6666666679</v>
      </c>
      <c r="T79" s="70">
        <f>'FIN-CASHFLOW_CWS'!S35</f>
        <v>-3446195.6666666679</v>
      </c>
      <c r="U79" s="70">
        <f>'FIN-CASHFLOW_CWS'!T35</f>
        <v>-3446195.6666666679</v>
      </c>
      <c r="V79" s="70">
        <f>'FIN-CASHFLOW_CWS'!U35</f>
        <v>-3446195.6666666679</v>
      </c>
      <c r="W79" s="70">
        <f>'FIN-CASHFLOW_CWS'!V35</f>
        <v>-3446195.6666666679</v>
      </c>
      <c r="X79" s="70">
        <f>'FIN-CASHFLOW_CWS'!W35</f>
        <v>-3446195.6666666679</v>
      </c>
      <c r="Y79" s="70">
        <f>'FIN-CASHFLOW_CWS'!X35</f>
        <v>-3446195.6666666679</v>
      </c>
      <c r="Z79" s="70">
        <f>'FIN-CASHFLOW_CWS'!Y35</f>
        <v>-3446195.6666666679</v>
      </c>
      <c r="AA79" s="70">
        <f>'FIN-CASHFLOW_CWS'!Z35</f>
        <v>-3446195.6666666679</v>
      </c>
      <c r="AB79" s="70">
        <f>'FIN-CASHFLOW_CWS'!AA35</f>
        <v>-8990935.6666666679</v>
      </c>
      <c r="AC79" s="70">
        <f>'FIN-CASHFLOW_CWS'!AB35</f>
        <v>-2299157.3666666634</v>
      </c>
      <c r="AD79" s="70">
        <f>'FIN-CASHFLOW_CWS'!AC35</f>
        <v>9246586.6833333336</v>
      </c>
      <c r="AE79" s="70">
        <f>'FIN-CASHFLOW_CWS'!AD35</f>
        <v>13099175.183333326</v>
      </c>
      <c r="AF79" s="70">
        <f>'FIN-CASHFLOW_CWS'!AE35</f>
        <v>13099175.183333326</v>
      </c>
      <c r="AG79" s="70">
        <f>'FIN-CASHFLOW_CWS'!AF35</f>
        <v>13099175.183333326</v>
      </c>
      <c r="AH79" s="70">
        <f>'FIN-CASHFLOW_CWS'!AG35</f>
        <v>13099175.183333326</v>
      </c>
      <c r="AI79" s="70">
        <f>'FIN-CASHFLOW_CWS'!AH35</f>
        <v>13099175.183333326</v>
      </c>
      <c r="AJ79" s="70">
        <f>'FIN-CASHFLOW_CWS'!AI35</f>
        <v>13099175.183333326</v>
      </c>
      <c r="AK79" s="70">
        <f>'FIN-CASHFLOW_CWS'!AJ35</f>
        <v>13099175.183333326</v>
      </c>
      <c r="AL79" s="70">
        <f>'FIN-CASHFLOW_CWS'!AK35</f>
        <v>13099175.183333326</v>
      </c>
      <c r="AM79" s="70">
        <f>'FIN-CASHFLOW_CWS'!AL35</f>
        <v>13099175.183333326</v>
      </c>
      <c r="AN79" s="70">
        <f>'FIN-CASHFLOW_CWS'!AM35</f>
        <v>1545989.2833333276</v>
      </c>
      <c r="AO79" s="70">
        <f>'FIN-CASHFLOW_CWS'!AN35</f>
        <v>6576264.6988333277</v>
      </c>
      <c r="AP79" s="70">
        <f>'FIN-CASHFLOW_CWS'!AO35</f>
        <v>24835238.664333325</v>
      </c>
      <c r="AQ79" s="70">
        <f>'FIN-CASHFLOW_CWS'!AP35</f>
        <v>30921049.450333331</v>
      </c>
      <c r="AR79" s="70">
        <f>'FIN-CASHFLOW_CWS'!AQ35</f>
        <v>30920542.450333331</v>
      </c>
      <c r="AS79" s="70">
        <f>'FIN-CASHFLOW_CWS'!AR35</f>
        <v>30920542.450333331</v>
      </c>
      <c r="AT79" s="70">
        <f>'FIN-CASHFLOW_CWS'!AS35</f>
        <v>30920542.450333331</v>
      </c>
      <c r="AU79" s="70">
        <f>'FIN-CASHFLOW_CWS'!AT35</f>
        <v>30920542.450333331</v>
      </c>
      <c r="AV79" s="70">
        <f>'FIN-CASHFLOW_CWS'!AU35</f>
        <v>30920542.450333331</v>
      </c>
      <c r="AW79" s="70">
        <f>'FIN-CASHFLOW_CWS'!AV35</f>
        <v>30920542.450333331</v>
      </c>
      <c r="AX79" s="70">
        <f>'FIN-CASHFLOW_CWS'!AW35</f>
        <v>30920542.450333331</v>
      </c>
      <c r="AY79" s="70">
        <f>'FIN-CASHFLOW_CWS'!AX35</f>
        <v>30920542.450333331</v>
      </c>
      <c r="AZ79" s="70">
        <f>'FIN-CASHFLOW_CWS'!AY35</f>
        <v>12661568.484833334</v>
      </c>
      <c r="BA79" s="70">
        <f>'FIN-CASHFLOW_CWS'!AZ35</f>
        <v>3044782.4276333265</v>
      </c>
      <c r="BB79" s="70">
        <f>'FIN-CASHFLOW_CWS'!BA35</f>
        <v>20970780.374798335</v>
      </c>
      <c r="BC79" s="70">
        <f>'FIN-CASHFLOW_CWS'!BB35</f>
        <v>26930971.874123342</v>
      </c>
      <c r="BD79" s="70">
        <f>'FIN-CASHFLOW_CWS'!BC35</f>
        <v>26930464.874123342</v>
      </c>
      <c r="BE79" s="70">
        <f>'FIN-CASHFLOW_CWS'!BD35</f>
        <v>26930464.874123342</v>
      </c>
      <c r="BF79" s="70">
        <f>'FIN-CASHFLOW_CWS'!BE35</f>
        <v>26930464.874123342</v>
      </c>
      <c r="BG79" s="70">
        <f>'FIN-CASHFLOW_CWS'!BF35</f>
        <v>26930464.874123342</v>
      </c>
      <c r="BH79" s="70">
        <f>'FIN-CASHFLOW_CWS'!BG35</f>
        <v>26930464.874123342</v>
      </c>
      <c r="BI79" s="70">
        <f>'FIN-CASHFLOW_CWS'!BH35</f>
        <v>26930464.874123342</v>
      </c>
      <c r="BJ79" s="70">
        <f>'FIN-CASHFLOW_CWS'!BI35</f>
        <v>26930464.874123342</v>
      </c>
      <c r="BK79" s="70">
        <f>'FIN-CASHFLOW_CWS'!BJ35</f>
        <v>26930464.874123342</v>
      </c>
      <c r="BL79" s="70">
        <f>'FIN-CASHFLOW_CWS'!BK35</f>
        <v>9030560.7435733303</v>
      </c>
    </row>
    <row r="80" spans="2:64" x14ac:dyDescent="0.15">
      <c r="B80" s="305" t="s">
        <v>1034</v>
      </c>
      <c r="C80" s="135"/>
      <c r="D80" s="121">
        <f ca="1">SUM(D77:D79)</f>
        <v>130493596</v>
      </c>
      <c r="E80" s="121">
        <f ca="1">SUM(E77:E79)</f>
        <v>130493596</v>
      </c>
      <c r="F80" s="121">
        <f t="shared" ref="F80:BL80" ca="1" si="11">SUM(F77:F79)</f>
        <v>130493596</v>
      </c>
      <c r="G80" s="121">
        <f t="shared" ca="1" si="11"/>
        <v>130493596</v>
      </c>
      <c r="H80" s="121">
        <f t="shared" ca="1" si="11"/>
        <v>113184691.33333334</v>
      </c>
      <c r="I80" s="121">
        <f t="shared" ca="1" si="11"/>
        <v>134300641</v>
      </c>
      <c r="J80" s="121">
        <f t="shared" ca="1" si="11"/>
        <v>123029079.66666667</v>
      </c>
      <c r="K80" s="121">
        <f t="shared" ca="1" si="11"/>
        <v>112145579</v>
      </c>
      <c r="L80" s="121">
        <f t="shared" ca="1" si="11"/>
        <v>101262078.33333333</v>
      </c>
      <c r="M80" s="121">
        <f t="shared" ca="1" si="11"/>
        <v>90378577.666666657</v>
      </c>
      <c r="N80" s="121">
        <f t="shared" ca="1" si="11"/>
        <v>79495076.999999985</v>
      </c>
      <c r="O80" s="121">
        <f t="shared" ca="1" si="11"/>
        <v>70112332.683333308</v>
      </c>
      <c r="P80" s="121">
        <f t="shared" ca="1" si="11"/>
        <v>58885772.016666636</v>
      </c>
      <c r="Q80" s="121">
        <f t="shared" ca="1" si="11"/>
        <v>47050691.349999964</v>
      </c>
      <c r="R80" s="121">
        <f t="shared" ca="1" si="11"/>
        <v>40760350.683333293</v>
      </c>
      <c r="S80" s="121">
        <f t="shared" ca="1" si="11"/>
        <v>36314155.016666621</v>
      </c>
      <c r="T80" s="121">
        <f t="shared" ca="1" si="11"/>
        <v>32867959.349999953</v>
      </c>
      <c r="U80" s="121">
        <f t="shared" ca="1" si="11"/>
        <v>29421763.683333281</v>
      </c>
      <c r="V80" s="121">
        <f t="shared" ca="1" si="11"/>
        <v>25975568.01666661</v>
      </c>
      <c r="W80" s="121">
        <f t="shared" ca="1" si="11"/>
        <v>22529372.349999953</v>
      </c>
      <c r="X80" s="121">
        <f t="shared" ca="1" si="11"/>
        <v>19083176.683333296</v>
      </c>
      <c r="Y80" s="121">
        <f t="shared" ca="1" si="11"/>
        <v>15636981.01666664</v>
      </c>
      <c r="Z80" s="121">
        <f t="shared" ca="1" si="11"/>
        <v>12190785.349999983</v>
      </c>
      <c r="AA80" s="121">
        <f t="shared" ca="1" si="11"/>
        <v>8744589.6833333261</v>
      </c>
      <c r="AB80" s="121">
        <f t="shared" ca="1" si="11"/>
        <v>-246345.9833333306</v>
      </c>
      <c r="AC80" s="121">
        <f t="shared" ca="1" si="11"/>
        <v>-2545503.3499999829</v>
      </c>
      <c r="AD80" s="121">
        <f t="shared" ca="1" si="11"/>
        <v>6701083.3333333395</v>
      </c>
      <c r="AE80" s="121">
        <f t="shared" ca="1" si="11"/>
        <v>19800258.516666669</v>
      </c>
      <c r="AF80" s="121">
        <f t="shared" ca="1" si="11"/>
        <v>32899433.700000007</v>
      </c>
      <c r="AG80" s="121">
        <f t="shared" ca="1" si="11"/>
        <v>45998608.883333325</v>
      </c>
      <c r="AH80" s="121">
        <f t="shared" ca="1" si="11"/>
        <v>59097784.066666648</v>
      </c>
      <c r="AI80" s="121">
        <f t="shared" ca="1" si="11"/>
        <v>72196959.24999997</v>
      </c>
      <c r="AJ80" s="121">
        <f t="shared" ca="1" si="11"/>
        <v>85296134.433333293</v>
      </c>
      <c r="AK80" s="121">
        <f t="shared" ca="1" si="11"/>
        <v>98395309.616666615</v>
      </c>
      <c r="AL80" s="121">
        <f t="shared" ca="1" si="11"/>
        <v>111494484.79999994</v>
      </c>
      <c r="AM80" s="121">
        <f t="shared" ca="1" si="11"/>
        <v>124593659.98333326</v>
      </c>
      <c r="AN80" s="121">
        <f t="shared" ca="1" si="11"/>
        <v>126139649.26666659</v>
      </c>
      <c r="AO80" s="121">
        <f t="shared" ca="1" si="11"/>
        <v>132715913.96549992</v>
      </c>
      <c r="AP80" s="121">
        <f t="shared" ca="1" si="11"/>
        <v>157551152.62983325</v>
      </c>
      <c r="AQ80" s="121">
        <f t="shared" ca="1" si="11"/>
        <v>188472202.08016658</v>
      </c>
      <c r="AR80" s="121">
        <f t="shared" ca="1" si="11"/>
        <v>219392744.53049991</v>
      </c>
      <c r="AS80" s="121">
        <f t="shared" ca="1" si="11"/>
        <v>250313286.98083323</v>
      </c>
      <c r="AT80" s="121">
        <f t="shared" ca="1" si="11"/>
        <v>281233829.43116659</v>
      </c>
      <c r="AU80" s="121">
        <f t="shared" ca="1" si="11"/>
        <v>312154371.88149989</v>
      </c>
      <c r="AV80" s="121">
        <f t="shared" ca="1" si="11"/>
        <v>343074914.33183324</v>
      </c>
      <c r="AW80" s="121">
        <f t="shared" ca="1" si="11"/>
        <v>373995456.7821666</v>
      </c>
      <c r="AX80" s="121">
        <f t="shared" ca="1" si="11"/>
        <v>404915999.2324999</v>
      </c>
      <c r="AY80" s="121">
        <f t="shared" ca="1" si="11"/>
        <v>435836541.68283319</v>
      </c>
      <c r="AZ80" s="121">
        <f t="shared" ca="1" si="11"/>
        <v>448498110.16766655</v>
      </c>
      <c r="BA80" s="121">
        <f t="shared" ca="1" si="11"/>
        <v>451542892.5952999</v>
      </c>
      <c r="BB80" s="121">
        <f t="shared" ca="1" si="11"/>
        <v>472513672.97009832</v>
      </c>
      <c r="BC80" s="121">
        <f t="shared" ca="1" si="11"/>
        <v>499444644.84422159</v>
      </c>
      <c r="BD80" s="121">
        <f t="shared" ca="1" si="11"/>
        <v>526375109.71834493</v>
      </c>
      <c r="BE80" s="121">
        <f t="shared" ca="1" si="11"/>
        <v>553305574.59246826</v>
      </c>
      <c r="BF80" s="121">
        <f t="shared" ca="1" si="11"/>
        <v>580236039.4665916</v>
      </c>
      <c r="BG80" s="121">
        <f t="shared" ca="1" si="11"/>
        <v>607166504.34071493</v>
      </c>
      <c r="BH80" s="121">
        <f t="shared" ca="1" si="11"/>
        <v>634096969.21483827</v>
      </c>
      <c r="BI80" s="121">
        <f t="shared" ca="1" si="11"/>
        <v>661027434.0889616</v>
      </c>
      <c r="BJ80" s="121">
        <f t="shared" ca="1" si="11"/>
        <v>687957898.96308494</v>
      </c>
      <c r="BK80" s="121">
        <f t="shared" ca="1" si="11"/>
        <v>714888363.83720827</v>
      </c>
      <c r="BL80" s="121">
        <f t="shared" ca="1" si="11"/>
        <v>723918924.5807817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ca="1" si="12">D80+D74</f>
        <v>130493596</v>
      </c>
      <c r="E82" s="121">
        <f t="shared" ca="1" si="12"/>
        <v>130493596</v>
      </c>
      <c r="F82" s="121">
        <f t="shared" ca="1" si="12"/>
        <v>130493596</v>
      </c>
      <c r="G82" s="121">
        <f t="shared" ca="1" si="12"/>
        <v>130493596</v>
      </c>
      <c r="H82" s="121">
        <f t="shared" ca="1" si="12"/>
        <v>113184691.33333334</v>
      </c>
      <c r="I82" s="121">
        <f t="shared" ca="1" si="12"/>
        <v>134300641</v>
      </c>
      <c r="J82" s="121">
        <f t="shared" ca="1" si="12"/>
        <v>123029079.66666667</v>
      </c>
      <c r="K82" s="121">
        <f t="shared" ca="1" si="12"/>
        <v>112145579</v>
      </c>
      <c r="L82" s="121">
        <f t="shared" ca="1" si="12"/>
        <v>101262078.33333333</v>
      </c>
      <c r="M82" s="121">
        <f t="shared" ca="1" si="12"/>
        <v>90378577.666666657</v>
      </c>
      <c r="N82" s="121">
        <f t="shared" ca="1" si="12"/>
        <v>79495076.999999985</v>
      </c>
      <c r="O82" s="121">
        <f t="shared" ca="1" si="12"/>
        <v>70112332.683333308</v>
      </c>
      <c r="P82" s="121">
        <f t="shared" ca="1" si="12"/>
        <v>58885772.016666636</v>
      </c>
      <c r="Q82" s="121">
        <f t="shared" ca="1" si="12"/>
        <v>47050691.349999964</v>
      </c>
      <c r="R82" s="121">
        <f t="shared" ca="1" si="12"/>
        <v>40760350.683333293</v>
      </c>
      <c r="S82" s="121">
        <f t="shared" ca="1" si="12"/>
        <v>36314155.016666621</v>
      </c>
      <c r="T82" s="121">
        <f t="shared" ca="1" si="12"/>
        <v>32867959.349999953</v>
      </c>
      <c r="U82" s="121">
        <f t="shared" ca="1" si="12"/>
        <v>29421763.683333281</v>
      </c>
      <c r="V82" s="121">
        <f t="shared" ca="1" si="12"/>
        <v>25975568.01666661</v>
      </c>
      <c r="W82" s="121">
        <f t="shared" ca="1" si="12"/>
        <v>22529372.349999953</v>
      </c>
      <c r="X82" s="121">
        <f t="shared" ca="1" si="12"/>
        <v>19083176.683333296</v>
      </c>
      <c r="Y82" s="121">
        <f t="shared" ca="1" si="12"/>
        <v>15636981.01666664</v>
      </c>
      <c r="Z82" s="121">
        <f t="shared" ca="1" si="12"/>
        <v>12190785.349999983</v>
      </c>
      <c r="AA82" s="121">
        <f t="shared" ca="1" si="12"/>
        <v>8744589.6833333261</v>
      </c>
      <c r="AB82" s="121">
        <f t="shared" ca="1" si="12"/>
        <v>-246345.9833333306</v>
      </c>
      <c r="AC82" s="121">
        <f t="shared" ca="1" si="12"/>
        <v>-2545503.3499999829</v>
      </c>
      <c r="AD82" s="121">
        <f t="shared" ca="1" si="12"/>
        <v>6701083.3333333395</v>
      </c>
      <c r="AE82" s="121">
        <f t="shared" ca="1" si="12"/>
        <v>19800258.516666669</v>
      </c>
      <c r="AF82" s="121">
        <f t="shared" ca="1" si="12"/>
        <v>32899433.700000007</v>
      </c>
      <c r="AG82" s="121">
        <f t="shared" ca="1" si="12"/>
        <v>45998608.883333325</v>
      </c>
      <c r="AH82" s="121">
        <f t="shared" ca="1" si="12"/>
        <v>59097784.066666648</v>
      </c>
      <c r="AI82" s="121">
        <f t="shared" ca="1" si="12"/>
        <v>72196959.24999997</v>
      </c>
      <c r="AJ82" s="121">
        <f t="shared" ref="AJ82:BL82" ca="1" si="13">AJ80+AJ74</f>
        <v>85296134.433333293</v>
      </c>
      <c r="AK82" s="121">
        <f t="shared" ca="1" si="13"/>
        <v>98395309.616666615</v>
      </c>
      <c r="AL82" s="121">
        <f t="shared" ca="1" si="13"/>
        <v>111494484.79999994</v>
      </c>
      <c r="AM82" s="121">
        <f t="shared" ca="1" si="13"/>
        <v>124593659.98333326</v>
      </c>
      <c r="AN82" s="121">
        <f t="shared" ca="1" si="13"/>
        <v>126139649.26666659</v>
      </c>
      <c r="AO82" s="121">
        <f t="shared" ca="1" si="13"/>
        <v>132715913.96549992</v>
      </c>
      <c r="AP82" s="121">
        <f t="shared" ca="1" si="13"/>
        <v>157551152.62983325</v>
      </c>
      <c r="AQ82" s="121">
        <f t="shared" ca="1" si="13"/>
        <v>188472202.08016658</v>
      </c>
      <c r="AR82" s="121">
        <f t="shared" ca="1" si="13"/>
        <v>219392744.53049991</v>
      </c>
      <c r="AS82" s="121">
        <f t="shared" ca="1" si="13"/>
        <v>250313286.98083323</v>
      </c>
      <c r="AT82" s="121">
        <f t="shared" ca="1" si="13"/>
        <v>281233829.43116659</v>
      </c>
      <c r="AU82" s="121">
        <f t="shared" ca="1" si="13"/>
        <v>312154371.88149989</v>
      </c>
      <c r="AV82" s="121">
        <f t="shared" ca="1" si="13"/>
        <v>343074914.33183324</v>
      </c>
      <c r="AW82" s="121">
        <f t="shared" ca="1" si="13"/>
        <v>373995456.7821666</v>
      </c>
      <c r="AX82" s="121">
        <f t="shared" ca="1" si="13"/>
        <v>404915999.2324999</v>
      </c>
      <c r="AY82" s="121">
        <f t="shared" ca="1" si="13"/>
        <v>435836541.68283319</v>
      </c>
      <c r="AZ82" s="121">
        <f t="shared" ca="1" si="13"/>
        <v>448498110.16766655</v>
      </c>
      <c r="BA82" s="121">
        <f t="shared" ca="1" si="13"/>
        <v>451542892.5952999</v>
      </c>
      <c r="BB82" s="121">
        <f t="shared" ca="1" si="13"/>
        <v>472513672.97009832</v>
      </c>
      <c r="BC82" s="121">
        <f t="shared" ca="1" si="13"/>
        <v>499444644.84422159</v>
      </c>
      <c r="BD82" s="121">
        <f t="shared" ca="1" si="13"/>
        <v>526375109.71834493</v>
      </c>
      <c r="BE82" s="121">
        <f t="shared" ca="1" si="13"/>
        <v>553305574.59246826</v>
      </c>
      <c r="BF82" s="121">
        <f t="shared" ca="1" si="13"/>
        <v>580236039.4665916</v>
      </c>
      <c r="BG82" s="121">
        <f t="shared" ca="1" si="13"/>
        <v>607166504.34071493</v>
      </c>
      <c r="BH82" s="121">
        <f t="shared" ca="1" si="13"/>
        <v>634096969.21483827</v>
      </c>
      <c r="BI82" s="121">
        <f t="shared" ca="1" si="13"/>
        <v>661027434.0889616</v>
      </c>
      <c r="BJ82" s="121">
        <f t="shared" ca="1" si="13"/>
        <v>687957898.96308494</v>
      </c>
      <c r="BK82" s="121">
        <f t="shared" ca="1" si="13"/>
        <v>714888363.83720827</v>
      </c>
      <c r="BL82" s="121">
        <f t="shared" ca="1" si="13"/>
        <v>723918924.5807817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'FIN-VALUE_CWS'!B36</f>
        <v>First Round - NPV from MarYR2</v>
      </c>
      <c r="C4" s="221">
        <f>'FIN-VALUE_CWS'!C36</f>
        <v>0.6302500000000002</v>
      </c>
      <c r="D4" s="121">
        <f ca="1">'FIN-VALUE_CWS'!D36</f>
        <v>136366740.98733982</v>
      </c>
      <c r="E4" s="121">
        <f ca="1">'FIN-VALUE_CWS'!E36</f>
        <v>30387511</v>
      </c>
      <c r="G4" s="244">
        <f ca="1">'FIN-VALUE_CWS'!F36</f>
        <v>0.2228366739571869</v>
      </c>
    </row>
    <row r="5" spans="2:15" x14ac:dyDescent="0.15">
      <c r="B5" s="138" t="str">
        <f>'FIN-VALUE_CWS'!B37</f>
        <v>Second Round - NPV from DecYR2</v>
      </c>
      <c r="C5" s="221">
        <f>'FIN-VALUE_CWS'!C37</f>
        <v>0.45524999999999999</v>
      </c>
      <c r="D5" s="121">
        <f ca="1">'FIN-VALUE_CWS'!D37</f>
        <v>330852947.97514218</v>
      </c>
      <c r="E5" s="121">
        <f ca="1">'FIN-VALUE_CWS'!E37</f>
        <v>1500756.349999994</v>
      </c>
      <c r="G5" s="244">
        <f ca="1">'FIN-VALUE_CWS'!F37</f>
        <v>4.5360222998912184E-3</v>
      </c>
    </row>
    <row r="6" spans="2:15" x14ac:dyDescent="0.15">
      <c r="B6" s="138" t="str">
        <f>'FIN-VALUE_CWS'!B38</f>
        <v>Exit Valuation - NPV from FebYR4</v>
      </c>
      <c r="C6" s="221">
        <f>'FIN-VALUE_CWS'!C38</f>
        <v>0.25525000000000003</v>
      </c>
      <c r="D6" s="121">
        <f ca="1">'FIN-VALUE_CWS'!D38</f>
        <v>473325280.37904435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abSelected="1" topLeftCell="B1" workbookViewId="0">
      <selection activeCell="C21" sqref="C21"/>
    </sheetView>
    <sheetView tabSelected="1" topLeftCell="B1" workbookViewId="1">
      <selection activeCell="F72" sqref="F72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772</v>
      </c>
      <c r="D1" s="389" t="s">
        <v>1266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1267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1268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1269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1270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x14ac:dyDescent="0.15">
      <c r="B2" s="135" t="s">
        <v>915</v>
      </c>
      <c r="C2" s="74" t="s">
        <v>1265</v>
      </c>
      <c r="D2" s="27" t="s">
        <v>1271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JanYR2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JanYR3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JanYR4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JanYR5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-27717487.999999996</v>
      </c>
      <c r="H7" s="121">
        <f>'FIN-CASHFLOW_CWS'!H67</f>
        <v>-9281977.9999999981</v>
      </c>
      <c r="I7" s="121">
        <f>'FIN-CASHFLOW_CWS'!I67</f>
        <v>-11091977.999999998</v>
      </c>
      <c r="J7" s="121">
        <f>'FIN-CASHFLOW_CWS'!J67</f>
        <v>-10782584.000000002</v>
      </c>
      <c r="K7" s="121">
        <f>'FIN-CASHFLOW_CWS'!K67</f>
        <v>-10702584.000000002</v>
      </c>
      <c r="L7" s="121">
        <f>'FIN-CASHFLOW_CWS'!L67</f>
        <v>-10702584.000000002</v>
      </c>
      <c r="M7" s="121">
        <f>'FIN-CASHFLOW_CWS'!M67</f>
        <v>-10702584.000000002</v>
      </c>
      <c r="N7" s="121">
        <f>'FIN-CASHFLOW_CWS'!N67</f>
        <v>-10702584.000000002</v>
      </c>
      <c r="O7" s="121">
        <f>'FIN-CASHFLOW_CWS'!O67</f>
        <v>-11045644.000000002</v>
      </c>
      <c r="P7" s="121">
        <f>'FIN-CASHFLOW_CWS'!P67</f>
        <v>-11654164.000000002</v>
      </c>
      <c r="Q7" s="383">
        <f>'FIN-CASHFLOW_CWS'!Q67</f>
        <v>-6109424.0000000009</v>
      </c>
      <c r="R7" s="121">
        <f>'FIN-CASHFLOW_CWS'!R67</f>
        <v>-4265279.0000000009</v>
      </c>
      <c r="S7" s="121">
        <f>'FIN-CASHFLOW_CWS'!S67</f>
        <v>-3265279.0000000014</v>
      </c>
      <c r="T7" s="121">
        <f>'FIN-CASHFLOW_CWS'!T67</f>
        <v>-3265279.0000000014</v>
      </c>
      <c r="U7" s="121">
        <f>'FIN-CASHFLOW_CWS'!U67</f>
        <v>-3265279.0000000014</v>
      </c>
      <c r="V7" s="383">
        <f>'FIN-CASHFLOW_CWS'!V67</f>
        <v>-3265279.0000000014</v>
      </c>
      <c r="W7" s="121">
        <f>'FIN-CASHFLOW_CWS'!W67</f>
        <v>-3265279.0000000014</v>
      </c>
      <c r="X7" s="121">
        <f>'FIN-CASHFLOW_CWS'!X67</f>
        <v>-3265279.0000000014</v>
      </c>
      <c r="Y7" s="121">
        <f>'FIN-CASHFLOW_CWS'!Y67</f>
        <v>-3265279.0000000014</v>
      </c>
      <c r="Z7" s="121">
        <f>'FIN-CASHFLOW_CWS'!Z67</f>
        <v>-3265279.0000000014</v>
      </c>
      <c r="AA7" s="121">
        <f>'FIN-CASHFLOW_CWS'!AA67</f>
        <v>-8810019.0000000019</v>
      </c>
      <c r="AB7" s="121">
        <f>'FIN-CASHFLOW_CWS'!AB67</f>
        <v>-2118240.6999999969</v>
      </c>
      <c r="AC7" s="121">
        <f>'FIN-CASHFLOW_CWS'!AC67</f>
        <v>9427503.3499999996</v>
      </c>
      <c r="AD7" s="121">
        <f>'FIN-CASHFLOW_CWS'!AD67</f>
        <v>13280091.849999992</v>
      </c>
      <c r="AE7" s="121">
        <f>'FIN-CASHFLOW_CWS'!AE67</f>
        <v>13280091.849999992</v>
      </c>
      <c r="AF7" s="121">
        <f>'FIN-CASHFLOW_CWS'!AF67</f>
        <v>13280091.849999992</v>
      </c>
      <c r="AG7" s="121">
        <f>'FIN-CASHFLOW_CWS'!AG67</f>
        <v>13280091.849999992</v>
      </c>
      <c r="AH7" s="121">
        <f>'FIN-CASHFLOW_CWS'!AH67</f>
        <v>13280091.849999992</v>
      </c>
      <c r="AI7" s="121">
        <f>'FIN-CASHFLOW_CWS'!AI67</f>
        <v>13280091.849999992</v>
      </c>
      <c r="AJ7" s="121">
        <f>'FIN-CASHFLOW_CWS'!AJ67</f>
        <v>13280091.849999992</v>
      </c>
      <c r="AK7" s="121">
        <f>'FIN-CASHFLOW_CWS'!AK67</f>
        <v>13280091.849999992</v>
      </c>
      <c r="AL7" s="121">
        <f>'FIN-CASHFLOW_CWS'!AL67</f>
        <v>13280091.849999992</v>
      </c>
      <c r="AM7" s="121">
        <f>'FIN-CASHFLOW_CWS'!AM67</f>
        <v>1726905.9499999944</v>
      </c>
      <c r="AN7" s="121">
        <f>'FIN-CASHFLOW_CWS'!AN67</f>
        <v>6757181.3654999947</v>
      </c>
      <c r="AO7" s="121">
        <f>'FIN-CASHFLOW_CWS'!AO67</f>
        <v>25016155.330999993</v>
      </c>
      <c r="AP7" s="121">
        <f>'FIN-CASHFLOW_CWS'!AP67</f>
        <v>31101966.116999999</v>
      </c>
      <c r="AQ7" s="121">
        <f>'FIN-CASHFLOW_CWS'!AQ67</f>
        <v>31101459.116999999</v>
      </c>
      <c r="AR7" s="121">
        <f>'FIN-CASHFLOW_CWS'!AR67</f>
        <v>31101459.116999999</v>
      </c>
      <c r="AS7" s="121">
        <f>'FIN-CASHFLOW_CWS'!AS67</f>
        <v>31101459.116999999</v>
      </c>
      <c r="AT7" s="121">
        <f>'FIN-CASHFLOW_CWS'!AT67</f>
        <v>31101459.116999999</v>
      </c>
      <c r="AU7" s="121">
        <f>'FIN-CASHFLOW_CWS'!AU67</f>
        <v>31101459.116999999</v>
      </c>
      <c r="AV7" s="121">
        <f>'FIN-CASHFLOW_CWS'!AV67</f>
        <v>31101459.116999999</v>
      </c>
      <c r="AW7" s="121">
        <f>'FIN-CASHFLOW_CWS'!AW67</f>
        <v>31101459.116999999</v>
      </c>
      <c r="AX7" s="121">
        <f>'FIN-CASHFLOW_CWS'!AX67</f>
        <v>31101459.116999999</v>
      </c>
      <c r="AY7" s="121">
        <f>'FIN-CASHFLOW_CWS'!AY67</f>
        <v>12842485.1515</v>
      </c>
      <c r="AZ7" s="121">
        <f>'FIN-CASHFLOW_CWS'!AZ67</f>
        <v>3225699.094299993</v>
      </c>
      <c r="BA7" s="121">
        <f>'FIN-CASHFLOW_CWS'!BA67</f>
        <v>21151697.041465003</v>
      </c>
      <c r="BB7" s="121">
        <f>'FIN-CASHFLOW_CWS'!BB67</f>
        <v>27111888.54079001</v>
      </c>
      <c r="BC7" s="121">
        <f>'FIN-CASHFLOW_CWS'!BC67</f>
        <v>27111381.54079001</v>
      </c>
      <c r="BD7" s="121">
        <f>'FIN-CASHFLOW_CWS'!BD67</f>
        <v>27111381.54079001</v>
      </c>
      <c r="BE7" s="121">
        <f>'FIN-CASHFLOW_CWS'!BE67</f>
        <v>27111381.54079001</v>
      </c>
      <c r="BF7" s="121">
        <f>'FIN-CASHFLOW_CWS'!BF67</f>
        <v>27111381.54079001</v>
      </c>
      <c r="BG7" s="121">
        <f>'FIN-CASHFLOW_CWS'!BG67</f>
        <v>27111381.54079001</v>
      </c>
      <c r="BH7" s="121">
        <f>'FIN-CASHFLOW_CWS'!BH67</f>
        <v>27111381.54079001</v>
      </c>
      <c r="BI7" s="121">
        <f>'FIN-CASHFLOW_CWS'!BI67</f>
        <v>27111381.54079001</v>
      </c>
      <c r="BJ7" s="121">
        <f>'FIN-CASHFLOW_CWS'!BJ67</f>
        <v>27111381.54079001</v>
      </c>
      <c r="BK7" s="121">
        <f>'FIN-CASHFLOW_CWS'!BK67</f>
        <v>9211477.4102399964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-27717487.999999996</v>
      </c>
      <c r="I9" s="121">
        <f>'FIN-CASHFLOW_CWS'!I69</f>
        <v>-36999465.999999993</v>
      </c>
      <c r="J9" s="121">
        <f>'FIN-CASHFLOW_CWS'!J69</f>
        <v>-48091443.999999993</v>
      </c>
      <c r="K9" s="121">
        <f>'FIN-CASHFLOW_CWS'!K69</f>
        <v>-58874027.999999993</v>
      </c>
      <c r="L9" s="121">
        <f>'FIN-CASHFLOW_CWS'!L69</f>
        <v>-69576612</v>
      </c>
      <c r="M9" s="121">
        <f>'FIN-CASHFLOW_CWS'!M69</f>
        <v>-80279196</v>
      </c>
      <c r="N9" s="121">
        <f>'FIN-CASHFLOW_CWS'!N69</f>
        <v>-90981780</v>
      </c>
      <c r="O9" s="121">
        <f>'FIN-CASHFLOW_CWS'!O69</f>
        <v>-101684364</v>
      </c>
      <c r="P9" s="121">
        <f>'FIN-CASHFLOW_CWS'!P69</f>
        <v>-112730008</v>
      </c>
      <c r="Q9" s="121">
        <f>'FIN-CASHFLOW_CWS'!Q69</f>
        <v>-124384172</v>
      </c>
      <c r="R9" s="121">
        <f>'FIN-CASHFLOW_CWS'!R69</f>
        <v>-130493596</v>
      </c>
      <c r="S9" s="121">
        <f>'FIN-CASHFLOW_CWS'!S69</f>
        <v>-134758875</v>
      </c>
      <c r="T9" s="121">
        <f>'FIN-CASHFLOW_CWS'!T69</f>
        <v>-138024154</v>
      </c>
      <c r="U9" s="121">
        <f>'FIN-CASHFLOW_CWS'!U69</f>
        <v>-141289433</v>
      </c>
      <c r="V9" s="121">
        <f>'FIN-CASHFLOW_CWS'!V69</f>
        <v>-144554712</v>
      </c>
      <c r="W9" s="121">
        <f>'FIN-CASHFLOW_CWS'!W69</f>
        <v>-147819991</v>
      </c>
      <c r="X9" s="121">
        <f>'FIN-CASHFLOW_CWS'!X69</f>
        <v>-151085270</v>
      </c>
      <c r="Y9" s="121">
        <f>'FIN-CASHFLOW_CWS'!Y69</f>
        <v>-154350549</v>
      </c>
      <c r="Z9" s="121">
        <f>'FIN-CASHFLOW_CWS'!Z69</f>
        <v>-157615828</v>
      </c>
      <c r="AA9" s="121">
        <f>'FIN-CASHFLOW_CWS'!AA69</f>
        <v>-160881107</v>
      </c>
      <c r="AB9" s="121">
        <f>'FIN-CASHFLOW_CWS'!AB69</f>
        <v>-169691126</v>
      </c>
      <c r="AC9" s="121">
        <f>'FIN-CASHFLOW_CWS'!AC69</f>
        <v>-171809366.69999999</v>
      </c>
      <c r="AD9" s="121">
        <f>'FIN-CASHFLOW_CWS'!AD69</f>
        <v>-162381863.34999999</v>
      </c>
      <c r="AE9" s="121">
        <f>'FIN-CASHFLOW_CWS'!AE69</f>
        <v>-149101771.5</v>
      </c>
      <c r="AF9" s="121">
        <f>'FIN-CASHFLOW_CWS'!AF69</f>
        <v>-135821679.65000001</v>
      </c>
      <c r="AG9" s="121">
        <f>'FIN-CASHFLOW_CWS'!AG69</f>
        <v>-122541587.80000001</v>
      </c>
      <c r="AH9" s="121">
        <f>'FIN-CASHFLOW_CWS'!AH69</f>
        <v>-109261495.95000002</v>
      </c>
      <c r="AI9" s="121">
        <f>'FIN-CASHFLOW_CWS'!AI69</f>
        <v>-95981404.100000024</v>
      </c>
      <c r="AJ9" s="121">
        <f>'FIN-CASHFLOW_CWS'!AJ69</f>
        <v>-82701312.25000003</v>
      </c>
      <c r="AK9" s="121">
        <f>'FIN-CASHFLOW_CWS'!AK69</f>
        <v>-69421220.400000036</v>
      </c>
      <c r="AL9" s="121">
        <f>'FIN-CASHFLOW_CWS'!AL69</f>
        <v>-56141128.550000042</v>
      </c>
      <c r="AM9" s="121">
        <f>'FIN-CASHFLOW_CWS'!AM69</f>
        <v>-42861036.700000048</v>
      </c>
      <c r="AN9" s="121">
        <f>'FIN-CASHFLOW_CWS'!AN69</f>
        <v>-41134130.750000052</v>
      </c>
      <c r="AO9" s="121">
        <f>'FIN-CASHFLOW_CWS'!AO69</f>
        <v>-34376949.384500057</v>
      </c>
      <c r="AP9" s="121">
        <f>'FIN-CASHFLOW_CWS'!AP69</f>
        <v>-9360794.0535000637</v>
      </c>
      <c r="AQ9" s="121">
        <f>'FIN-CASHFLOW_CWS'!AQ69</f>
        <v>21741172.063499935</v>
      </c>
      <c r="AR9" s="121">
        <f>'FIN-CASHFLOW_CWS'!AR69</f>
        <v>52842631.180499934</v>
      </c>
      <c r="AS9" s="121">
        <f>'FIN-CASHFLOW_CWS'!AS69</f>
        <v>83944090.297499925</v>
      </c>
      <c r="AT9" s="121">
        <f>'FIN-CASHFLOW_CWS'!AT69</f>
        <v>115045549.41449992</v>
      </c>
      <c r="AU9" s="121">
        <f>'FIN-CASHFLOW_CWS'!AU69</f>
        <v>146147008.53149992</v>
      </c>
      <c r="AV9" s="121">
        <f>'FIN-CASHFLOW_CWS'!AV69</f>
        <v>177248467.64849991</v>
      </c>
      <c r="AW9" s="121">
        <f>'FIN-CASHFLOW_CWS'!AW69</f>
        <v>208349926.76549989</v>
      </c>
      <c r="AX9" s="121">
        <f>'FIN-CASHFLOW_CWS'!AX69</f>
        <v>239451385.88249987</v>
      </c>
      <c r="AY9" s="121">
        <f>'FIN-CASHFLOW_CWS'!AY69</f>
        <v>270552844.99949986</v>
      </c>
      <c r="AZ9" s="121">
        <f>'FIN-CASHFLOW_CWS'!AZ69</f>
        <v>283395330.15099984</v>
      </c>
      <c r="BA9" s="121">
        <f>'FIN-CASHFLOW_CWS'!BA69</f>
        <v>286621029.24529982</v>
      </c>
      <c r="BB9" s="121">
        <f>'FIN-CASHFLOW_CWS'!BB69</f>
        <v>307772726.2867648</v>
      </c>
      <c r="BC9" s="121">
        <f>'FIN-CASHFLOW_CWS'!BC69</f>
        <v>334884614.82755482</v>
      </c>
      <c r="BD9" s="121">
        <f>'FIN-CASHFLOW_CWS'!BD69</f>
        <v>361995996.36834484</v>
      </c>
      <c r="BE9" s="121">
        <f>'FIN-CASHFLOW_CWS'!BE69</f>
        <v>389107377.90913486</v>
      </c>
      <c r="BF9" s="121">
        <f>'FIN-CASHFLOW_CWS'!BF69</f>
        <v>416218759.44992489</v>
      </c>
      <c r="BG9" s="121">
        <f>'FIN-CASHFLOW_CWS'!BG69</f>
        <v>443330140.99071491</v>
      </c>
      <c r="BH9" s="121">
        <f>'FIN-CASHFLOW_CWS'!BH69</f>
        <v>470441522.53150493</v>
      </c>
      <c r="BI9" s="121">
        <f>'FIN-CASHFLOW_CWS'!BI69</f>
        <v>497552904.07229495</v>
      </c>
      <c r="BJ9" s="121">
        <f>'FIN-CASHFLOW_CWS'!BJ69</f>
        <v>524664285.61308497</v>
      </c>
      <c r="BK9" s="121">
        <f>'FIN-CASHFLOW_CWS'!BK69</f>
        <v>551775667.15387499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JanYR2Acum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JanYR3Acum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JanYR4Acum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JanYR5Acum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-27717487.999999996</v>
      </c>
      <c r="H11" s="70">
        <f>'FIN-CASHFLOW_CWS'!H70</f>
        <v>-36999465.999999993</v>
      </c>
      <c r="I11" s="70">
        <f>'FIN-CASHFLOW_CWS'!I70</f>
        <v>-48091443.999999993</v>
      </c>
      <c r="J11" s="121">
        <f>'FIN-CASHFLOW_CWS'!J70</f>
        <v>-58874027.999999993</v>
      </c>
      <c r="K11" s="121">
        <f>'FIN-CASHFLOW_CWS'!K70</f>
        <v>-69576612</v>
      </c>
      <c r="L11" s="121">
        <f>'FIN-CASHFLOW_CWS'!L70</f>
        <v>-80279196</v>
      </c>
      <c r="M11" s="121">
        <f>'FIN-CASHFLOW_CWS'!M70</f>
        <v>-90981780</v>
      </c>
      <c r="N11" s="70">
        <f>'FIN-CASHFLOW_CWS'!N70</f>
        <v>-101684364</v>
      </c>
      <c r="O11" s="121">
        <f>'FIN-CASHFLOW_CWS'!O70</f>
        <v>-112730008</v>
      </c>
      <c r="P11" s="121">
        <f>'FIN-CASHFLOW_CWS'!P70</f>
        <v>-124384172</v>
      </c>
      <c r="Q11" s="383">
        <f>'FIN-CASHFLOW_CWS'!Q70</f>
        <v>-130493596</v>
      </c>
      <c r="R11" s="121">
        <f>'FIN-CASHFLOW_CWS'!R70</f>
        <v>-134758875</v>
      </c>
      <c r="S11" s="121">
        <f>'FIN-CASHFLOW_CWS'!S70</f>
        <v>-138024154</v>
      </c>
      <c r="T11" s="121">
        <f>'FIN-CASHFLOW_CWS'!T70</f>
        <v>-141289433</v>
      </c>
      <c r="U11" s="121">
        <f>'FIN-CASHFLOW_CWS'!U70</f>
        <v>-144554712</v>
      </c>
      <c r="V11" s="121">
        <f>'FIN-CASHFLOW_CWS'!V70</f>
        <v>-147819991</v>
      </c>
      <c r="W11" s="121">
        <f>'FIN-CASHFLOW_CWS'!W70</f>
        <v>-151085270</v>
      </c>
      <c r="X11" s="121">
        <f>'FIN-CASHFLOW_CWS'!X70</f>
        <v>-154350549</v>
      </c>
      <c r="Y11" s="121">
        <f>'FIN-CASHFLOW_CWS'!Y70</f>
        <v>-157615828</v>
      </c>
      <c r="Z11" s="121">
        <f>'FIN-CASHFLOW_CWS'!Z70</f>
        <v>-160881107</v>
      </c>
      <c r="AA11" s="121">
        <f>'FIN-CASHFLOW_CWS'!AA70</f>
        <v>-169691126</v>
      </c>
      <c r="AB11" s="121">
        <f>'FIN-CASHFLOW_CWS'!AB70</f>
        <v>-171809366.69999999</v>
      </c>
      <c r="AC11" s="121">
        <f>'FIN-CASHFLOW_CWS'!AC70</f>
        <v>-162381863.34999999</v>
      </c>
      <c r="AD11" s="121">
        <f>'FIN-CASHFLOW_CWS'!AD70</f>
        <v>-149101771.5</v>
      </c>
      <c r="AE11" s="121">
        <f>'FIN-CASHFLOW_CWS'!AE70</f>
        <v>-135821679.65000001</v>
      </c>
      <c r="AF11" s="70">
        <f>'FIN-CASHFLOW_CWS'!AF70</f>
        <v>-122541587.80000001</v>
      </c>
      <c r="AG11" s="121">
        <f>'FIN-CASHFLOW_CWS'!AG70</f>
        <v>-109261495.95000002</v>
      </c>
      <c r="AH11" s="121">
        <f>'FIN-CASHFLOW_CWS'!AH70</f>
        <v>-95981404.100000024</v>
      </c>
      <c r="AI11" s="121">
        <f>'FIN-CASHFLOW_CWS'!AI70</f>
        <v>-82701312.25000003</v>
      </c>
      <c r="AJ11" s="121">
        <f>'FIN-CASHFLOW_CWS'!AJ70</f>
        <v>-69421220.400000036</v>
      </c>
      <c r="AK11" s="121">
        <f>'FIN-CASHFLOW_CWS'!AK70</f>
        <v>-56141128.550000042</v>
      </c>
      <c r="AL11" s="121">
        <f>'FIN-CASHFLOW_CWS'!AL70</f>
        <v>-42861036.700000048</v>
      </c>
      <c r="AM11" s="121">
        <f>'FIN-CASHFLOW_CWS'!AM70</f>
        <v>-41134130.750000052</v>
      </c>
      <c r="AN11" s="121">
        <f>'FIN-CASHFLOW_CWS'!AN70</f>
        <v>-34376949.384500057</v>
      </c>
      <c r="AO11" s="121">
        <f>'FIN-CASHFLOW_CWS'!AO70</f>
        <v>-9360794.0535000637</v>
      </c>
      <c r="AP11" s="121">
        <f>'FIN-CASHFLOW_CWS'!AP70</f>
        <v>21741172.063499935</v>
      </c>
      <c r="AQ11" s="121">
        <f>'FIN-CASHFLOW_CWS'!AQ70</f>
        <v>52842631.180499934</v>
      </c>
      <c r="AR11" s="121">
        <f>'FIN-CASHFLOW_CWS'!AR70</f>
        <v>83944090.297499925</v>
      </c>
      <c r="AS11" s="121">
        <f>'FIN-CASHFLOW_CWS'!AS70</f>
        <v>115045549.41449992</v>
      </c>
      <c r="AT11" s="121">
        <f>'FIN-CASHFLOW_CWS'!AT70</f>
        <v>146147008.53149992</v>
      </c>
      <c r="AU11" s="121">
        <f>'FIN-CASHFLOW_CWS'!AU70</f>
        <v>177248467.64849991</v>
      </c>
      <c r="AV11" s="121">
        <f>'FIN-CASHFLOW_CWS'!AV70</f>
        <v>208349926.76549989</v>
      </c>
      <c r="AW11" s="121">
        <f>'FIN-CASHFLOW_CWS'!AW70</f>
        <v>239451385.88249987</v>
      </c>
      <c r="AX11" s="121">
        <f>'FIN-CASHFLOW_CWS'!AX70</f>
        <v>270552844.99949986</v>
      </c>
      <c r="AY11" s="121">
        <f>'FIN-CASHFLOW_CWS'!AY70</f>
        <v>283395330.15099984</v>
      </c>
      <c r="AZ11" s="121">
        <f>'FIN-CASHFLOW_CWS'!AZ70</f>
        <v>286621029.24529982</v>
      </c>
      <c r="BA11" s="121">
        <f>'FIN-CASHFLOW_CWS'!BA70</f>
        <v>307772726.2867648</v>
      </c>
      <c r="BB11" s="121">
        <f>'FIN-CASHFLOW_CWS'!BB70</f>
        <v>334884614.82755482</v>
      </c>
      <c r="BC11" s="121">
        <f>'FIN-CASHFLOW_CWS'!BC70</f>
        <v>361995996.36834484</v>
      </c>
      <c r="BD11" s="121">
        <f>'FIN-CASHFLOW_CWS'!BD70</f>
        <v>389107377.90913486</v>
      </c>
      <c r="BE11" s="121">
        <f>'FIN-CASHFLOW_CWS'!BE70</f>
        <v>416218759.44992489</v>
      </c>
      <c r="BF11" s="121">
        <f>'FIN-CASHFLOW_CWS'!BF70</f>
        <v>443330140.99071491</v>
      </c>
      <c r="BG11" s="121">
        <f>'FIN-CASHFLOW_CWS'!BG70</f>
        <v>470441522.53150493</v>
      </c>
      <c r="BH11" s="121">
        <f>'FIN-CASHFLOW_CWS'!BH70</f>
        <v>497552904.07229495</v>
      </c>
      <c r="BI11" s="121">
        <f>'FIN-CASHFLOW_CWS'!BI70</f>
        <v>524664285.61308497</v>
      </c>
      <c r="BJ11" s="121">
        <f>'FIN-CASHFLOW_CWS'!BJ70</f>
        <v>551775667.15387499</v>
      </c>
      <c r="BK11" s="121">
        <f>'FIN-CASHFLOW_CWS'!BK70</f>
        <v>560987144.56411505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916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1033</v>
      </c>
      <c r="C15" s="121">
        <f ca="1">C30*-1</f>
        <v>130493596</v>
      </c>
      <c r="D15" s="121">
        <v>0</v>
      </c>
      <c r="E15" s="121">
        <v>0</v>
      </c>
      <c r="F15" s="121">
        <v>0</v>
      </c>
      <c r="G15" s="121">
        <v>0</v>
      </c>
      <c r="H15" s="121">
        <f ca="1">D30*-1</f>
        <v>30387511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f ca="1">E30*-1</f>
        <v>1500756.349999994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si="6">D7+D15</f>
        <v>0</v>
      </c>
      <c r="E17" s="121">
        <f t="shared" si="6"/>
        <v>0</v>
      </c>
      <c r="F17" s="121">
        <f t="shared" si="6"/>
        <v>0</v>
      </c>
      <c r="G17" s="121">
        <f t="shared" si="6"/>
        <v>-27717487.999999996</v>
      </c>
      <c r="H17" s="121">
        <f t="shared" ca="1" si="6"/>
        <v>21105533</v>
      </c>
      <c r="I17" s="121">
        <f t="shared" si="6"/>
        <v>-11091977.999999998</v>
      </c>
      <c r="J17" s="121">
        <f t="shared" si="6"/>
        <v>-10782584.000000002</v>
      </c>
      <c r="K17" s="121">
        <f t="shared" si="6"/>
        <v>-10702584.000000002</v>
      </c>
      <c r="L17" s="121">
        <f t="shared" si="6"/>
        <v>-10702584.000000002</v>
      </c>
      <c r="M17" s="121">
        <f t="shared" si="6"/>
        <v>-10702584.000000002</v>
      </c>
      <c r="N17" s="121">
        <f t="shared" ca="1" si="6"/>
        <v>-9201827.6500000078</v>
      </c>
      <c r="O17" s="121">
        <f t="shared" si="6"/>
        <v>-11045644.000000002</v>
      </c>
      <c r="P17" s="121">
        <f t="shared" si="6"/>
        <v>-11654164.000000002</v>
      </c>
      <c r="Q17" s="121">
        <f t="shared" si="6"/>
        <v>-6109424.0000000009</v>
      </c>
      <c r="R17" s="121">
        <f t="shared" si="6"/>
        <v>-4265279.0000000009</v>
      </c>
      <c r="S17" s="121">
        <f t="shared" si="6"/>
        <v>-3265279.0000000014</v>
      </c>
      <c r="T17" s="121">
        <f t="shared" si="6"/>
        <v>-3265279.0000000014</v>
      </c>
      <c r="U17" s="121">
        <f t="shared" si="6"/>
        <v>-3265279.0000000014</v>
      </c>
      <c r="V17" s="121">
        <f t="shared" si="6"/>
        <v>-3265279.0000000014</v>
      </c>
      <c r="W17" s="121">
        <f t="shared" si="6"/>
        <v>-3265279.0000000014</v>
      </c>
      <c r="X17" s="121">
        <f t="shared" si="6"/>
        <v>-3265279.0000000014</v>
      </c>
      <c r="Y17" s="121">
        <f t="shared" si="6"/>
        <v>-3265279.0000000014</v>
      </c>
      <c r="Z17" s="121">
        <f t="shared" si="6"/>
        <v>-3265279.0000000014</v>
      </c>
      <c r="AA17" s="121">
        <f t="shared" si="6"/>
        <v>-8810019.0000000019</v>
      </c>
      <c r="AB17" s="121">
        <f t="shared" si="6"/>
        <v>-2118240.6999999969</v>
      </c>
      <c r="AC17" s="121">
        <f t="shared" si="6"/>
        <v>9427503.3499999996</v>
      </c>
      <c r="AD17" s="121">
        <f t="shared" si="6"/>
        <v>13280091.849999992</v>
      </c>
      <c r="AE17" s="121">
        <f t="shared" si="6"/>
        <v>13280091.849999992</v>
      </c>
      <c r="AF17" s="121">
        <f t="shared" si="6"/>
        <v>13280091.849999992</v>
      </c>
      <c r="AG17" s="121">
        <f t="shared" si="6"/>
        <v>13280091.849999992</v>
      </c>
      <c r="AH17" s="121">
        <f t="shared" si="6"/>
        <v>13280091.849999992</v>
      </c>
      <c r="AI17" s="121">
        <f t="shared" si="6"/>
        <v>13280091.849999992</v>
      </c>
      <c r="AJ17" s="121">
        <f t="shared" ref="AJ17:BK17" si="7">AJ7+AJ15</f>
        <v>13280091.849999992</v>
      </c>
      <c r="AK17" s="121">
        <f t="shared" si="7"/>
        <v>13280091.849999992</v>
      </c>
      <c r="AL17" s="121">
        <f t="shared" si="7"/>
        <v>13280091.849999992</v>
      </c>
      <c r="AM17" s="121">
        <f t="shared" si="7"/>
        <v>1726905.9499999944</v>
      </c>
      <c r="AN17" s="121">
        <f t="shared" si="7"/>
        <v>6757181.3654999947</v>
      </c>
      <c r="AO17" s="121">
        <f t="shared" si="7"/>
        <v>25016155.330999993</v>
      </c>
      <c r="AP17" s="121">
        <f t="shared" si="7"/>
        <v>31101966.116999999</v>
      </c>
      <c r="AQ17" s="121">
        <f t="shared" si="7"/>
        <v>31101459.116999999</v>
      </c>
      <c r="AR17" s="121">
        <f t="shared" si="7"/>
        <v>31101459.116999999</v>
      </c>
      <c r="AS17" s="121">
        <f t="shared" si="7"/>
        <v>31101459.116999999</v>
      </c>
      <c r="AT17" s="121">
        <f t="shared" si="7"/>
        <v>31101459.116999999</v>
      </c>
      <c r="AU17" s="121">
        <f t="shared" si="7"/>
        <v>31101459.116999999</v>
      </c>
      <c r="AV17" s="121">
        <f t="shared" si="7"/>
        <v>31101459.116999999</v>
      </c>
      <c r="AW17" s="121">
        <f t="shared" si="7"/>
        <v>31101459.116999999</v>
      </c>
      <c r="AX17" s="121">
        <f t="shared" si="7"/>
        <v>31101459.116999999</v>
      </c>
      <c r="AY17" s="121">
        <f t="shared" si="7"/>
        <v>12842485.1515</v>
      </c>
      <c r="AZ17" s="121">
        <f t="shared" si="7"/>
        <v>3225699.094299993</v>
      </c>
      <c r="BA17" s="121">
        <f t="shared" si="7"/>
        <v>21151697.041465003</v>
      </c>
      <c r="BB17" s="121">
        <f t="shared" si="7"/>
        <v>27111888.54079001</v>
      </c>
      <c r="BC17" s="121">
        <f t="shared" si="7"/>
        <v>27111381.54079001</v>
      </c>
      <c r="BD17" s="121">
        <f t="shared" si="7"/>
        <v>27111381.54079001</v>
      </c>
      <c r="BE17" s="121">
        <f t="shared" si="7"/>
        <v>27111381.54079001</v>
      </c>
      <c r="BF17" s="121">
        <f t="shared" si="7"/>
        <v>27111381.54079001</v>
      </c>
      <c r="BG17" s="121">
        <f t="shared" si="7"/>
        <v>27111381.54079001</v>
      </c>
      <c r="BH17" s="121">
        <f t="shared" si="7"/>
        <v>27111381.54079001</v>
      </c>
      <c r="BI17" s="121">
        <f t="shared" si="7"/>
        <v>27111381.54079001</v>
      </c>
      <c r="BJ17" s="121">
        <f t="shared" si="7"/>
        <v>27111381.54079001</v>
      </c>
      <c r="BK17" s="121">
        <f t="shared" si="7"/>
        <v>9211477.4102399964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130493596</v>
      </c>
      <c r="D19" s="121">
        <f t="shared" ref="D19:AI19" ca="1" si="8">C20</f>
        <v>130493596</v>
      </c>
      <c r="E19" s="121">
        <f t="shared" ca="1" si="8"/>
        <v>130493596</v>
      </c>
      <c r="F19" s="121">
        <f t="shared" ca="1" si="8"/>
        <v>130493596</v>
      </c>
      <c r="G19" s="121">
        <f t="shared" ca="1" si="8"/>
        <v>130493596</v>
      </c>
      <c r="H19" s="121">
        <f t="shared" ca="1" si="8"/>
        <v>102776108</v>
      </c>
      <c r="I19" s="121">
        <f t="shared" ca="1" si="8"/>
        <v>123881641</v>
      </c>
      <c r="J19" s="121">
        <f t="shared" ca="1" si="8"/>
        <v>112789663</v>
      </c>
      <c r="K19" s="121">
        <f t="shared" ca="1" si="8"/>
        <v>102007079</v>
      </c>
      <c r="L19" s="121">
        <f t="shared" ca="1" si="8"/>
        <v>91304495</v>
      </c>
      <c r="M19" s="121">
        <f t="shared" ca="1" si="8"/>
        <v>80601911</v>
      </c>
      <c r="N19" s="121">
        <f t="shared" ca="1" si="8"/>
        <v>69899327</v>
      </c>
      <c r="O19" s="121">
        <f t="shared" ca="1" si="8"/>
        <v>60697499.349999994</v>
      </c>
      <c r="P19" s="121">
        <f t="shared" ca="1" si="8"/>
        <v>49651855.349999994</v>
      </c>
      <c r="Q19" s="121">
        <f t="shared" ca="1" si="8"/>
        <v>37997691.349999994</v>
      </c>
      <c r="R19" s="121">
        <f t="shared" ca="1" si="8"/>
        <v>31888267.349999994</v>
      </c>
      <c r="S19" s="121">
        <f t="shared" ca="1" si="8"/>
        <v>27622988.349999994</v>
      </c>
      <c r="T19" s="121">
        <f t="shared" ca="1" si="8"/>
        <v>24357709.349999994</v>
      </c>
      <c r="U19" s="121">
        <f t="shared" ca="1" si="8"/>
        <v>21092430.349999994</v>
      </c>
      <c r="V19" s="121">
        <f t="shared" ca="1" si="8"/>
        <v>17827151.349999994</v>
      </c>
      <c r="W19" s="121">
        <f t="shared" ca="1" si="8"/>
        <v>14561872.349999992</v>
      </c>
      <c r="X19" s="121">
        <f t="shared" ca="1" si="8"/>
        <v>11296593.34999999</v>
      </c>
      <c r="Y19" s="121">
        <f t="shared" ca="1" si="8"/>
        <v>8031314.3499999885</v>
      </c>
      <c r="Z19" s="121">
        <f t="shared" ca="1" si="8"/>
        <v>4766035.3499999866</v>
      </c>
      <c r="AA19" s="121">
        <f t="shared" ca="1" si="8"/>
        <v>1500756.3499999852</v>
      </c>
      <c r="AB19" s="121">
        <f t="shared" ca="1" si="8"/>
        <v>-7309262.6500000171</v>
      </c>
      <c r="AC19" s="121">
        <f t="shared" ca="1" si="8"/>
        <v>-9427503.3500000145</v>
      </c>
      <c r="AD19" s="121">
        <f t="shared" ca="1" si="8"/>
        <v>-1.4901161193847656E-8</v>
      </c>
      <c r="AE19" s="121">
        <f t="shared" ca="1" si="8"/>
        <v>13280091.849999977</v>
      </c>
      <c r="AF19" s="121">
        <f t="shared" ca="1" si="8"/>
        <v>26560183.699999969</v>
      </c>
      <c r="AG19" s="121">
        <f t="shared" ca="1" si="8"/>
        <v>39840275.54999996</v>
      </c>
      <c r="AH19" s="121">
        <f t="shared" ca="1" si="8"/>
        <v>53120367.399999954</v>
      </c>
      <c r="AI19" s="121">
        <f t="shared" ca="1" si="8"/>
        <v>66400459.249999948</v>
      </c>
      <c r="AJ19" s="121">
        <f t="shared" ref="AJ19:BK19" ca="1" si="9">AI20</f>
        <v>79680551.099999934</v>
      </c>
      <c r="AK19" s="121">
        <f t="shared" ca="1" si="9"/>
        <v>92960642.949999928</v>
      </c>
      <c r="AL19" s="121">
        <f t="shared" ca="1" si="9"/>
        <v>106240734.79999992</v>
      </c>
      <c r="AM19" s="121">
        <f t="shared" ca="1" si="9"/>
        <v>119520826.64999992</v>
      </c>
      <c r="AN19" s="121">
        <f t="shared" ca="1" si="9"/>
        <v>121247732.5999999</v>
      </c>
      <c r="AO19" s="121">
        <f t="shared" ca="1" si="9"/>
        <v>128004913.96549989</v>
      </c>
      <c r="AP19" s="121">
        <f t="shared" ca="1" si="9"/>
        <v>153021069.29649988</v>
      </c>
      <c r="AQ19" s="121">
        <f t="shared" ca="1" si="9"/>
        <v>184123035.41349989</v>
      </c>
      <c r="AR19" s="121">
        <f t="shared" ca="1" si="9"/>
        <v>215224494.53049988</v>
      </c>
      <c r="AS19" s="121">
        <f t="shared" ca="1" si="9"/>
        <v>246325953.64749986</v>
      </c>
      <c r="AT19" s="121">
        <f t="shared" ca="1" si="9"/>
        <v>277427412.76449984</v>
      </c>
      <c r="AU19" s="121">
        <f t="shared" ca="1" si="9"/>
        <v>308528871.88149983</v>
      </c>
      <c r="AV19" s="121">
        <f t="shared" ca="1" si="9"/>
        <v>339630330.99849981</v>
      </c>
      <c r="AW19" s="121">
        <f t="shared" ca="1" si="9"/>
        <v>370731790.11549979</v>
      </c>
      <c r="AX19" s="121">
        <f t="shared" ca="1" si="9"/>
        <v>401833249.23249978</v>
      </c>
      <c r="AY19" s="121">
        <f t="shared" ca="1" si="9"/>
        <v>432934708.34949976</v>
      </c>
      <c r="AZ19" s="121">
        <f t="shared" ca="1" si="9"/>
        <v>445777193.50099975</v>
      </c>
      <c r="BA19" s="121">
        <f t="shared" ca="1" si="9"/>
        <v>449002892.59529972</v>
      </c>
      <c r="BB19" s="121">
        <f t="shared" ca="1" si="9"/>
        <v>470154589.63676471</v>
      </c>
      <c r="BC19" s="121">
        <f t="shared" ca="1" si="9"/>
        <v>497266478.17755473</v>
      </c>
      <c r="BD19" s="121">
        <f t="shared" ca="1" si="9"/>
        <v>524377859.71834475</v>
      </c>
      <c r="BE19" s="121">
        <f t="shared" ca="1" si="9"/>
        <v>551489241.25913477</v>
      </c>
      <c r="BF19" s="121">
        <f t="shared" ca="1" si="9"/>
        <v>578600622.79992473</v>
      </c>
      <c r="BG19" s="121">
        <f t="shared" ca="1" si="9"/>
        <v>605712004.34071469</v>
      </c>
      <c r="BH19" s="121">
        <f t="shared" ca="1" si="9"/>
        <v>632823385.88150465</v>
      </c>
      <c r="BI19" s="121">
        <f t="shared" ca="1" si="9"/>
        <v>659934767.42229462</v>
      </c>
      <c r="BJ19" s="121">
        <f t="shared" ca="1" si="9"/>
        <v>687046148.96308458</v>
      </c>
      <c r="BK19" s="121">
        <f t="shared" ca="1" si="9"/>
        <v>714157530.50387454</v>
      </c>
    </row>
    <row r="20" spans="2:64" x14ac:dyDescent="0.15">
      <c r="B20" s="127" t="s">
        <v>468</v>
      </c>
      <c r="C20" s="121">
        <f ca="1">C15+C17</f>
        <v>130493596</v>
      </c>
      <c r="D20" s="121">
        <f t="shared" ref="D20:AI20" ca="1" si="10">D17+D19</f>
        <v>130493596</v>
      </c>
      <c r="E20" s="121">
        <f t="shared" ca="1" si="10"/>
        <v>130493596</v>
      </c>
      <c r="F20" s="121">
        <f t="shared" ca="1" si="10"/>
        <v>130493596</v>
      </c>
      <c r="G20" s="121">
        <f t="shared" ca="1" si="10"/>
        <v>102776108</v>
      </c>
      <c r="H20" s="121">
        <f t="shared" ca="1" si="10"/>
        <v>123881641</v>
      </c>
      <c r="I20" s="121">
        <f t="shared" ca="1" si="10"/>
        <v>112789663</v>
      </c>
      <c r="J20" s="121">
        <f t="shared" ca="1" si="10"/>
        <v>102007079</v>
      </c>
      <c r="K20" s="121">
        <f t="shared" ca="1" si="10"/>
        <v>91304495</v>
      </c>
      <c r="L20" s="121">
        <f t="shared" ca="1" si="10"/>
        <v>80601911</v>
      </c>
      <c r="M20" s="121">
        <f t="shared" ca="1" si="10"/>
        <v>69899327</v>
      </c>
      <c r="N20" s="121">
        <f t="shared" ca="1" si="10"/>
        <v>60697499.349999994</v>
      </c>
      <c r="O20" s="121">
        <f t="shared" ca="1" si="10"/>
        <v>49651855.349999994</v>
      </c>
      <c r="P20" s="121">
        <f t="shared" ca="1" si="10"/>
        <v>37997691.349999994</v>
      </c>
      <c r="Q20" s="121">
        <f t="shared" ca="1" si="10"/>
        <v>31888267.349999994</v>
      </c>
      <c r="R20" s="121">
        <f t="shared" ca="1" si="10"/>
        <v>27622988.349999994</v>
      </c>
      <c r="S20" s="121">
        <f t="shared" ca="1" si="10"/>
        <v>24357709.349999994</v>
      </c>
      <c r="T20" s="121">
        <f t="shared" ca="1" si="10"/>
        <v>21092430.349999994</v>
      </c>
      <c r="U20" s="121">
        <f t="shared" ca="1" si="10"/>
        <v>17827151.349999994</v>
      </c>
      <c r="V20" s="121">
        <f t="shared" ca="1" si="10"/>
        <v>14561872.349999992</v>
      </c>
      <c r="W20" s="121">
        <f t="shared" ca="1" si="10"/>
        <v>11296593.34999999</v>
      </c>
      <c r="X20" s="121">
        <f t="shared" ca="1" si="10"/>
        <v>8031314.3499999885</v>
      </c>
      <c r="Y20" s="121">
        <f t="shared" ca="1" si="10"/>
        <v>4766035.3499999866</v>
      </c>
      <c r="Z20" s="121">
        <f t="shared" ca="1" si="10"/>
        <v>1500756.3499999852</v>
      </c>
      <c r="AA20" s="121">
        <f t="shared" ca="1" si="10"/>
        <v>-7309262.6500000171</v>
      </c>
      <c r="AB20" s="121">
        <f t="shared" ca="1" si="10"/>
        <v>-9427503.3500000145</v>
      </c>
      <c r="AC20" s="121">
        <f t="shared" ca="1" si="10"/>
        <v>-1.4901161193847656E-8</v>
      </c>
      <c r="AD20" s="121">
        <f t="shared" ca="1" si="10"/>
        <v>13280091.849999977</v>
      </c>
      <c r="AE20" s="121">
        <f t="shared" ca="1" si="10"/>
        <v>26560183.699999969</v>
      </c>
      <c r="AF20" s="121">
        <f t="shared" ca="1" si="10"/>
        <v>39840275.54999996</v>
      </c>
      <c r="AG20" s="121">
        <f t="shared" ca="1" si="10"/>
        <v>53120367.399999954</v>
      </c>
      <c r="AH20" s="121">
        <f t="shared" ca="1" si="10"/>
        <v>66400459.249999948</v>
      </c>
      <c r="AI20" s="121">
        <f t="shared" ca="1" si="10"/>
        <v>79680551.099999934</v>
      </c>
      <c r="AJ20" s="121">
        <f t="shared" ref="AJ20:BK20" ca="1" si="11">AJ17+AJ19</f>
        <v>92960642.949999928</v>
      </c>
      <c r="AK20" s="121">
        <f t="shared" ca="1" si="11"/>
        <v>106240734.79999992</v>
      </c>
      <c r="AL20" s="121">
        <f t="shared" ca="1" si="11"/>
        <v>119520826.64999992</v>
      </c>
      <c r="AM20" s="121">
        <f t="shared" ca="1" si="11"/>
        <v>121247732.5999999</v>
      </c>
      <c r="AN20" s="121">
        <f t="shared" ca="1" si="11"/>
        <v>128004913.96549989</v>
      </c>
      <c r="AO20" s="121">
        <f t="shared" ca="1" si="11"/>
        <v>153021069.29649988</v>
      </c>
      <c r="AP20" s="121">
        <f t="shared" ca="1" si="11"/>
        <v>184123035.41349989</v>
      </c>
      <c r="AQ20" s="121">
        <f t="shared" ca="1" si="11"/>
        <v>215224494.53049988</v>
      </c>
      <c r="AR20" s="121">
        <f t="shared" ca="1" si="11"/>
        <v>246325953.64749986</v>
      </c>
      <c r="AS20" s="121">
        <f t="shared" ca="1" si="11"/>
        <v>277427412.76449984</v>
      </c>
      <c r="AT20" s="121">
        <f t="shared" ca="1" si="11"/>
        <v>308528871.88149983</v>
      </c>
      <c r="AU20" s="121">
        <f t="shared" ca="1" si="11"/>
        <v>339630330.99849981</v>
      </c>
      <c r="AV20" s="121">
        <f t="shared" ca="1" si="11"/>
        <v>370731790.11549979</v>
      </c>
      <c r="AW20" s="121">
        <f t="shared" ca="1" si="11"/>
        <v>401833249.23249978</v>
      </c>
      <c r="AX20" s="121">
        <f t="shared" ca="1" si="11"/>
        <v>432934708.34949976</v>
      </c>
      <c r="AY20" s="121">
        <f t="shared" ca="1" si="11"/>
        <v>445777193.50099975</v>
      </c>
      <c r="AZ20" s="121">
        <f t="shared" ca="1" si="11"/>
        <v>449002892.59529972</v>
      </c>
      <c r="BA20" s="121">
        <f t="shared" ca="1" si="11"/>
        <v>470154589.63676471</v>
      </c>
      <c r="BB20" s="121">
        <f t="shared" ca="1" si="11"/>
        <v>497266478.17755473</v>
      </c>
      <c r="BC20" s="121">
        <f t="shared" ca="1" si="11"/>
        <v>524377859.71834475</v>
      </c>
      <c r="BD20" s="121">
        <f t="shared" ca="1" si="11"/>
        <v>551489241.25913477</v>
      </c>
      <c r="BE20" s="121">
        <f t="shared" ca="1" si="11"/>
        <v>578600622.79992473</v>
      </c>
      <c r="BF20" s="121">
        <f t="shared" ca="1" si="11"/>
        <v>605712004.34071469</v>
      </c>
      <c r="BG20" s="121">
        <f t="shared" ca="1" si="11"/>
        <v>632823385.88150465</v>
      </c>
      <c r="BH20" s="121">
        <f t="shared" ca="1" si="11"/>
        <v>659934767.42229462</v>
      </c>
      <c r="BI20" s="121">
        <f t="shared" ca="1" si="11"/>
        <v>687046148.96308458</v>
      </c>
      <c r="BJ20" s="121">
        <f t="shared" ca="1" si="11"/>
        <v>714157530.50387454</v>
      </c>
      <c r="BK20" s="121">
        <f t="shared" ca="1" si="11"/>
        <v>723369007.91411459</v>
      </c>
      <c r="BL20" s="130">
        <f ca="1">BK20-BK11</f>
        <v>162381863.34999955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945</v>
      </c>
      <c r="C23" s="75" t="s">
        <v>843</v>
      </c>
      <c r="D23" s="75" t="s">
        <v>841</v>
      </c>
      <c r="E23" s="75" t="s">
        <v>842</v>
      </c>
      <c r="F23" s="75" t="s">
        <v>839</v>
      </c>
      <c r="G23" s="75" t="s">
        <v>840</v>
      </c>
      <c r="L23" s="130"/>
      <c r="U23" s="130"/>
    </row>
    <row r="24" spans="2:64" x14ac:dyDescent="0.15">
      <c r="B24" s="136" t="s">
        <v>947</v>
      </c>
      <c r="C24" s="266" t="s">
        <v>1265</v>
      </c>
      <c r="D24" s="266" t="str">
        <f>C26</f>
        <v>FebYR2</v>
      </c>
      <c r="E24" s="266" t="str">
        <f>D26</f>
        <v>NovYR2</v>
      </c>
      <c r="F24" s="266"/>
      <c r="L24" s="130"/>
    </row>
    <row r="25" spans="2:64" x14ac:dyDescent="0.15">
      <c r="B25" s="136" t="s">
        <v>917</v>
      </c>
      <c r="C25" s="266" t="s">
        <v>1265</v>
      </c>
      <c r="D25" s="382" t="s">
        <v>1261</v>
      </c>
      <c r="E25" s="266" t="s">
        <v>1272</v>
      </c>
      <c r="F25" s="266" t="s">
        <v>1264</v>
      </c>
      <c r="L25" s="130"/>
    </row>
    <row r="26" spans="2:64" x14ac:dyDescent="0.15">
      <c r="B26" s="138" t="s">
        <v>918</v>
      </c>
      <c r="C26" s="266" t="s">
        <v>1260</v>
      </c>
      <c r="D26" s="382" t="s">
        <v>1262</v>
      </c>
      <c r="E26" s="266" t="s">
        <v>1263</v>
      </c>
      <c r="F26" s="266"/>
      <c r="L26" s="130"/>
    </row>
    <row r="27" spans="2:64" x14ac:dyDescent="0.15">
      <c r="B27" s="138" t="s">
        <v>948</v>
      </c>
      <c r="C27" s="266" t="s">
        <v>1256</v>
      </c>
      <c r="D27" s="382" t="s">
        <v>919</v>
      </c>
      <c r="E27" s="266" t="s">
        <v>944</v>
      </c>
      <c r="F27" s="266" t="s">
        <v>942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831</v>
      </c>
      <c r="C29" s="121">
        <f>C4</f>
        <v>0</v>
      </c>
      <c r="D29" s="130">
        <f ca="1">C31</f>
        <v>-130493596</v>
      </c>
      <c r="E29" s="130">
        <f ca="1">D31</f>
        <v>-160881107</v>
      </c>
      <c r="F29" s="224">
        <f>C29</f>
        <v>0</v>
      </c>
      <c r="G29" s="224">
        <f ca="1">F31</f>
        <v>-162381863.34999999</v>
      </c>
      <c r="L29" s="130"/>
    </row>
    <row r="30" spans="2:64" x14ac:dyDescent="0.15">
      <c r="B30" s="138" t="s">
        <v>832</v>
      </c>
      <c r="C30" s="70">
        <f ca="1">C31-C29</f>
        <v>-130493596</v>
      </c>
      <c r="D30" s="70">
        <f ca="1">D31-D29</f>
        <v>-30387511</v>
      </c>
      <c r="E30" s="70">
        <f ca="1">E31-E29</f>
        <v>-1500756.349999994</v>
      </c>
      <c r="F30" s="224">
        <f ca="1">SUM(C30:E30)</f>
        <v>-162381863.34999999</v>
      </c>
      <c r="G30" s="145">
        <f ca="1">G31-G29</f>
        <v>885750871.26411462</v>
      </c>
      <c r="L30" s="130"/>
    </row>
    <row r="31" spans="2:64" x14ac:dyDescent="0.15">
      <c r="B31" s="138" t="s">
        <v>833</v>
      </c>
      <c r="C31" s="286" cm="1">
        <f t="array" aca="1" ref="C31" ca="1">INDIRECT(C26 &amp; "Acum")</f>
        <v>-130493596</v>
      </c>
      <c r="D31" s="286" cm="1">
        <f t="array" aca="1" ref="D31" ca="1">INDIRECT(D26 &amp; "Acum")</f>
        <v>-160881107</v>
      </c>
      <c r="E31" s="286" cm="1">
        <f t="array" aca="1" ref="E31" ca="1">INDIRECT(E26 &amp; "Acum")</f>
        <v>-162381863.34999999</v>
      </c>
      <c r="F31" s="386">
        <f ca="1">E31</f>
        <v>-162381863.34999999</v>
      </c>
      <c r="G31" s="224">
        <f ca="1">CajaAcumFinPeriodo</f>
        <v>723369007.91411459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943</v>
      </c>
      <c r="D34" s="75" t="s">
        <v>829</v>
      </c>
      <c r="E34" s="75" t="s">
        <v>830</v>
      </c>
      <c r="F34" s="75" t="s">
        <v>895</v>
      </c>
    </row>
    <row r="35" spans="1:15" x14ac:dyDescent="0.15">
      <c r="C35" s="224"/>
      <c r="D35" s="75"/>
      <c r="E35" s="75"/>
    </row>
    <row r="36" spans="1:15" x14ac:dyDescent="0.15">
      <c r="B36" s="138" t="str">
        <f>"First Round - NPV from " &amp; D25</f>
        <v>First Round - NPV from MarYR2</v>
      </c>
      <c r="C36" s="221">
        <f>'FIN-VALUE_DB'!C41</f>
        <v>0.6302500000000002</v>
      </c>
      <c r="D36" s="70">
        <f ca="1">NPV(+C36/12,INDIRECT(D25):BK7)</f>
        <v>136366740.98733982</v>
      </c>
      <c r="E36" s="130">
        <f ca="1">D30*-1</f>
        <v>30387511</v>
      </c>
      <c r="F36" s="385">
        <f ca="1">E36/D36</f>
        <v>0.2228366739571869</v>
      </c>
    </row>
    <row r="37" spans="1:15" x14ac:dyDescent="0.15">
      <c r="B37" s="138" t="str">
        <f>"Second Round - NPV from " &amp; E25</f>
        <v>Second Round - NPV from DecYR2</v>
      </c>
      <c r="C37" s="221">
        <f>'FIN-VALUE_DB'!D41</f>
        <v>0.45524999999999999</v>
      </c>
      <c r="D37" s="121">
        <f ca="1">NPV(+C37/12,INDIRECT(E25):BK7)</f>
        <v>330852947.97514218</v>
      </c>
      <c r="E37" s="130">
        <f ca="1">E30*-1</f>
        <v>1500756.349999994</v>
      </c>
      <c r="F37" s="237">
        <f ca="1">E37/D37</f>
        <v>4.5360222998912184E-3</v>
      </c>
    </row>
    <row r="38" spans="1:15" x14ac:dyDescent="0.15">
      <c r="B38" s="138" t="str">
        <f>"Exit Valuation - NPV from " &amp; F25</f>
        <v>Exit Valuation - NPV from FebYR4</v>
      </c>
      <c r="C38" s="221">
        <f>'FIN-VALUE_DB'!E41</f>
        <v>0.25525000000000003</v>
      </c>
      <c r="D38" s="121">
        <f ca="1">NPV(+C38/12,INDIRECT(F25):BK7)</f>
        <v>473325280.37904435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836</v>
      </c>
      <c r="B41" s="48" t="s">
        <v>940</v>
      </c>
      <c r="C41" s="34" t="s">
        <v>912</v>
      </c>
      <c r="D41" s="34" t="s">
        <v>914</v>
      </c>
      <c r="E41" s="34" t="s">
        <v>939</v>
      </c>
      <c r="F41" s="390" t="s">
        <v>836</v>
      </c>
      <c r="G41" s="390"/>
      <c r="H41" s="390"/>
    </row>
    <row r="42" spans="1:15" ht="13.5" customHeight="1" x14ac:dyDescent="0.15">
      <c r="A42" s="34"/>
      <c r="B42" s="48"/>
      <c r="C42" s="34"/>
      <c r="D42" s="34"/>
      <c r="E42" s="34"/>
      <c r="F42" s="75" t="s">
        <v>913</v>
      </c>
      <c r="G42" s="75" t="s">
        <v>841</v>
      </c>
      <c r="H42" s="75" t="s">
        <v>842</v>
      </c>
    </row>
    <row r="43" spans="1:15" x14ac:dyDescent="0.15">
      <c r="B43" s="33" t="s">
        <v>897</v>
      </c>
    </row>
    <row r="44" spans="1:15" x14ac:dyDescent="0.15">
      <c r="B44" s="106" t="s">
        <v>835</v>
      </c>
      <c r="C44" s="33" t="str">
        <f>C25</f>
        <v>YR0</v>
      </c>
      <c r="D44" s="121">
        <f ca="1">C15/2</f>
        <v>65246798</v>
      </c>
      <c r="F44" s="238">
        <f ca="1">D44/E46</f>
        <v>0.5</v>
      </c>
      <c r="G44" s="239">
        <f ca="1">F44*(1-G54)</f>
        <v>0.38858166302140656</v>
      </c>
      <c r="H44" s="240">
        <f ca="1">G44*(1-H62)</f>
        <v>0.38681904793261263</v>
      </c>
      <c r="L44" s="223"/>
    </row>
    <row r="45" spans="1:15" x14ac:dyDescent="0.15">
      <c r="B45" s="106" t="s">
        <v>898</v>
      </c>
      <c r="C45" s="33" t="str">
        <f>C25</f>
        <v>YR0</v>
      </c>
      <c r="D45" s="121">
        <f ca="1">C15/2</f>
        <v>65246798</v>
      </c>
      <c r="F45" s="238">
        <f ca="1">D45/E46</f>
        <v>0.5</v>
      </c>
      <c r="G45" s="239">
        <f ca="1">F45*(1-G54)</f>
        <v>0.38858166302140656</v>
      </c>
      <c r="H45" s="240">
        <f ca="1">G45*(1-H62)</f>
        <v>0.38681904793261263</v>
      </c>
    </row>
    <row r="46" spans="1:15" x14ac:dyDescent="0.15">
      <c r="B46" s="47" t="s">
        <v>834</v>
      </c>
      <c r="E46" s="121">
        <f ca="1">D45+D44</f>
        <v>130493596</v>
      </c>
    </row>
    <row r="47" spans="1:15" x14ac:dyDescent="0.15">
      <c r="B47" s="106" t="s">
        <v>908</v>
      </c>
      <c r="D47" s="384">
        <v>1000</v>
      </c>
      <c r="L47" s="223"/>
    </row>
    <row r="48" spans="1:15" x14ac:dyDescent="0.15">
      <c r="B48" s="106" t="s">
        <v>909</v>
      </c>
      <c r="D48" s="384">
        <v>1000</v>
      </c>
    </row>
    <row r="49" spans="2:12" x14ac:dyDescent="0.15">
      <c r="B49" s="47" t="s">
        <v>899</v>
      </c>
      <c r="D49" s="235">
        <f>SUM(D47:D48)</f>
        <v>2000</v>
      </c>
    </row>
    <row r="50" spans="2:12" x14ac:dyDescent="0.15">
      <c r="B50" s="47" t="s">
        <v>900</v>
      </c>
      <c r="D50" s="131">
        <f ca="1">E46/D49</f>
        <v>65246.798000000003</v>
      </c>
    </row>
    <row r="51" spans="2:12" x14ac:dyDescent="0.15">
      <c r="B51" s="47" t="s">
        <v>903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837</v>
      </c>
    </row>
    <row r="54" spans="2:12" x14ac:dyDescent="0.15">
      <c r="B54" s="106" t="s">
        <v>901</v>
      </c>
      <c r="C54" s="33" t="str">
        <f>D25</f>
        <v>MarYR2</v>
      </c>
      <c r="D54" s="121">
        <f ca="1">E36</f>
        <v>30387511</v>
      </c>
      <c r="F54" s="238"/>
      <c r="G54" s="242">
        <f ca="1">D54/E55</f>
        <v>0.2228366739571869</v>
      </c>
      <c r="H54" s="242">
        <f ca="1">G54*(1-H62)</f>
        <v>0.2218258818348835</v>
      </c>
      <c r="L54" s="223"/>
    </row>
    <row r="55" spans="2:12" x14ac:dyDescent="0.15">
      <c r="B55" s="47" t="s">
        <v>834</v>
      </c>
      <c r="E55" s="121">
        <f ca="1">D36</f>
        <v>136366740.98733982</v>
      </c>
    </row>
    <row r="56" spans="2:12" x14ac:dyDescent="0.15">
      <c r="B56" s="106" t="s">
        <v>910</v>
      </c>
      <c r="D56" s="234">
        <f ca="1">D49/(1-G54)-D49</f>
        <v>573.46163023886947</v>
      </c>
      <c r="L56" s="223"/>
    </row>
    <row r="57" spans="2:12" x14ac:dyDescent="0.15">
      <c r="B57" s="47" t="s">
        <v>899</v>
      </c>
      <c r="D57" s="235">
        <f ca="1">D49+D56</f>
        <v>2573.4616302388695</v>
      </c>
    </row>
    <row r="58" spans="2:12" x14ac:dyDescent="0.15">
      <c r="B58" s="47" t="s">
        <v>900</v>
      </c>
      <c r="D58" s="131">
        <f ca="1">E55/D57</f>
        <v>52989.614993669915</v>
      </c>
    </row>
    <row r="59" spans="2:12" x14ac:dyDescent="0.15">
      <c r="B59" s="47" t="s">
        <v>903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837</v>
      </c>
    </row>
    <row r="62" spans="2:12" x14ac:dyDescent="0.15">
      <c r="B62" s="106" t="s">
        <v>902</v>
      </c>
      <c r="C62" s="33" t="str">
        <f>E25</f>
        <v>DecYR2</v>
      </c>
      <c r="D62" s="121">
        <f ca="1">E37</f>
        <v>1500756.349999994</v>
      </c>
      <c r="F62" s="238"/>
      <c r="H62" s="242">
        <f ca="1">D62/E63</f>
        <v>4.5360222998912184E-3</v>
      </c>
      <c r="L62" s="223"/>
    </row>
    <row r="63" spans="2:12" x14ac:dyDescent="0.15">
      <c r="B63" s="47" t="s">
        <v>834</v>
      </c>
      <c r="E63" s="121">
        <f ca="1">D37</f>
        <v>330852947.97514218</v>
      </c>
    </row>
    <row r="64" spans="2:12" x14ac:dyDescent="0.15">
      <c r="B64" s="106" t="s">
        <v>911</v>
      </c>
      <c r="D64" s="234">
        <f ca="1">D57/(1-H62)-D57</f>
        <v>11.726470876070834</v>
      </c>
      <c r="L64" s="223"/>
    </row>
    <row r="65" spans="2:8" x14ac:dyDescent="0.15">
      <c r="B65" s="47" t="s">
        <v>899</v>
      </c>
      <c r="D65" s="235">
        <f ca="1">D57+D64</f>
        <v>2585.1881011149403</v>
      </c>
    </row>
    <row r="66" spans="2:8" x14ac:dyDescent="0.15">
      <c r="B66" s="47" t="s">
        <v>900</v>
      </c>
      <c r="D66" s="131">
        <f ca="1">E63/D65</f>
        <v>127980.22234144273</v>
      </c>
    </row>
    <row r="67" spans="2:8" x14ac:dyDescent="0.15">
      <c r="B67" s="33" t="s">
        <v>903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941</v>
      </c>
      <c r="C69" s="75" t="s">
        <v>904</v>
      </c>
      <c r="D69" s="75" t="s">
        <v>895</v>
      </c>
      <c r="E69" s="75" t="s">
        <v>905</v>
      </c>
      <c r="F69" s="75" t="s">
        <v>907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FebYR4 - First Exit Value</v>
      </c>
      <c r="C71" s="130">
        <f ca="1">D38</f>
        <v>473325280.37904435</v>
      </c>
    </row>
    <row r="72" spans="2:8" x14ac:dyDescent="0.15">
      <c r="B72" s="138" t="s">
        <v>835</v>
      </c>
      <c r="C72" s="130">
        <f ca="1">D44</f>
        <v>65246798</v>
      </c>
      <c r="D72" s="236">
        <f ca="1">H44</f>
        <v>0.38681904793261263</v>
      </c>
      <c r="E72" s="130">
        <f ca="1">$C$71*D72</f>
        <v>183091234.31865886</v>
      </c>
      <c r="F72" s="243">
        <f ca="1">E72/C72</f>
        <v>2.8061336330812563</v>
      </c>
    </row>
    <row r="73" spans="2:8" x14ac:dyDescent="0.15">
      <c r="B73" s="138" t="s">
        <v>898</v>
      </c>
      <c r="C73" s="130">
        <f ca="1">D45</f>
        <v>65246798</v>
      </c>
      <c r="D73" s="236">
        <f ca="1">H45</f>
        <v>0.38681904793261263</v>
      </c>
      <c r="E73" s="130">
        <f ca="1">$C$71*D73</f>
        <v>183091234.31865886</v>
      </c>
      <c r="F73" s="243">
        <f ca="1">E73/C73</f>
        <v>2.8061336330812563</v>
      </c>
    </row>
    <row r="74" spans="2:8" x14ac:dyDescent="0.15">
      <c r="B74" s="138" t="s">
        <v>901</v>
      </c>
      <c r="C74" s="130">
        <f ca="1">D54</f>
        <v>30387511</v>
      </c>
      <c r="D74" s="236">
        <f ca="1">H54</f>
        <v>0.2218258818348835</v>
      </c>
      <c r="E74" s="130">
        <f ca="1">$C$71*D74</f>
        <v>104995797.71482499</v>
      </c>
      <c r="F74" s="243">
        <f ca="1">E74/C74</f>
        <v>3.4552286205614204</v>
      </c>
    </row>
    <row r="75" spans="2:8" x14ac:dyDescent="0.15">
      <c r="B75" s="138" t="s">
        <v>902</v>
      </c>
      <c r="C75" s="130">
        <f ca="1">D62</f>
        <v>1500756.349999994</v>
      </c>
      <c r="D75" s="236">
        <f ca="1">H62</f>
        <v>4.5360222998912184E-3</v>
      </c>
      <c r="E75" s="130">
        <f ca="1">$C$71*D75</f>
        <v>2147014.0269016088</v>
      </c>
      <c r="F75" s="243">
        <f ca="1">E75/C75</f>
        <v>1.4306213176453442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906</v>
      </c>
      <c r="C77" s="130">
        <f ca="1">SUM(C72:C75)</f>
        <v>162381863.34999999</v>
      </c>
      <c r="D77" s="236">
        <f ca="1">SUM(D72:D75)</f>
        <v>1</v>
      </c>
      <c r="E77" s="130">
        <f ca="1">SUM(E72:E75)</f>
        <v>473325280.37904429</v>
      </c>
      <c r="F77" s="243">
        <f ca="1">E77/C77</f>
        <v>2.914890066009606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31" val="-47196436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1" t="s">
        <v>151</v>
      </c>
      <c r="B3" s="388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1" t="s">
        <v>154</v>
      </c>
      <c r="B9" s="388"/>
    </row>
    <row r="10" spans="1:62" x14ac:dyDescent="0.15">
      <c r="C10" s="388" t="s">
        <v>35</v>
      </c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 t="s">
        <v>36</v>
      </c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  <c r="AA10" s="388" t="s">
        <v>37</v>
      </c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 t="s">
        <v>38</v>
      </c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 t="s">
        <v>39</v>
      </c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8" t="s">
        <v>35</v>
      </c>
      <c r="D19" s="388"/>
      <c r="E19" s="388"/>
      <c r="F19" s="388"/>
      <c r="G19" s="388"/>
      <c r="H19" s="388"/>
      <c r="I19" s="388"/>
      <c r="J19" s="388"/>
      <c r="K19" s="388"/>
      <c r="L19" s="388"/>
      <c r="M19" s="388"/>
      <c r="N19" s="388"/>
      <c r="O19" s="388" t="s">
        <v>36</v>
      </c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  <c r="AA19" s="388" t="s">
        <v>37</v>
      </c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 t="s">
        <v>38</v>
      </c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 t="s">
        <v>39</v>
      </c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8" t="s">
        <v>35</v>
      </c>
      <c r="D31" s="388"/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 t="s">
        <v>36</v>
      </c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 t="s">
        <v>37</v>
      </c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 t="s">
        <v>38</v>
      </c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 t="s">
        <v>39</v>
      </c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-17308904.666666664</v>
      </c>
      <c r="H42" s="250">
        <f>+'FIN-P&amp;L_CWS'!I208</f>
        <v>-9271561.3333333321</v>
      </c>
      <c r="I42" s="250">
        <f>+'FIN-P&amp;L_CWS'!J208</f>
        <v>-11271561.333333332</v>
      </c>
      <c r="J42" s="250">
        <f>+'FIN-P&amp;L_CWS'!K208</f>
        <v>-10883500.666666668</v>
      </c>
      <c r="K42" s="250">
        <f>+'FIN-P&amp;L_CWS'!L208</f>
        <v>-10883500.666666668</v>
      </c>
      <c r="L42" s="250">
        <f>+'FIN-P&amp;L_CWS'!M208</f>
        <v>-10883500.666666668</v>
      </c>
      <c r="M42" s="250">
        <f>+'FIN-P&amp;L_CWS'!N208</f>
        <v>-10883500.666666668</v>
      </c>
      <c r="N42" s="250">
        <f>+'FIN-P&amp;L_CWS'!O208</f>
        <v>-10883500.666666668</v>
      </c>
      <c r="O42" s="250">
        <f>+'FIN-P&amp;L_CWS'!P208</f>
        <v>-11226560.666666668</v>
      </c>
      <c r="P42" s="250">
        <f>+'FIN-P&amp;L_CWS'!Q208</f>
        <v>-11835080.666666668</v>
      </c>
      <c r="Q42" s="250">
        <f>+'FIN-P&amp;L_CWS'!R208</f>
        <v>-6290340.6666666679</v>
      </c>
      <c r="R42" s="250">
        <f>+'FIN-P&amp;L_CWS'!S208</f>
        <v>-4446195.6666666679</v>
      </c>
      <c r="S42" s="250">
        <f>+'FIN-P&amp;L_CWS'!T208</f>
        <v>-3446195.6666666679</v>
      </c>
      <c r="T42" s="250">
        <f>+'FIN-P&amp;L_CWS'!U208</f>
        <v>-3446195.6666666679</v>
      </c>
      <c r="U42" s="250">
        <f>+'FIN-P&amp;L_CWS'!V208</f>
        <v>-3446195.6666666679</v>
      </c>
      <c r="V42" s="250">
        <f>+'FIN-P&amp;L_CWS'!W208</f>
        <v>-3446195.6666666679</v>
      </c>
      <c r="W42" s="250">
        <f>+'FIN-P&amp;L_CWS'!X208</f>
        <v>-3446195.6666666679</v>
      </c>
      <c r="X42" s="250">
        <f>+'FIN-P&amp;L_CWS'!Y208</f>
        <v>-3446195.6666666679</v>
      </c>
      <c r="Y42" s="250">
        <f>+'FIN-P&amp;L_CWS'!Z208</f>
        <v>-3446195.6666666679</v>
      </c>
      <c r="Z42" s="250">
        <f>+'FIN-P&amp;L_CWS'!AA208</f>
        <v>-3446195.6666666679</v>
      </c>
      <c r="AA42" s="250">
        <f>+'FIN-P&amp;L_CWS'!AB208</f>
        <v>-8990935.6666666679</v>
      </c>
      <c r="AB42" s="250">
        <f>+'FIN-P&amp;L_CWS'!AC208</f>
        <v>-2299157.3666666634</v>
      </c>
      <c r="AC42" s="250">
        <f>+'FIN-P&amp;L_CWS'!AD208</f>
        <v>9246586.6833333336</v>
      </c>
      <c r="AD42" s="250">
        <f>+'FIN-P&amp;L_CWS'!AE208</f>
        <v>13099175.183333326</v>
      </c>
      <c r="AE42" s="250">
        <f>+'FIN-P&amp;L_CWS'!AF208</f>
        <v>13099175.183333326</v>
      </c>
      <c r="AF42" s="250">
        <f>+'FIN-P&amp;L_CWS'!AG208</f>
        <v>13099175.183333326</v>
      </c>
      <c r="AG42" s="250">
        <f>+'FIN-P&amp;L_CWS'!AH208</f>
        <v>13099175.183333326</v>
      </c>
      <c r="AH42" s="250">
        <f>+'FIN-P&amp;L_CWS'!AI208</f>
        <v>13099175.183333326</v>
      </c>
      <c r="AI42" s="250">
        <f>+'FIN-P&amp;L_CWS'!AJ208</f>
        <v>13099175.183333326</v>
      </c>
      <c r="AJ42" s="250">
        <f>+'FIN-P&amp;L_CWS'!AK208</f>
        <v>13099175.183333326</v>
      </c>
      <c r="AK42" s="250">
        <f>+'FIN-P&amp;L_CWS'!AL208</f>
        <v>13099175.183333326</v>
      </c>
      <c r="AL42" s="250">
        <f>+'FIN-P&amp;L_CWS'!AM208</f>
        <v>13099175.183333326</v>
      </c>
      <c r="AM42" s="250">
        <f>+'FIN-P&amp;L_CWS'!AN208</f>
        <v>1545989.2833333276</v>
      </c>
      <c r="AN42" s="250">
        <f>+'FIN-P&amp;L_CWS'!AO208</f>
        <v>6576264.6988333277</v>
      </c>
      <c r="AO42" s="250">
        <f>+'FIN-P&amp;L_CWS'!AP208</f>
        <v>24835238.664333325</v>
      </c>
      <c r="AP42" s="250">
        <f>+'FIN-P&amp;L_CWS'!AQ208</f>
        <v>30921049.450333331</v>
      </c>
      <c r="AQ42" s="250">
        <f>+'FIN-P&amp;L_CWS'!AR208</f>
        <v>30920542.450333331</v>
      </c>
      <c r="AR42" s="250">
        <f>+'FIN-P&amp;L_CWS'!AS208</f>
        <v>30920542.450333331</v>
      </c>
      <c r="AS42" s="250">
        <f>+'FIN-P&amp;L_CWS'!AT208</f>
        <v>30920542.450333331</v>
      </c>
      <c r="AT42" s="250">
        <f>+'FIN-P&amp;L_CWS'!AU208</f>
        <v>30920542.450333331</v>
      </c>
      <c r="AU42" s="250">
        <f>+'FIN-P&amp;L_CWS'!AV208</f>
        <v>30920542.450333331</v>
      </c>
      <c r="AV42" s="250">
        <f>+'FIN-P&amp;L_CWS'!AW208</f>
        <v>30920542.450333331</v>
      </c>
      <c r="AW42" s="250">
        <f>+'FIN-P&amp;L_CWS'!AX208</f>
        <v>30920542.450333331</v>
      </c>
      <c r="AX42" s="250">
        <f>+'FIN-P&amp;L_CWS'!AY208</f>
        <v>30920542.450333331</v>
      </c>
      <c r="AY42" s="250">
        <f>+'FIN-P&amp;L_CWS'!AZ208</f>
        <v>12661568.484833334</v>
      </c>
      <c r="AZ42" s="250">
        <f>+'FIN-P&amp;L_CWS'!BA208</f>
        <v>3044782.4276333265</v>
      </c>
      <c r="BA42" s="250">
        <f>+'FIN-P&amp;L_CWS'!BB208</f>
        <v>20970780.374798335</v>
      </c>
      <c r="BB42" s="250">
        <f>+'FIN-P&amp;L_CWS'!BC208</f>
        <v>26930971.874123342</v>
      </c>
      <c r="BC42" s="250">
        <f>+'FIN-P&amp;L_CWS'!BD208</f>
        <v>26930464.874123342</v>
      </c>
      <c r="BD42" s="250">
        <f>+'FIN-P&amp;L_CWS'!BE208</f>
        <v>26930464.874123342</v>
      </c>
      <c r="BE42" s="250">
        <f>+'FIN-P&amp;L_CWS'!BF208</f>
        <v>26930464.874123342</v>
      </c>
      <c r="BF42" s="250">
        <f>+'FIN-P&amp;L_CWS'!BG208</f>
        <v>26930464.874123342</v>
      </c>
      <c r="BG42" s="250">
        <f>+'FIN-P&amp;L_CWS'!BH208</f>
        <v>26930464.874123342</v>
      </c>
      <c r="BH42" s="250">
        <f>+'FIN-P&amp;L_CWS'!BI208</f>
        <v>26930464.874123342</v>
      </c>
      <c r="BI42" s="250">
        <f>+'FIN-P&amp;L_CWS'!BJ208</f>
        <v>26930464.874123342</v>
      </c>
      <c r="BJ42" s="250">
        <f>+'FIN-P&amp;L_CWS'!BK208</f>
        <v>26930464.874123342</v>
      </c>
      <c r="BK42" s="250">
        <f>+'FIN-P&amp;L_CWS'!BL208</f>
        <v>9030560.7435733303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-17308904.666666664</v>
      </c>
      <c r="H43" s="250">
        <f>+'FIN-P&amp;L_CWS'!I209</f>
        <v>-26580465.999999996</v>
      </c>
      <c r="I43" s="250">
        <f>+'FIN-P&amp;L_CWS'!J209</f>
        <v>-37852027.333333328</v>
      </c>
      <c r="J43" s="250">
        <f>+'FIN-P&amp;L_CWS'!K209</f>
        <v>-48735528</v>
      </c>
      <c r="K43" s="250">
        <f>+'FIN-P&amp;L_CWS'!L209</f>
        <v>-59619028.666666672</v>
      </c>
      <c r="L43" s="250">
        <f>+'FIN-P&amp;L_CWS'!M209</f>
        <v>-70502529.333333343</v>
      </c>
      <c r="M43" s="250">
        <f>+'FIN-P&amp;L_CWS'!N209</f>
        <v>-81386030.000000015</v>
      </c>
      <c r="N43" s="250">
        <f>+'FIN-P&amp;L_CWS'!O209</f>
        <v>-92269530.666666687</v>
      </c>
      <c r="O43" s="250">
        <f>+'FIN-P&amp;L_CWS'!P209</f>
        <v>-103496091.33333336</v>
      </c>
      <c r="P43" s="250">
        <f>+'FIN-P&amp;L_CWS'!Q209</f>
        <v>-115331172.00000003</v>
      </c>
      <c r="Q43" s="250">
        <f>+'FIN-P&amp;L_CWS'!R209</f>
        <v>-121621512.6666667</v>
      </c>
      <c r="R43" s="250">
        <f>+'FIN-P&amp;L_CWS'!S209</f>
        <v>-126067708.33333337</v>
      </c>
      <c r="S43" s="250">
        <f>+'FIN-P&amp;L_CWS'!T209</f>
        <v>-129513904.00000004</v>
      </c>
      <c r="T43" s="250">
        <f>+'FIN-P&amp;L_CWS'!U209</f>
        <v>-132960099.66666672</v>
      </c>
      <c r="U43" s="250">
        <f>+'FIN-P&amp;L_CWS'!V209</f>
        <v>-136406295.33333337</v>
      </c>
      <c r="V43" s="250">
        <f>+'FIN-P&amp;L_CWS'!W209</f>
        <v>-139852491.00000003</v>
      </c>
      <c r="W43" s="250">
        <f>+'FIN-P&amp;L_CWS'!X209</f>
        <v>-143298686.66666669</v>
      </c>
      <c r="X43" s="250">
        <f>+'FIN-P&amp;L_CWS'!Y209</f>
        <v>-146744882.33333334</v>
      </c>
      <c r="Y43" s="250">
        <f>+'FIN-P&amp;L_CWS'!Z209</f>
        <v>-150191078</v>
      </c>
      <c r="Z43" s="250">
        <f>+'FIN-P&amp;L_CWS'!AA209</f>
        <v>-153637273.66666666</v>
      </c>
      <c r="AA43" s="250">
        <f>+'FIN-P&amp;L_CWS'!AB209</f>
        <v>-162628209.33333331</v>
      </c>
      <c r="AB43" s="250">
        <f>+'FIN-P&amp;L_CWS'!AC209</f>
        <v>-164927366.69999999</v>
      </c>
      <c r="AC43" s="250">
        <f>+'FIN-P&amp;L_CWS'!AD209</f>
        <v>-155680780.01666665</v>
      </c>
      <c r="AD43" s="250">
        <f>+'FIN-P&amp;L_CWS'!AE209</f>
        <v>-142581604.83333331</v>
      </c>
      <c r="AE43" s="250">
        <f>+'FIN-P&amp;L_CWS'!AF209</f>
        <v>-129482429.64999999</v>
      </c>
      <c r="AF43" s="250">
        <f>+'FIN-P&amp;L_CWS'!AG209</f>
        <v>-116383254.46666667</v>
      </c>
      <c r="AG43" s="250">
        <f>+'FIN-P&amp;L_CWS'!AH209</f>
        <v>-103284079.28333335</v>
      </c>
      <c r="AH43" s="250">
        <f>+'FIN-P&amp;L_CWS'!AI209</f>
        <v>-90184904.100000024</v>
      </c>
      <c r="AI43" s="250">
        <f>+'FIN-P&amp;L_CWS'!AJ209</f>
        <v>-77085728.916666701</v>
      </c>
      <c r="AJ43" s="250">
        <f>+'FIN-P&amp;L_CWS'!AK209</f>
        <v>-63986553.733333379</v>
      </c>
      <c r="AK43" s="250">
        <f>+'FIN-P&amp;L_CWS'!AL209</f>
        <v>-50887378.550000057</v>
      </c>
      <c r="AL43" s="250">
        <f>+'FIN-P&amp;L_CWS'!AM209</f>
        <v>-37788203.366666734</v>
      </c>
      <c r="AM43" s="250">
        <f>+'FIN-P&amp;L_CWS'!AN209</f>
        <v>-36242214.083333403</v>
      </c>
      <c r="AN43" s="250">
        <f>+'FIN-P&amp;L_CWS'!AO209</f>
        <v>-29665949.384500075</v>
      </c>
      <c r="AO43" s="250">
        <f>+'FIN-P&amp;L_CWS'!AP209</f>
        <v>-4830710.7201667503</v>
      </c>
      <c r="AP43" s="250">
        <f>+'FIN-P&amp;L_CWS'!AQ209</f>
        <v>26090338.730166581</v>
      </c>
      <c r="AQ43" s="250">
        <f>+'FIN-P&amp;L_CWS'!AR209</f>
        <v>57010881.180499911</v>
      </c>
      <c r="AR43" s="250">
        <f>+'FIN-P&amp;L_CWS'!AS209</f>
        <v>87931423.630833238</v>
      </c>
      <c r="AS43" s="250">
        <f>+'FIN-P&amp;L_CWS'!AT209</f>
        <v>118851966.08116657</v>
      </c>
      <c r="AT43" s="250">
        <f>+'FIN-P&amp;L_CWS'!AU209</f>
        <v>149772508.53149989</v>
      </c>
      <c r="AU43" s="250">
        <f>+'FIN-P&amp;L_CWS'!AV209</f>
        <v>180693050.98183322</v>
      </c>
      <c r="AV43" s="250">
        <f>+'FIN-P&amp;L_CWS'!AW209</f>
        <v>211613593.43216655</v>
      </c>
      <c r="AW43" s="250">
        <f>+'FIN-P&amp;L_CWS'!AX209</f>
        <v>242534135.88249987</v>
      </c>
      <c r="AX43" s="250">
        <f>+'FIN-P&amp;L_CWS'!AY209</f>
        <v>273454678.33283323</v>
      </c>
      <c r="AY43" s="250">
        <f>+'FIN-P&amp;L_CWS'!AZ209</f>
        <v>286116246.81766659</v>
      </c>
      <c r="AZ43" s="250">
        <f>+'FIN-P&amp;L_CWS'!BA209</f>
        <v>289161029.24529994</v>
      </c>
      <c r="BA43" s="250">
        <f>+'FIN-P&amp;L_CWS'!BB209</f>
        <v>310131809.62009829</v>
      </c>
      <c r="BB43" s="250">
        <f>+'FIN-P&amp;L_CWS'!BC209</f>
        <v>337062781.49422163</v>
      </c>
      <c r="BC43" s="250">
        <f>+'FIN-P&amp;L_CWS'!BD209</f>
        <v>363993246.36834496</v>
      </c>
      <c r="BD43" s="250">
        <f>+'FIN-P&amp;L_CWS'!BE209</f>
        <v>390923711.2424683</v>
      </c>
      <c r="BE43" s="250">
        <f>+'FIN-P&amp;L_CWS'!BF209</f>
        <v>417854176.11659163</v>
      </c>
      <c r="BF43" s="250">
        <f>+'FIN-P&amp;L_CWS'!BG209</f>
        <v>444784640.99071497</v>
      </c>
      <c r="BG43" s="250">
        <f>+'FIN-P&amp;L_CWS'!BH209</f>
        <v>471715105.8648383</v>
      </c>
      <c r="BH43" s="250">
        <f>+'FIN-P&amp;L_CWS'!BI209</f>
        <v>498645570.73896164</v>
      </c>
      <c r="BI43" s="250">
        <f>+'FIN-P&amp;L_CWS'!BJ209</f>
        <v>525576035.61308497</v>
      </c>
      <c r="BJ43" s="250">
        <f>+'FIN-P&amp;L_CWS'!BK209</f>
        <v>552506500.48720837</v>
      </c>
      <c r="BK43" s="250">
        <f>+'FIN-P&amp;L_CWS'!BL209</f>
        <v>561537061.23078167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-27717487.999999996</v>
      </c>
      <c r="H44" s="250">
        <f>+'FIN-CASHFLOW_CWS'!H67</f>
        <v>-9281977.9999999981</v>
      </c>
      <c r="I44" s="250">
        <f>+'FIN-CASHFLOW_CWS'!I67</f>
        <v>-11091977.999999998</v>
      </c>
      <c r="J44" s="250">
        <f>+'FIN-CASHFLOW_CWS'!J67</f>
        <v>-10782584.000000002</v>
      </c>
      <c r="K44" s="250">
        <f>+'FIN-CASHFLOW_CWS'!K67</f>
        <v>-10702584.000000002</v>
      </c>
      <c r="L44" s="250">
        <f>+'FIN-CASHFLOW_CWS'!L67</f>
        <v>-10702584.000000002</v>
      </c>
      <c r="M44" s="250">
        <f>+'FIN-CASHFLOW_CWS'!M67</f>
        <v>-10702584.000000002</v>
      </c>
      <c r="N44" s="250">
        <f>+'FIN-CASHFLOW_CWS'!N67</f>
        <v>-10702584.000000002</v>
      </c>
      <c r="O44" s="250">
        <f>+'FIN-CASHFLOW_CWS'!O67</f>
        <v>-11045644.000000002</v>
      </c>
      <c r="P44" s="250">
        <f>+'FIN-CASHFLOW_CWS'!P67</f>
        <v>-11654164.000000002</v>
      </c>
      <c r="Q44" s="250">
        <f>+'FIN-CASHFLOW_CWS'!Q67</f>
        <v>-6109424.0000000009</v>
      </c>
      <c r="R44" s="250">
        <f>+'FIN-CASHFLOW_CWS'!R67</f>
        <v>-4265279.0000000009</v>
      </c>
      <c r="S44" s="250">
        <f>+'FIN-CASHFLOW_CWS'!S67</f>
        <v>-3265279.0000000014</v>
      </c>
      <c r="T44" s="250">
        <f>+'FIN-CASHFLOW_CWS'!T67</f>
        <v>-3265279.0000000014</v>
      </c>
      <c r="U44" s="250">
        <f>+'FIN-CASHFLOW_CWS'!U67</f>
        <v>-3265279.0000000014</v>
      </c>
      <c r="V44" s="250">
        <f>+'FIN-CASHFLOW_CWS'!V67</f>
        <v>-3265279.0000000014</v>
      </c>
      <c r="W44" s="250">
        <f>+'FIN-CASHFLOW_CWS'!W67</f>
        <v>-3265279.0000000014</v>
      </c>
      <c r="X44" s="250">
        <f>+'FIN-CASHFLOW_CWS'!X67</f>
        <v>-3265279.0000000014</v>
      </c>
      <c r="Y44" s="250">
        <f>+'FIN-CASHFLOW_CWS'!Y67</f>
        <v>-3265279.0000000014</v>
      </c>
      <c r="Z44" s="250">
        <f>+'FIN-CASHFLOW_CWS'!Z67</f>
        <v>-3265279.0000000014</v>
      </c>
      <c r="AA44" s="250">
        <f>+'FIN-CASHFLOW_CWS'!AA67</f>
        <v>-8810019.0000000019</v>
      </c>
      <c r="AB44" s="250">
        <f>+'FIN-CASHFLOW_CWS'!AB67</f>
        <v>-2118240.6999999969</v>
      </c>
      <c r="AC44" s="250">
        <f>+'FIN-CASHFLOW_CWS'!AC67</f>
        <v>9427503.3499999996</v>
      </c>
      <c r="AD44" s="250">
        <f>+'FIN-CASHFLOW_CWS'!AD67</f>
        <v>13280091.849999992</v>
      </c>
      <c r="AE44" s="250">
        <f>+'FIN-CASHFLOW_CWS'!AE67</f>
        <v>13280091.849999992</v>
      </c>
      <c r="AF44" s="250">
        <f>+'FIN-CASHFLOW_CWS'!AF67</f>
        <v>13280091.849999992</v>
      </c>
      <c r="AG44" s="250">
        <f>+'FIN-CASHFLOW_CWS'!AG67</f>
        <v>13280091.849999992</v>
      </c>
      <c r="AH44" s="250">
        <f>+'FIN-CASHFLOW_CWS'!AH67</f>
        <v>13280091.849999992</v>
      </c>
      <c r="AI44" s="250">
        <f>+'FIN-CASHFLOW_CWS'!AI67</f>
        <v>13280091.849999992</v>
      </c>
      <c r="AJ44" s="250">
        <f>+'FIN-CASHFLOW_CWS'!AJ67</f>
        <v>13280091.849999992</v>
      </c>
      <c r="AK44" s="250">
        <f>+'FIN-CASHFLOW_CWS'!AK67</f>
        <v>13280091.849999992</v>
      </c>
      <c r="AL44" s="250">
        <f>+'FIN-CASHFLOW_CWS'!AL67</f>
        <v>13280091.849999992</v>
      </c>
      <c r="AM44" s="250">
        <f>+'FIN-CASHFLOW_CWS'!AM67</f>
        <v>1726905.9499999944</v>
      </c>
      <c r="AN44" s="250">
        <f>+'FIN-CASHFLOW_CWS'!AN67</f>
        <v>6757181.3654999947</v>
      </c>
      <c r="AO44" s="250">
        <f>+'FIN-CASHFLOW_CWS'!AO67</f>
        <v>25016155.330999993</v>
      </c>
      <c r="AP44" s="250">
        <f>+'FIN-CASHFLOW_CWS'!AP67</f>
        <v>31101966.116999999</v>
      </c>
      <c r="AQ44" s="250">
        <f>+'FIN-CASHFLOW_CWS'!AQ67</f>
        <v>31101459.116999999</v>
      </c>
      <c r="AR44" s="250">
        <f>+'FIN-CASHFLOW_CWS'!AR67</f>
        <v>31101459.116999999</v>
      </c>
      <c r="AS44" s="250">
        <f>+'FIN-CASHFLOW_CWS'!AS67</f>
        <v>31101459.116999999</v>
      </c>
      <c r="AT44" s="250">
        <f>+'FIN-CASHFLOW_CWS'!AT67</f>
        <v>31101459.116999999</v>
      </c>
      <c r="AU44" s="250">
        <f>+'FIN-CASHFLOW_CWS'!AU67</f>
        <v>31101459.116999999</v>
      </c>
      <c r="AV44" s="250">
        <f>+'FIN-CASHFLOW_CWS'!AV67</f>
        <v>31101459.116999999</v>
      </c>
      <c r="AW44" s="250">
        <f>+'FIN-CASHFLOW_CWS'!AW67</f>
        <v>31101459.116999999</v>
      </c>
      <c r="AX44" s="250">
        <f>+'FIN-CASHFLOW_CWS'!AX67</f>
        <v>31101459.116999999</v>
      </c>
      <c r="AY44" s="250">
        <f>+'FIN-CASHFLOW_CWS'!AY67</f>
        <v>12842485.1515</v>
      </c>
      <c r="AZ44" s="250">
        <f>+'FIN-CASHFLOW_CWS'!AZ67</f>
        <v>3225699.094299993</v>
      </c>
      <c r="BA44" s="250">
        <f>+'FIN-CASHFLOW_CWS'!BA67</f>
        <v>21151697.041465003</v>
      </c>
      <c r="BB44" s="250">
        <f>+'FIN-CASHFLOW_CWS'!BB67</f>
        <v>27111888.54079001</v>
      </c>
      <c r="BC44" s="250">
        <f>+'FIN-CASHFLOW_CWS'!BC67</f>
        <v>27111381.54079001</v>
      </c>
      <c r="BD44" s="250">
        <f>+'FIN-CASHFLOW_CWS'!BD67</f>
        <v>27111381.54079001</v>
      </c>
      <c r="BE44" s="250">
        <f>+'FIN-CASHFLOW_CWS'!BE67</f>
        <v>27111381.54079001</v>
      </c>
      <c r="BF44" s="250">
        <f>+'FIN-CASHFLOW_CWS'!BF67</f>
        <v>27111381.54079001</v>
      </c>
      <c r="BG44" s="250">
        <f>+'FIN-CASHFLOW_CWS'!BG67</f>
        <v>27111381.54079001</v>
      </c>
      <c r="BH44" s="250">
        <f>+'FIN-CASHFLOW_CWS'!BH67</f>
        <v>27111381.54079001</v>
      </c>
      <c r="BI44" s="250">
        <f>+'FIN-CASHFLOW_CWS'!BI67</f>
        <v>27111381.54079001</v>
      </c>
      <c r="BJ44" s="250">
        <f>+'FIN-CASHFLOW_CWS'!BJ67</f>
        <v>27111381.54079001</v>
      </c>
      <c r="BK44" s="250">
        <f>+'FIN-CASHFLOW_CWS'!BK67</f>
        <v>9211477.4102399964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-27717487.999999996</v>
      </c>
      <c r="H45" s="250">
        <f>+'FIN-CASHFLOW_CWS'!H70</f>
        <v>-36999465.999999993</v>
      </c>
      <c r="I45" s="250">
        <f>+'FIN-CASHFLOW_CWS'!I70</f>
        <v>-48091443.999999993</v>
      </c>
      <c r="J45" s="250">
        <f>+'FIN-CASHFLOW_CWS'!J70</f>
        <v>-58874027.999999993</v>
      </c>
      <c r="K45" s="250">
        <f>+'FIN-CASHFLOW_CWS'!K70</f>
        <v>-69576612</v>
      </c>
      <c r="L45" s="250">
        <f>+'FIN-CASHFLOW_CWS'!L70</f>
        <v>-80279196</v>
      </c>
      <c r="M45" s="250">
        <f>+'FIN-CASHFLOW_CWS'!M70</f>
        <v>-90981780</v>
      </c>
      <c r="N45" s="250">
        <f>+'FIN-CASHFLOW_CWS'!N70</f>
        <v>-101684364</v>
      </c>
      <c r="O45" s="250">
        <f>+'FIN-CASHFLOW_CWS'!O70</f>
        <v>-112730008</v>
      </c>
      <c r="P45" s="250">
        <f>+'FIN-CASHFLOW_CWS'!P70</f>
        <v>-124384172</v>
      </c>
      <c r="Q45" s="250">
        <f>+'FIN-CASHFLOW_CWS'!Q70</f>
        <v>-130493596</v>
      </c>
      <c r="R45" s="250">
        <f>+'FIN-CASHFLOW_CWS'!R70</f>
        <v>-134758875</v>
      </c>
      <c r="S45" s="250">
        <f>+'FIN-CASHFLOW_CWS'!S70</f>
        <v>-138024154</v>
      </c>
      <c r="T45" s="250">
        <f>+'FIN-CASHFLOW_CWS'!T70</f>
        <v>-141289433</v>
      </c>
      <c r="U45" s="250">
        <f>+'FIN-CASHFLOW_CWS'!U70</f>
        <v>-144554712</v>
      </c>
      <c r="V45" s="250">
        <f>+'FIN-CASHFLOW_CWS'!V70</f>
        <v>-147819991</v>
      </c>
      <c r="W45" s="250">
        <f>+'FIN-CASHFLOW_CWS'!W70</f>
        <v>-151085270</v>
      </c>
      <c r="X45" s="250">
        <f>+'FIN-CASHFLOW_CWS'!X70</f>
        <v>-154350549</v>
      </c>
      <c r="Y45" s="250">
        <f>+'FIN-CASHFLOW_CWS'!Y70</f>
        <v>-157615828</v>
      </c>
      <c r="Z45" s="250">
        <f>+'FIN-CASHFLOW_CWS'!Z70</f>
        <v>-160881107</v>
      </c>
      <c r="AA45" s="250">
        <f>+'FIN-CASHFLOW_CWS'!AA70</f>
        <v>-169691126</v>
      </c>
      <c r="AB45" s="250">
        <f>+'FIN-CASHFLOW_CWS'!AB70</f>
        <v>-171809366.69999999</v>
      </c>
      <c r="AC45" s="250">
        <f>+'FIN-CASHFLOW_CWS'!AC70</f>
        <v>-162381863.34999999</v>
      </c>
      <c r="AD45" s="250">
        <f>+'FIN-CASHFLOW_CWS'!AD70</f>
        <v>-149101771.5</v>
      </c>
      <c r="AE45" s="250">
        <f>+'FIN-CASHFLOW_CWS'!AE70</f>
        <v>-135821679.65000001</v>
      </c>
      <c r="AF45" s="250">
        <f>+'FIN-CASHFLOW_CWS'!AF70</f>
        <v>-122541587.80000001</v>
      </c>
      <c r="AG45" s="250">
        <f>+'FIN-CASHFLOW_CWS'!AG70</f>
        <v>-109261495.95000002</v>
      </c>
      <c r="AH45" s="250">
        <f>+'FIN-CASHFLOW_CWS'!AH70</f>
        <v>-95981404.100000024</v>
      </c>
      <c r="AI45" s="250">
        <f>+'FIN-CASHFLOW_CWS'!AI70</f>
        <v>-82701312.25000003</v>
      </c>
      <c r="AJ45" s="250">
        <f>+'FIN-CASHFLOW_CWS'!AJ70</f>
        <v>-69421220.400000036</v>
      </c>
      <c r="AK45" s="250">
        <f>+'FIN-CASHFLOW_CWS'!AK70</f>
        <v>-56141128.550000042</v>
      </c>
      <c r="AL45" s="250">
        <f>+'FIN-CASHFLOW_CWS'!AL70</f>
        <v>-42861036.700000048</v>
      </c>
      <c r="AM45" s="250">
        <f>+'FIN-CASHFLOW_CWS'!AM70</f>
        <v>-41134130.750000052</v>
      </c>
      <c r="AN45" s="250">
        <f>+'FIN-CASHFLOW_CWS'!AN70</f>
        <v>-34376949.384500057</v>
      </c>
      <c r="AO45" s="250">
        <f>+'FIN-CASHFLOW_CWS'!AO70</f>
        <v>-9360794.0535000637</v>
      </c>
      <c r="AP45" s="250">
        <f>+'FIN-CASHFLOW_CWS'!AP70</f>
        <v>21741172.063499935</v>
      </c>
      <c r="AQ45" s="250">
        <f>+'FIN-CASHFLOW_CWS'!AQ70</f>
        <v>52842631.180499934</v>
      </c>
      <c r="AR45" s="250">
        <f>+'FIN-CASHFLOW_CWS'!AR70</f>
        <v>83944090.297499925</v>
      </c>
      <c r="AS45" s="250">
        <f>+'FIN-CASHFLOW_CWS'!AS70</f>
        <v>115045549.41449992</v>
      </c>
      <c r="AT45" s="250">
        <f>+'FIN-CASHFLOW_CWS'!AT70</f>
        <v>146147008.53149992</v>
      </c>
      <c r="AU45" s="250">
        <f>+'FIN-CASHFLOW_CWS'!AU70</f>
        <v>177248467.64849991</v>
      </c>
      <c r="AV45" s="250">
        <f>+'FIN-CASHFLOW_CWS'!AV70</f>
        <v>208349926.76549989</v>
      </c>
      <c r="AW45" s="250">
        <f>+'FIN-CASHFLOW_CWS'!AW70</f>
        <v>239451385.88249987</v>
      </c>
      <c r="AX45" s="250">
        <f>+'FIN-CASHFLOW_CWS'!AX70</f>
        <v>270552844.99949986</v>
      </c>
      <c r="AY45" s="250">
        <f>+'FIN-CASHFLOW_CWS'!AY70</f>
        <v>283395330.15099984</v>
      </c>
      <c r="AZ45" s="250">
        <f>+'FIN-CASHFLOW_CWS'!AZ70</f>
        <v>286621029.24529982</v>
      </c>
      <c r="BA45" s="250">
        <f>+'FIN-CASHFLOW_CWS'!BA70</f>
        <v>307772726.2867648</v>
      </c>
      <c r="BB45" s="250">
        <f>+'FIN-CASHFLOW_CWS'!BB70</f>
        <v>334884614.82755482</v>
      </c>
      <c r="BC45" s="250">
        <f>+'FIN-CASHFLOW_CWS'!BC70</f>
        <v>361995996.36834484</v>
      </c>
      <c r="BD45" s="250">
        <f>+'FIN-CASHFLOW_CWS'!BD70</f>
        <v>389107377.90913486</v>
      </c>
      <c r="BE45" s="250">
        <f>+'FIN-CASHFLOW_CWS'!BE70</f>
        <v>416218759.44992489</v>
      </c>
      <c r="BF45" s="250">
        <f>+'FIN-CASHFLOW_CWS'!BF70</f>
        <v>443330140.99071491</v>
      </c>
      <c r="BG45" s="250">
        <f>+'FIN-CASHFLOW_CWS'!BG70</f>
        <v>470441522.53150493</v>
      </c>
      <c r="BH45" s="250">
        <f>+'FIN-CASHFLOW_CWS'!BH70</f>
        <v>497552904.07229495</v>
      </c>
      <c r="BI45" s="250">
        <f>+'FIN-CASHFLOW_CWS'!BI70</f>
        <v>524664285.61308497</v>
      </c>
      <c r="BJ45" s="250">
        <f>+'FIN-CASHFLOW_CWS'!BJ70</f>
        <v>551775667.15387499</v>
      </c>
      <c r="BK45" s="250">
        <f>+'FIN-CASHFLOW_CWS'!BK70</f>
        <v>560987144.56411505</v>
      </c>
    </row>
    <row r="47" spans="1:64" x14ac:dyDescent="0.15">
      <c r="A47" s="251" t="s">
        <v>927</v>
      </c>
      <c r="C47" s="74" t="s">
        <v>147</v>
      </c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-17308904.666666664</v>
      </c>
      <c r="H49" s="250">
        <f t="shared" si="3"/>
        <v>-9271561.3333333321</v>
      </c>
      <c r="I49" s="250">
        <f t="shared" si="3"/>
        <v>-11271561.333333332</v>
      </c>
      <c r="J49" s="250">
        <f t="shared" si="3"/>
        <v>-10883500.666666668</v>
      </c>
      <c r="K49" s="250">
        <f t="shared" si="3"/>
        <v>-10883500.666666668</v>
      </c>
      <c r="L49" s="250">
        <f t="shared" si="3"/>
        <v>-10883500.666666668</v>
      </c>
      <c r="M49" s="250">
        <f t="shared" si="3"/>
        <v>-10883500.666666668</v>
      </c>
      <c r="N49" s="250">
        <f t="shared" si="3"/>
        <v>-10883500.666666668</v>
      </c>
      <c r="O49" s="250">
        <f t="shared" si="3"/>
        <v>-11226560.666666668</v>
      </c>
      <c r="P49" s="250">
        <f t="shared" si="3"/>
        <v>-11835080.666666668</v>
      </c>
      <c r="Q49" s="250">
        <f t="shared" si="3"/>
        <v>-6290340.6666666679</v>
      </c>
      <c r="R49" s="250">
        <f t="shared" si="3"/>
        <v>-4446195.6666666679</v>
      </c>
      <c r="S49" s="250">
        <f t="shared" si="3"/>
        <v>-3446195.6666666679</v>
      </c>
      <c r="T49" s="250">
        <f t="shared" si="3"/>
        <v>-3446195.6666666679</v>
      </c>
      <c r="U49" s="250">
        <f t="shared" si="3"/>
        <v>-3446195.6666666679</v>
      </c>
      <c r="V49" s="250">
        <f t="shared" si="3"/>
        <v>-3446195.6666666679</v>
      </c>
      <c r="W49" s="250">
        <f t="shared" si="3"/>
        <v>-3446195.6666666679</v>
      </c>
      <c r="X49" s="250">
        <f t="shared" si="3"/>
        <v>-3446195.6666666679</v>
      </c>
      <c r="Y49" s="250">
        <f t="shared" si="3"/>
        <v>-3446195.6666666679</v>
      </c>
      <c r="Z49" s="250">
        <f t="shared" si="3"/>
        <v>-3446195.6666666679</v>
      </c>
      <c r="AA49" s="250">
        <f t="shared" si="3"/>
        <v>-8990935.6666666679</v>
      </c>
      <c r="AB49" s="250">
        <f t="shared" si="3"/>
        <v>-2299157.3666666634</v>
      </c>
      <c r="AC49" s="250">
        <f t="shared" si="3"/>
        <v>9246586.6833333336</v>
      </c>
      <c r="AD49" s="250">
        <f t="shared" si="3"/>
        <v>13099175.183333326</v>
      </c>
      <c r="AE49" s="250">
        <f t="shared" si="3"/>
        <v>13099175.183333326</v>
      </c>
      <c r="AF49" s="250">
        <f t="shared" si="3"/>
        <v>13099175.183333326</v>
      </c>
      <c r="AG49" s="250">
        <f t="shared" si="3"/>
        <v>13099175.183333326</v>
      </c>
      <c r="AH49" s="250">
        <f t="shared" si="3"/>
        <v>13099175.183333326</v>
      </c>
      <c r="AI49" s="250">
        <f t="shared" si="3"/>
        <v>13099175.183333326</v>
      </c>
      <c r="AJ49" s="250">
        <f t="shared" si="3"/>
        <v>13099175.183333326</v>
      </c>
      <c r="AK49" s="250">
        <f t="shared" si="3"/>
        <v>13099175.183333326</v>
      </c>
      <c r="AL49" s="250">
        <f t="shared" si="3"/>
        <v>13099175.183333326</v>
      </c>
      <c r="AM49" s="250">
        <f t="shared" si="3"/>
        <v>1545989.2833333276</v>
      </c>
      <c r="AN49" s="250">
        <f t="shared" si="3"/>
        <v>6576264.6988333277</v>
      </c>
      <c r="AO49" s="250">
        <f t="shared" si="3"/>
        <v>24835238.664333325</v>
      </c>
      <c r="AP49" s="250">
        <f t="shared" si="3"/>
        <v>30921049.450333331</v>
      </c>
      <c r="AQ49" s="250">
        <f t="shared" si="3"/>
        <v>30920542.450333331</v>
      </c>
      <c r="AR49" s="250">
        <f t="shared" si="3"/>
        <v>30920542.450333331</v>
      </c>
      <c r="AS49" s="250">
        <f t="shared" si="3"/>
        <v>30920542.450333331</v>
      </c>
      <c r="AT49" s="250">
        <f t="shared" si="3"/>
        <v>30920542.450333331</v>
      </c>
      <c r="AU49" s="250">
        <f t="shared" si="3"/>
        <v>30920542.450333331</v>
      </c>
      <c r="AV49" s="250">
        <f t="shared" si="3"/>
        <v>30920542.450333331</v>
      </c>
      <c r="AW49" s="250">
        <f t="shared" si="3"/>
        <v>30920542.450333331</v>
      </c>
      <c r="AX49" s="250">
        <f t="shared" si="3"/>
        <v>30920542.450333331</v>
      </c>
      <c r="AY49" s="250">
        <f t="shared" si="3"/>
        <v>12661568.484833334</v>
      </c>
      <c r="AZ49" s="250">
        <f t="shared" si="3"/>
        <v>3044782.4276333265</v>
      </c>
      <c r="BA49" s="250">
        <f t="shared" si="3"/>
        <v>20970780.374798335</v>
      </c>
      <c r="BB49" s="250">
        <f t="shared" si="3"/>
        <v>26930971.874123342</v>
      </c>
      <c r="BC49" s="250">
        <f t="shared" si="3"/>
        <v>26930464.874123342</v>
      </c>
      <c r="BD49" s="250">
        <f t="shared" si="3"/>
        <v>26930464.874123342</v>
      </c>
      <c r="BE49" s="250">
        <f t="shared" si="3"/>
        <v>26930464.874123342</v>
      </c>
      <c r="BF49" s="250">
        <f t="shared" si="3"/>
        <v>26930464.874123342</v>
      </c>
      <c r="BG49" s="250">
        <f t="shared" si="3"/>
        <v>26930464.874123342</v>
      </c>
      <c r="BH49" s="250">
        <f t="shared" si="3"/>
        <v>26930464.874123342</v>
      </c>
      <c r="BI49" s="250">
        <f t="shared" si="3"/>
        <v>26930464.874123342</v>
      </c>
      <c r="BJ49" s="250">
        <f t="shared" si="3"/>
        <v>26930464.874123342</v>
      </c>
      <c r="BK49" s="250">
        <f t="shared" si="3"/>
        <v>9030560.7435733303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-27717487.999999996</v>
      </c>
      <c r="H50" s="250">
        <f t="shared" si="4"/>
        <v>-9281977.9999999981</v>
      </c>
      <c r="I50" s="250">
        <f t="shared" si="4"/>
        <v>-11091977.999999998</v>
      </c>
      <c r="J50" s="250">
        <f t="shared" si="4"/>
        <v>-10782584.000000002</v>
      </c>
      <c r="K50" s="250">
        <f t="shared" si="4"/>
        <v>-10702584.000000002</v>
      </c>
      <c r="L50" s="250">
        <f t="shared" si="4"/>
        <v>-10702584.000000002</v>
      </c>
      <c r="M50" s="250">
        <f t="shared" si="4"/>
        <v>-10702584.000000002</v>
      </c>
      <c r="N50" s="250">
        <f t="shared" si="4"/>
        <v>-10702584.000000002</v>
      </c>
      <c r="O50" s="250">
        <f t="shared" si="4"/>
        <v>-11045644.000000002</v>
      </c>
      <c r="P50" s="250">
        <f t="shared" si="4"/>
        <v>-11654164.000000002</v>
      </c>
      <c r="Q50" s="250">
        <f t="shared" si="4"/>
        <v>-6109424.0000000009</v>
      </c>
      <c r="R50" s="250">
        <f t="shared" si="4"/>
        <v>-4265279.0000000009</v>
      </c>
      <c r="S50" s="250">
        <f t="shared" si="4"/>
        <v>-3265279.0000000014</v>
      </c>
      <c r="T50" s="250">
        <f t="shared" si="4"/>
        <v>-3265279.0000000014</v>
      </c>
      <c r="U50" s="250">
        <f t="shared" si="4"/>
        <v>-3265279.0000000014</v>
      </c>
      <c r="V50" s="250">
        <f t="shared" si="4"/>
        <v>-3265279.0000000014</v>
      </c>
      <c r="W50" s="250">
        <f t="shared" si="4"/>
        <v>-3265279.0000000014</v>
      </c>
      <c r="X50" s="250">
        <f t="shared" si="4"/>
        <v>-3265279.0000000014</v>
      </c>
      <c r="Y50" s="250">
        <f t="shared" si="4"/>
        <v>-3265279.0000000014</v>
      </c>
      <c r="Z50" s="250">
        <f t="shared" si="4"/>
        <v>-3265279.0000000014</v>
      </c>
      <c r="AA50" s="250">
        <f t="shared" si="4"/>
        <v>-8810019.0000000019</v>
      </c>
      <c r="AB50" s="250">
        <f t="shared" si="4"/>
        <v>-2118240.6999999969</v>
      </c>
      <c r="AC50" s="250">
        <f t="shared" si="4"/>
        <v>9427503.3499999996</v>
      </c>
      <c r="AD50" s="250">
        <f t="shared" si="4"/>
        <v>13280091.849999992</v>
      </c>
      <c r="AE50" s="250">
        <f t="shared" si="4"/>
        <v>13280091.849999992</v>
      </c>
      <c r="AF50" s="250">
        <f t="shared" si="4"/>
        <v>13280091.849999992</v>
      </c>
      <c r="AG50" s="250">
        <f t="shared" si="4"/>
        <v>13280091.849999992</v>
      </c>
      <c r="AH50" s="250">
        <f t="shared" si="4"/>
        <v>13280091.849999992</v>
      </c>
      <c r="AI50" s="250">
        <f t="shared" si="4"/>
        <v>13280091.849999992</v>
      </c>
      <c r="AJ50" s="250">
        <f t="shared" si="4"/>
        <v>13280091.849999992</v>
      </c>
      <c r="AK50" s="250">
        <f t="shared" si="4"/>
        <v>13280091.849999992</v>
      </c>
      <c r="AL50" s="250">
        <f t="shared" si="4"/>
        <v>13280091.849999992</v>
      </c>
      <c r="AM50" s="250">
        <f t="shared" si="4"/>
        <v>1726905.9499999944</v>
      </c>
      <c r="AN50" s="250">
        <f t="shared" si="4"/>
        <v>6757181.3654999947</v>
      </c>
      <c r="AO50" s="250">
        <f t="shared" si="4"/>
        <v>25016155.330999993</v>
      </c>
      <c r="AP50" s="250">
        <f t="shared" si="4"/>
        <v>31101966.116999999</v>
      </c>
      <c r="AQ50" s="250">
        <f t="shared" si="4"/>
        <v>31101459.116999999</v>
      </c>
      <c r="AR50" s="250">
        <f t="shared" si="4"/>
        <v>31101459.116999999</v>
      </c>
      <c r="AS50" s="250">
        <f t="shared" si="4"/>
        <v>31101459.116999999</v>
      </c>
      <c r="AT50" s="250">
        <f t="shared" si="4"/>
        <v>31101459.116999999</v>
      </c>
      <c r="AU50" s="250">
        <f t="shared" si="4"/>
        <v>31101459.116999999</v>
      </c>
      <c r="AV50" s="250">
        <f t="shared" si="4"/>
        <v>31101459.116999999</v>
      </c>
      <c r="AW50" s="250">
        <f t="shared" si="4"/>
        <v>31101459.116999999</v>
      </c>
      <c r="AX50" s="250">
        <f t="shared" si="4"/>
        <v>31101459.116999999</v>
      </c>
      <c r="AY50" s="250">
        <f t="shared" si="4"/>
        <v>12842485.1515</v>
      </c>
      <c r="AZ50" s="250">
        <f t="shared" si="4"/>
        <v>3225699.094299993</v>
      </c>
      <c r="BA50" s="250">
        <f t="shared" si="4"/>
        <v>21151697.041465003</v>
      </c>
      <c r="BB50" s="250">
        <f t="shared" si="4"/>
        <v>27111888.54079001</v>
      </c>
      <c r="BC50" s="250">
        <f t="shared" si="4"/>
        <v>27111381.54079001</v>
      </c>
      <c r="BD50" s="250">
        <f t="shared" si="4"/>
        <v>27111381.54079001</v>
      </c>
      <c r="BE50" s="250">
        <f t="shared" si="4"/>
        <v>27111381.54079001</v>
      </c>
      <c r="BF50" s="250">
        <f t="shared" si="4"/>
        <v>27111381.54079001</v>
      </c>
      <c r="BG50" s="250">
        <f t="shared" si="4"/>
        <v>27111381.54079001</v>
      </c>
      <c r="BH50" s="250">
        <f t="shared" si="4"/>
        <v>27111381.54079001</v>
      </c>
      <c r="BI50" s="250">
        <f t="shared" si="4"/>
        <v>27111381.54079001</v>
      </c>
      <c r="BJ50" s="250">
        <f t="shared" si="4"/>
        <v>27111381.54079001</v>
      </c>
      <c r="BK50" s="250">
        <f t="shared" si="4"/>
        <v>9211477.4102399964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8" t="s">
        <v>35</v>
      </c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 t="s">
        <v>36</v>
      </c>
      <c r="Q53" s="388"/>
      <c r="R53" s="388"/>
      <c r="S53" s="388"/>
      <c r="T53" s="388"/>
      <c r="U53" s="388"/>
      <c r="V53" s="388"/>
      <c r="W53" s="388"/>
      <c r="X53" s="388"/>
      <c r="Y53" s="388"/>
      <c r="Z53" s="388"/>
      <c r="AA53" s="388"/>
      <c r="AB53" s="388" t="s">
        <v>37</v>
      </c>
      <c r="AC53" s="388"/>
      <c r="AD53" s="388"/>
      <c r="AE53" s="388"/>
      <c r="AF53" s="388"/>
      <c r="AG53" s="388"/>
      <c r="AH53" s="388"/>
      <c r="AI53" s="388"/>
      <c r="AJ53" s="388"/>
      <c r="AK53" s="388"/>
      <c r="AL53" s="388"/>
      <c r="AM53" s="388"/>
      <c r="AN53" s="388" t="s">
        <v>38</v>
      </c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 t="s">
        <v>39</v>
      </c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  <c r="BK53" s="388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-17308904.666666664</v>
      </c>
      <c r="H55" s="250">
        <f t="shared" si="5"/>
        <v>-9271561.3333333321</v>
      </c>
      <c r="I55" s="250">
        <f t="shared" si="5"/>
        <v>-11271561.333333332</v>
      </c>
      <c r="J55" s="250">
        <f t="shared" si="5"/>
        <v>-10883500.666666668</v>
      </c>
      <c r="K55" s="250">
        <f t="shared" si="5"/>
        <v>-10883500.666666668</v>
      </c>
      <c r="L55" s="250">
        <f t="shared" si="5"/>
        <v>-10883500.666666668</v>
      </c>
      <c r="M55" s="250">
        <f t="shared" si="5"/>
        <v>-10883500.666666668</v>
      </c>
      <c r="N55" s="250">
        <f t="shared" si="5"/>
        <v>-10883500.666666668</v>
      </c>
      <c r="O55" s="250">
        <f t="shared" si="5"/>
        <v>-11226560.666666668</v>
      </c>
      <c r="P55" s="250">
        <f t="shared" si="5"/>
        <v>-11835080.666666668</v>
      </c>
      <c r="Q55" s="250">
        <f t="shared" si="5"/>
        <v>-6290340.6666666679</v>
      </c>
      <c r="R55" s="250">
        <f t="shared" si="5"/>
        <v>-4446195.6666666679</v>
      </c>
      <c r="S55" s="250">
        <f t="shared" si="5"/>
        <v>-3446195.6666666679</v>
      </c>
      <c r="T55" s="250">
        <f t="shared" si="5"/>
        <v>-3446195.6666666679</v>
      </c>
      <c r="U55" s="250">
        <f t="shared" si="5"/>
        <v>-3446195.6666666679</v>
      </c>
      <c r="V55" s="250">
        <f t="shared" si="5"/>
        <v>-3446195.6666666679</v>
      </c>
      <c r="W55" s="250">
        <f t="shared" si="5"/>
        <v>-3446195.6666666679</v>
      </c>
      <c r="X55" s="250">
        <f t="shared" si="5"/>
        <v>-3446195.6666666679</v>
      </c>
      <c r="Y55" s="250">
        <f t="shared" si="5"/>
        <v>-3446195.6666666679</v>
      </c>
      <c r="Z55" s="250">
        <f t="shared" si="5"/>
        <v>-3446195.6666666679</v>
      </c>
      <c r="AA55" s="250">
        <f t="shared" si="5"/>
        <v>-8990935.6666666679</v>
      </c>
      <c r="AB55" s="250">
        <f t="shared" si="5"/>
        <v>-2299157.3666666634</v>
      </c>
      <c r="AC55" s="250">
        <f t="shared" si="5"/>
        <v>9246586.6833333336</v>
      </c>
      <c r="AD55" s="250">
        <f t="shared" si="5"/>
        <v>13099175.183333326</v>
      </c>
      <c r="AE55" s="250">
        <f t="shared" si="5"/>
        <v>13099175.183333326</v>
      </c>
      <c r="AF55" s="250">
        <f t="shared" si="5"/>
        <v>13099175.183333326</v>
      </c>
      <c r="AG55" s="250">
        <f t="shared" si="5"/>
        <v>13099175.183333326</v>
      </c>
      <c r="AH55" s="250">
        <f t="shared" si="5"/>
        <v>13099175.183333326</v>
      </c>
      <c r="AI55" s="250">
        <f t="shared" si="5"/>
        <v>13099175.183333326</v>
      </c>
      <c r="AJ55" s="250">
        <f t="shared" si="5"/>
        <v>13099175.183333326</v>
      </c>
      <c r="AK55" s="250">
        <f t="shared" si="5"/>
        <v>13099175.183333326</v>
      </c>
      <c r="AL55" s="250">
        <f t="shared" si="5"/>
        <v>13099175.183333326</v>
      </c>
      <c r="AM55" s="250">
        <f t="shared" si="5"/>
        <v>1545989.2833333276</v>
      </c>
      <c r="AN55" s="250">
        <f t="shared" si="5"/>
        <v>6576264.6988333277</v>
      </c>
      <c r="AO55" s="250">
        <f t="shared" si="5"/>
        <v>24835238.664333325</v>
      </c>
      <c r="AP55" s="250">
        <f t="shared" si="5"/>
        <v>30921049.450333331</v>
      </c>
      <c r="AQ55" s="250">
        <f t="shared" si="5"/>
        <v>30920542.450333331</v>
      </c>
      <c r="AR55" s="250">
        <f t="shared" si="5"/>
        <v>30920542.450333331</v>
      </c>
      <c r="AS55" s="250">
        <f t="shared" si="5"/>
        <v>30920542.450333331</v>
      </c>
      <c r="AT55" s="250">
        <f t="shared" si="5"/>
        <v>30920542.450333331</v>
      </c>
      <c r="AU55" s="250">
        <f t="shared" si="5"/>
        <v>30920542.450333331</v>
      </c>
      <c r="AV55" s="250">
        <f t="shared" si="5"/>
        <v>30920542.450333331</v>
      </c>
      <c r="AW55" s="250">
        <f t="shared" si="5"/>
        <v>30920542.450333331</v>
      </c>
      <c r="AX55" s="250">
        <f t="shared" si="5"/>
        <v>30920542.450333331</v>
      </c>
      <c r="AY55" s="250">
        <f t="shared" si="5"/>
        <v>12661568.484833334</v>
      </c>
      <c r="AZ55" s="250">
        <f t="shared" si="5"/>
        <v>3044782.4276333265</v>
      </c>
      <c r="BA55" s="250">
        <f t="shared" si="5"/>
        <v>20970780.374798335</v>
      </c>
      <c r="BB55" s="250">
        <f t="shared" si="5"/>
        <v>26930971.874123342</v>
      </c>
      <c r="BC55" s="250">
        <f t="shared" si="5"/>
        <v>26930464.874123342</v>
      </c>
      <c r="BD55" s="250">
        <f t="shared" si="5"/>
        <v>26930464.874123342</v>
      </c>
      <c r="BE55" s="250">
        <f t="shared" si="5"/>
        <v>26930464.874123342</v>
      </c>
      <c r="BF55" s="250">
        <f t="shared" si="5"/>
        <v>26930464.874123342</v>
      </c>
      <c r="BG55" s="250">
        <f t="shared" si="5"/>
        <v>26930464.874123342</v>
      </c>
      <c r="BH55" s="250">
        <f t="shared" si="5"/>
        <v>26930464.874123342</v>
      </c>
      <c r="BI55" s="250">
        <f t="shared" si="5"/>
        <v>26930464.874123342</v>
      </c>
      <c r="BJ55" s="250">
        <f t="shared" si="5"/>
        <v>26930464.874123342</v>
      </c>
      <c r="BK55" s="250">
        <f t="shared" si="5"/>
        <v>9030560.7435733303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-17308904.666666664</v>
      </c>
      <c r="H56" s="250">
        <f t="shared" si="6"/>
        <v>-26580465.999999996</v>
      </c>
      <c r="I56" s="250">
        <f t="shared" si="6"/>
        <v>-37852027.333333328</v>
      </c>
      <c r="J56" s="250">
        <f t="shared" si="6"/>
        <v>-48735528</v>
      </c>
      <c r="K56" s="250">
        <f t="shared" si="6"/>
        <v>-59619028.666666672</v>
      </c>
      <c r="L56" s="250">
        <f t="shared" si="6"/>
        <v>-70502529.333333343</v>
      </c>
      <c r="M56" s="250">
        <f t="shared" si="6"/>
        <v>-81386030.000000015</v>
      </c>
      <c r="N56" s="250">
        <f t="shared" si="6"/>
        <v>-92269530.666666687</v>
      </c>
      <c r="O56" s="250">
        <f t="shared" si="6"/>
        <v>-103496091.33333336</v>
      </c>
      <c r="P56" s="250">
        <f t="shared" si="6"/>
        <v>-115331172.00000003</v>
      </c>
      <c r="Q56" s="250">
        <f t="shared" si="6"/>
        <v>-121621512.6666667</v>
      </c>
      <c r="R56" s="250">
        <f t="shared" si="6"/>
        <v>-126067708.33333337</v>
      </c>
      <c r="S56" s="250">
        <f t="shared" si="5"/>
        <v>-129513904.00000004</v>
      </c>
      <c r="T56" s="250">
        <f t="shared" si="5"/>
        <v>-132960099.66666672</v>
      </c>
      <c r="U56" s="250">
        <f t="shared" si="5"/>
        <v>-136406295.33333337</v>
      </c>
      <c r="V56" s="250">
        <f t="shared" si="5"/>
        <v>-139852491.00000003</v>
      </c>
      <c r="W56" s="250">
        <f t="shared" si="5"/>
        <v>-143298686.66666669</v>
      </c>
      <c r="X56" s="250">
        <f t="shared" si="5"/>
        <v>-146744882.33333334</v>
      </c>
      <c r="Y56" s="250">
        <f t="shared" si="5"/>
        <v>-150191078</v>
      </c>
      <c r="Z56" s="250">
        <f t="shared" si="5"/>
        <v>-153637273.66666666</v>
      </c>
      <c r="AA56" s="250">
        <f t="shared" si="5"/>
        <v>-162628209.33333331</v>
      </c>
      <c r="AB56" s="250">
        <f t="shared" si="5"/>
        <v>-164927366.69999999</v>
      </c>
      <c r="AC56" s="250">
        <f t="shared" si="5"/>
        <v>-155680780.01666665</v>
      </c>
      <c r="AD56" s="250">
        <f t="shared" si="5"/>
        <v>-142581604.83333331</v>
      </c>
      <c r="AE56" s="250">
        <f t="shared" si="5"/>
        <v>-129482429.64999999</v>
      </c>
      <c r="AF56" s="250">
        <f t="shared" si="5"/>
        <v>-116383254.46666667</v>
      </c>
      <c r="AG56" s="250">
        <f t="shared" si="5"/>
        <v>-103284079.28333335</v>
      </c>
      <c r="AH56" s="250">
        <f t="shared" si="5"/>
        <v>-90184904.100000024</v>
      </c>
      <c r="AI56" s="250">
        <f t="shared" si="5"/>
        <v>-77085728.916666701</v>
      </c>
      <c r="AJ56" s="250">
        <f t="shared" si="5"/>
        <v>-63986553.733333379</v>
      </c>
      <c r="AK56" s="250">
        <f t="shared" si="5"/>
        <v>-50887378.550000057</v>
      </c>
      <c r="AL56" s="250">
        <f t="shared" si="5"/>
        <v>-37788203.366666734</v>
      </c>
      <c r="AM56" s="250">
        <f t="shared" si="5"/>
        <v>-36242214.083333403</v>
      </c>
      <c r="AN56" s="250">
        <f t="shared" si="5"/>
        <v>-29665949.384500075</v>
      </c>
      <c r="AO56" s="250">
        <f t="shared" si="5"/>
        <v>-4830710.7201667503</v>
      </c>
      <c r="AP56" s="250">
        <f t="shared" si="5"/>
        <v>26090338.730166581</v>
      </c>
      <c r="AQ56" s="250">
        <f t="shared" si="5"/>
        <v>57010881.180499911</v>
      </c>
      <c r="AR56" s="250">
        <f t="shared" si="5"/>
        <v>87931423.630833238</v>
      </c>
      <c r="AS56" s="250">
        <f t="shared" si="5"/>
        <v>118851966.08116657</v>
      </c>
      <c r="AT56" s="250">
        <f t="shared" si="5"/>
        <v>149772508.53149989</v>
      </c>
      <c r="AU56" s="250">
        <f t="shared" si="5"/>
        <v>180693050.98183322</v>
      </c>
      <c r="AV56" s="250">
        <f t="shared" si="5"/>
        <v>211613593.43216655</v>
      </c>
      <c r="AW56" s="250">
        <f t="shared" si="5"/>
        <v>242534135.88249987</v>
      </c>
      <c r="AX56" s="250">
        <f t="shared" si="5"/>
        <v>273454678.33283323</v>
      </c>
      <c r="AY56" s="250">
        <f t="shared" si="5"/>
        <v>286116246.81766659</v>
      </c>
      <c r="AZ56" s="250">
        <f t="shared" si="5"/>
        <v>289161029.24529994</v>
      </c>
      <c r="BA56" s="250">
        <f t="shared" si="5"/>
        <v>310131809.62009829</v>
      </c>
      <c r="BB56" s="250">
        <f t="shared" si="5"/>
        <v>337062781.49422163</v>
      </c>
      <c r="BC56" s="250">
        <f t="shared" si="5"/>
        <v>363993246.36834496</v>
      </c>
      <c r="BD56" s="250">
        <f t="shared" si="5"/>
        <v>390923711.2424683</v>
      </c>
      <c r="BE56" s="250">
        <f t="shared" si="5"/>
        <v>417854176.11659163</v>
      </c>
      <c r="BF56" s="250">
        <f t="shared" si="5"/>
        <v>444784640.99071497</v>
      </c>
      <c r="BG56" s="250">
        <f t="shared" si="5"/>
        <v>471715105.8648383</v>
      </c>
      <c r="BH56" s="250">
        <f t="shared" si="5"/>
        <v>498645570.73896164</v>
      </c>
      <c r="BI56" s="250">
        <f t="shared" si="5"/>
        <v>525576035.61308497</v>
      </c>
      <c r="BJ56" s="250">
        <f t="shared" si="5"/>
        <v>552506500.48720837</v>
      </c>
      <c r="BK56" s="250">
        <f t="shared" si="5"/>
        <v>561537061.23078167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-27717487.999999996</v>
      </c>
      <c r="H57" s="250">
        <f t="shared" si="5"/>
        <v>-9281977.9999999981</v>
      </c>
      <c r="I57" s="250">
        <f t="shared" si="5"/>
        <v>-11091977.999999998</v>
      </c>
      <c r="J57" s="250">
        <f t="shared" si="5"/>
        <v>-10782584.000000002</v>
      </c>
      <c r="K57" s="250">
        <f t="shared" si="5"/>
        <v>-10702584.000000002</v>
      </c>
      <c r="L57" s="250">
        <f t="shared" si="5"/>
        <v>-10702584.000000002</v>
      </c>
      <c r="M57" s="250">
        <f t="shared" si="5"/>
        <v>-10702584.000000002</v>
      </c>
      <c r="N57" s="250">
        <f t="shared" si="5"/>
        <v>-10702584.000000002</v>
      </c>
      <c r="O57" s="250">
        <f t="shared" si="5"/>
        <v>-11045644.000000002</v>
      </c>
      <c r="P57" s="250">
        <f t="shared" si="5"/>
        <v>-11654164.000000002</v>
      </c>
      <c r="Q57" s="250">
        <f t="shared" si="5"/>
        <v>-6109424.0000000009</v>
      </c>
      <c r="R57" s="250">
        <f t="shared" si="5"/>
        <v>-4265279.0000000009</v>
      </c>
      <c r="S57" s="250">
        <f t="shared" si="5"/>
        <v>-3265279.0000000014</v>
      </c>
      <c r="T57" s="250">
        <f t="shared" si="5"/>
        <v>-3265279.0000000014</v>
      </c>
      <c r="U57" s="250">
        <f t="shared" si="5"/>
        <v>-3265279.0000000014</v>
      </c>
      <c r="V57" s="250">
        <f t="shared" si="5"/>
        <v>-3265279.0000000014</v>
      </c>
      <c r="W57" s="250">
        <f t="shared" si="5"/>
        <v>-3265279.0000000014</v>
      </c>
      <c r="X57" s="250">
        <f t="shared" si="5"/>
        <v>-3265279.0000000014</v>
      </c>
      <c r="Y57" s="250">
        <f t="shared" si="5"/>
        <v>-3265279.0000000014</v>
      </c>
      <c r="Z57" s="250">
        <f t="shared" si="5"/>
        <v>-3265279.0000000014</v>
      </c>
      <c r="AA57" s="250">
        <f t="shared" si="5"/>
        <v>-8810019.0000000019</v>
      </c>
      <c r="AB57" s="250">
        <f t="shared" si="5"/>
        <v>-2118240.6999999969</v>
      </c>
      <c r="AC57" s="250">
        <f t="shared" si="5"/>
        <v>9427503.3499999996</v>
      </c>
      <c r="AD57" s="250">
        <f t="shared" si="5"/>
        <v>13280091.849999992</v>
      </c>
      <c r="AE57" s="250">
        <f t="shared" si="5"/>
        <v>13280091.849999992</v>
      </c>
      <c r="AF57" s="250">
        <f t="shared" si="5"/>
        <v>13280091.849999992</v>
      </c>
      <c r="AG57" s="250">
        <f t="shared" si="5"/>
        <v>13280091.849999992</v>
      </c>
      <c r="AH57" s="250">
        <f t="shared" si="5"/>
        <v>13280091.849999992</v>
      </c>
      <c r="AI57" s="250">
        <f t="shared" si="5"/>
        <v>13280091.849999992</v>
      </c>
      <c r="AJ57" s="250">
        <f t="shared" si="5"/>
        <v>13280091.849999992</v>
      </c>
      <c r="AK57" s="250">
        <f t="shared" si="5"/>
        <v>13280091.849999992</v>
      </c>
      <c r="AL57" s="250">
        <f t="shared" si="5"/>
        <v>13280091.849999992</v>
      </c>
      <c r="AM57" s="250">
        <f t="shared" si="5"/>
        <v>1726905.9499999944</v>
      </c>
      <c r="AN57" s="250">
        <f t="shared" si="5"/>
        <v>6757181.3654999947</v>
      </c>
      <c r="AO57" s="250">
        <f t="shared" si="5"/>
        <v>25016155.330999993</v>
      </c>
      <c r="AP57" s="250">
        <f t="shared" si="5"/>
        <v>31101966.116999999</v>
      </c>
      <c r="AQ57" s="250">
        <f t="shared" si="5"/>
        <v>31101459.116999999</v>
      </c>
      <c r="AR57" s="250">
        <f t="shared" si="5"/>
        <v>31101459.116999999</v>
      </c>
      <c r="AS57" s="250">
        <f t="shared" si="5"/>
        <v>31101459.116999999</v>
      </c>
      <c r="AT57" s="250">
        <f t="shared" si="5"/>
        <v>31101459.116999999</v>
      </c>
      <c r="AU57" s="250">
        <f t="shared" si="5"/>
        <v>31101459.116999999</v>
      </c>
      <c r="AV57" s="250">
        <f t="shared" si="5"/>
        <v>31101459.116999999</v>
      </c>
      <c r="AW57" s="250">
        <f t="shared" si="5"/>
        <v>31101459.116999999</v>
      </c>
      <c r="AX57" s="250">
        <f t="shared" si="5"/>
        <v>31101459.116999999</v>
      </c>
      <c r="AY57" s="250">
        <f t="shared" si="5"/>
        <v>12842485.1515</v>
      </c>
      <c r="AZ57" s="250">
        <f t="shared" si="5"/>
        <v>3225699.094299993</v>
      </c>
      <c r="BA57" s="250">
        <f t="shared" si="5"/>
        <v>21151697.041465003</v>
      </c>
      <c r="BB57" s="250">
        <f t="shared" si="5"/>
        <v>27111888.54079001</v>
      </c>
      <c r="BC57" s="250">
        <f t="shared" si="5"/>
        <v>27111381.54079001</v>
      </c>
      <c r="BD57" s="250">
        <f t="shared" si="5"/>
        <v>27111381.54079001</v>
      </c>
      <c r="BE57" s="250">
        <f t="shared" si="5"/>
        <v>27111381.54079001</v>
      </c>
      <c r="BF57" s="250">
        <f t="shared" si="5"/>
        <v>27111381.54079001</v>
      </c>
      <c r="BG57" s="250">
        <f t="shared" si="5"/>
        <v>27111381.54079001</v>
      </c>
      <c r="BH57" s="250">
        <f t="shared" si="5"/>
        <v>27111381.54079001</v>
      </c>
      <c r="BI57" s="250">
        <f t="shared" si="5"/>
        <v>27111381.54079001</v>
      </c>
      <c r="BJ57" s="250">
        <f t="shared" si="5"/>
        <v>27111381.54079001</v>
      </c>
      <c r="BK57" s="250">
        <f t="shared" si="5"/>
        <v>9211477.4102399964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-27717487.999999996</v>
      </c>
      <c r="H58" s="250">
        <f t="shared" si="5"/>
        <v>-36999465.999999993</v>
      </c>
      <c r="I58" s="250">
        <f t="shared" si="5"/>
        <v>-48091443.999999993</v>
      </c>
      <c r="J58" s="250">
        <f t="shared" si="5"/>
        <v>-58874027.999999993</v>
      </c>
      <c r="K58" s="250">
        <f t="shared" si="5"/>
        <v>-69576612</v>
      </c>
      <c r="L58" s="250">
        <f t="shared" si="5"/>
        <v>-80279196</v>
      </c>
      <c r="M58" s="250">
        <f t="shared" si="5"/>
        <v>-90981780</v>
      </c>
      <c r="N58" s="250">
        <f t="shared" si="5"/>
        <v>-101684364</v>
      </c>
      <c r="O58" s="250">
        <f t="shared" si="5"/>
        <v>-112730008</v>
      </c>
      <c r="P58" s="250">
        <f t="shared" si="5"/>
        <v>-124384172</v>
      </c>
      <c r="Q58" s="250">
        <f t="shared" si="5"/>
        <v>-130493596</v>
      </c>
      <c r="R58" s="250">
        <f t="shared" si="5"/>
        <v>-134758875</v>
      </c>
      <c r="S58" s="250">
        <f t="shared" si="5"/>
        <v>-138024154</v>
      </c>
      <c r="T58" s="250">
        <f t="shared" si="5"/>
        <v>-141289433</v>
      </c>
      <c r="U58" s="250">
        <f t="shared" si="5"/>
        <v>-144554712</v>
      </c>
      <c r="V58" s="250">
        <f t="shared" si="5"/>
        <v>-147819991</v>
      </c>
      <c r="W58" s="250">
        <f t="shared" si="5"/>
        <v>-151085270</v>
      </c>
      <c r="X58" s="250">
        <f t="shared" si="5"/>
        <v>-154350549</v>
      </c>
      <c r="Y58" s="250">
        <f t="shared" si="5"/>
        <v>-157615828</v>
      </c>
      <c r="Z58" s="250">
        <f t="shared" si="5"/>
        <v>-160881107</v>
      </c>
      <c r="AA58" s="250">
        <f t="shared" si="5"/>
        <v>-169691126</v>
      </c>
      <c r="AB58" s="250">
        <f t="shared" si="5"/>
        <v>-171809366.69999999</v>
      </c>
      <c r="AC58" s="250">
        <f t="shared" si="5"/>
        <v>-162381863.34999999</v>
      </c>
      <c r="AD58" s="250">
        <f t="shared" si="5"/>
        <v>-149101771.5</v>
      </c>
      <c r="AE58" s="250">
        <f t="shared" si="5"/>
        <v>-135821679.65000001</v>
      </c>
      <c r="AF58" s="250">
        <f t="shared" si="5"/>
        <v>-122541587.80000001</v>
      </c>
      <c r="AG58" s="250">
        <f t="shared" si="5"/>
        <v>-109261495.95000002</v>
      </c>
      <c r="AH58" s="250">
        <f t="shared" si="5"/>
        <v>-95981404.100000024</v>
      </c>
      <c r="AI58" s="250">
        <f t="shared" si="5"/>
        <v>-82701312.25000003</v>
      </c>
      <c r="AJ58" s="250">
        <f t="shared" si="5"/>
        <v>-69421220.400000036</v>
      </c>
      <c r="AK58" s="250">
        <f t="shared" si="5"/>
        <v>-56141128.550000042</v>
      </c>
      <c r="AL58" s="250">
        <f t="shared" si="5"/>
        <v>-42861036.700000048</v>
      </c>
      <c r="AM58" s="250">
        <f t="shared" si="5"/>
        <v>-41134130.750000052</v>
      </c>
      <c r="AN58" s="250">
        <f t="shared" si="5"/>
        <v>-34376949.384500057</v>
      </c>
      <c r="AO58" s="250">
        <f t="shared" si="5"/>
        <v>-9360794.0535000637</v>
      </c>
      <c r="AP58" s="250">
        <f t="shared" si="5"/>
        <v>21741172.063499935</v>
      </c>
      <c r="AQ58" s="250">
        <f t="shared" si="5"/>
        <v>52842631.180499934</v>
      </c>
      <c r="AR58" s="250">
        <f t="shared" si="5"/>
        <v>83944090.297499925</v>
      </c>
      <c r="AS58" s="250">
        <f t="shared" si="5"/>
        <v>115045549.41449992</v>
      </c>
      <c r="AT58" s="250">
        <f t="shared" si="5"/>
        <v>146147008.53149992</v>
      </c>
      <c r="AU58" s="250">
        <f t="shared" si="5"/>
        <v>177248467.64849991</v>
      </c>
      <c r="AV58" s="250">
        <f t="shared" si="5"/>
        <v>208349926.76549989</v>
      </c>
      <c r="AW58" s="250">
        <f t="shared" si="5"/>
        <v>239451385.88249987</v>
      </c>
      <c r="AX58" s="250">
        <f t="shared" si="5"/>
        <v>270552844.99949986</v>
      </c>
      <c r="AY58" s="250">
        <f t="shared" si="5"/>
        <v>283395330.15099984</v>
      </c>
      <c r="AZ58" s="250">
        <f t="shared" si="5"/>
        <v>286621029.24529982</v>
      </c>
      <c r="BA58" s="250">
        <f t="shared" si="5"/>
        <v>307772726.2867648</v>
      </c>
      <c r="BB58" s="250">
        <f t="shared" si="5"/>
        <v>334884614.82755482</v>
      </c>
      <c r="BC58" s="250">
        <f t="shared" si="5"/>
        <v>361995996.36834484</v>
      </c>
      <c r="BD58" s="250">
        <f t="shared" si="5"/>
        <v>389107377.90913486</v>
      </c>
      <c r="BE58" s="250">
        <f t="shared" si="5"/>
        <v>416218759.44992489</v>
      </c>
      <c r="BF58" s="250">
        <f t="shared" si="5"/>
        <v>443330140.99071491</v>
      </c>
      <c r="BG58" s="250">
        <f t="shared" si="5"/>
        <v>470441522.53150493</v>
      </c>
      <c r="BH58" s="250">
        <f t="shared" si="5"/>
        <v>497552904.07229495</v>
      </c>
      <c r="BI58" s="250">
        <f t="shared" si="5"/>
        <v>524664285.61308497</v>
      </c>
      <c r="BJ58" s="250">
        <f t="shared" si="5"/>
        <v>551775667.15387499</v>
      </c>
      <c r="BK58" s="250">
        <f t="shared" si="5"/>
        <v>560987144.56411505</v>
      </c>
    </row>
    <row r="59" spans="1:64" x14ac:dyDescent="0.15">
      <c r="B59" s="33" t="s">
        <v>1083</v>
      </c>
      <c r="C59" s="259">
        <f ca="1">+'FIN-CASHFLOW_CWS'!C58</f>
        <v>130493596</v>
      </c>
      <c r="D59" s="259">
        <f ca="1">+'FIN-CASHFLOW_CWS'!D58</f>
        <v>130493596</v>
      </c>
      <c r="E59" s="259">
        <f ca="1">+'FIN-CASHFLOW_CWS'!E58</f>
        <v>130493596</v>
      </c>
      <c r="F59" s="259">
        <f ca="1">+'FIN-CASHFLOW_CWS'!F58</f>
        <v>130493596</v>
      </c>
      <c r="G59" s="259">
        <f ca="1">+'FIN-CASHFLOW_CWS'!G58</f>
        <v>102776108</v>
      </c>
      <c r="H59" s="259">
        <f ca="1">+'FIN-CASHFLOW_CWS'!H58</f>
        <v>123881641</v>
      </c>
      <c r="I59" s="259">
        <f ca="1">+'FIN-CASHFLOW_CWS'!I58</f>
        <v>112789663</v>
      </c>
      <c r="J59" s="259">
        <f ca="1">+'FIN-CASHFLOW_CWS'!J58</f>
        <v>102007079</v>
      </c>
      <c r="K59" s="259">
        <f ca="1">+'FIN-CASHFLOW_CWS'!K58</f>
        <v>91304495</v>
      </c>
      <c r="L59" s="259">
        <f ca="1">+'FIN-CASHFLOW_CWS'!L58</f>
        <v>80601911</v>
      </c>
      <c r="M59" s="259">
        <f ca="1">+'FIN-CASHFLOW_CWS'!M58</f>
        <v>69899327</v>
      </c>
      <c r="N59" s="259">
        <f ca="1">+'FIN-CASHFLOW_CWS'!N58</f>
        <v>60697499.349999994</v>
      </c>
      <c r="O59" s="259">
        <f ca="1">+'FIN-CASHFLOW_CWS'!O58</f>
        <v>49651855.349999994</v>
      </c>
      <c r="P59" s="259">
        <f ca="1">+'FIN-CASHFLOW_CWS'!P58</f>
        <v>37997691.349999994</v>
      </c>
      <c r="Q59" s="259">
        <f ca="1">+'FIN-CASHFLOW_CWS'!Q58</f>
        <v>31888267.349999994</v>
      </c>
      <c r="R59" s="259">
        <f ca="1">+'FIN-CASHFLOW_CWS'!R58</f>
        <v>27622988.349999994</v>
      </c>
      <c r="S59" s="259">
        <f ca="1">+'FIN-CASHFLOW_CWS'!S58</f>
        <v>24357709.349999994</v>
      </c>
      <c r="T59" s="259">
        <f ca="1">+'FIN-CASHFLOW_CWS'!T58</f>
        <v>21092430.349999994</v>
      </c>
      <c r="U59" s="259">
        <f ca="1">+'FIN-CASHFLOW_CWS'!U58</f>
        <v>17827151.349999994</v>
      </c>
      <c r="V59" s="259">
        <f ca="1">+'FIN-CASHFLOW_CWS'!V58</f>
        <v>14561872.349999992</v>
      </c>
      <c r="W59" s="259">
        <f ca="1">+'FIN-CASHFLOW_CWS'!W58</f>
        <v>11296593.34999999</v>
      </c>
      <c r="X59" s="259">
        <f ca="1">+'FIN-CASHFLOW_CWS'!X58</f>
        <v>8031314.3499999885</v>
      </c>
      <c r="Y59" s="259">
        <f ca="1">+'FIN-CASHFLOW_CWS'!Y58</f>
        <v>4766035.3499999866</v>
      </c>
      <c r="Z59" s="259">
        <f ca="1">+'FIN-CASHFLOW_CWS'!Z58</f>
        <v>1500756.3499999852</v>
      </c>
      <c r="AA59" s="259">
        <f ca="1">+'FIN-CASHFLOW_CWS'!AA58</f>
        <v>-7309262.6500000171</v>
      </c>
      <c r="AB59" s="259">
        <f ca="1">+'FIN-CASHFLOW_CWS'!AB58</f>
        <v>-9427503.3500000145</v>
      </c>
      <c r="AC59" s="259">
        <f ca="1">+'FIN-CASHFLOW_CWS'!AC58</f>
        <v>-1.4901161193847656E-8</v>
      </c>
      <c r="AD59" s="259">
        <f ca="1">+'FIN-CASHFLOW_CWS'!AD58</f>
        <v>13280091.849999977</v>
      </c>
      <c r="AE59" s="259">
        <f ca="1">+'FIN-CASHFLOW_CWS'!AE58</f>
        <v>26560183.699999969</v>
      </c>
      <c r="AF59" s="259">
        <f ca="1">+'FIN-CASHFLOW_CWS'!AF58</f>
        <v>39840275.54999996</v>
      </c>
      <c r="AG59" s="259">
        <f ca="1">+'FIN-CASHFLOW_CWS'!AG58</f>
        <v>53120367.399999954</v>
      </c>
      <c r="AH59" s="259">
        <f ca="1">+'FIN-CASHFLOW_CWS'!AH58</f>
        <v>66400459.249999948</v>
      </c>
      <c r="AI59" s="259">
        <f ca="1">+'FIN-CASHFLOW_CWS'!AI58</f>
        <v>79680551.099999934</v>
      </c>
      <c r="AJ59" s="259">
        <f ca="1">+'FIN-CASHFLOW_CWS'!AJ58</f>
        <v>92960642.949999928</v>
      </c>
      <c r="AK59" s="259">
        <f ca="1">+'FIN-CASHFLOW_CWS'!AK58</f>
        <v>106240734.79999992</v>
      </c>
      <c r="AL59" s="259">
        <f ca="1">+'FIN-CASHFLOW_CWS'!AL58</f>
        <v>119520826.64999992</v>
      </c>
      <c r="AM59" s="259">
        <f ca="1">+'FIN-CASHFLOW_CWS'!AM58</f>
        <v>121247732.5999999</v>
      </c>
      <c r="AN59" s="259">
        <f ca="1">+'FIN-CASHFLOW_CWS'!AN58</f>
        <v>128004913.96549989</v>
      </c>
      <c r="AO59" s="259">
        <f ca="1">+'FIN-CASHFLOW_CWS'!AO58</f>
        <v>153021069.29649988</v>
      </c>
      <c r="AP59" s="259">
        <f ca="1">+'FIN-CASHFLOW_CWS'!AP58</f>
        <v>184123035.41349989</v>
      </c>
      <c r="AQ59" s="259">
        <f ca="1">+'FIN-CASHFLOW_CWS'!AQ58</f>
        <v>215224494.53049988</v>
      </c>
      <c r="AR59" s="259">
        <f ca="1">+'FIN-CASHFLOW_CWS'!AR58</f>
        <v>246325953.64749986</v>
      </c>
      <c r="AS59" s="259">
        <f ca="1">+'FIN-CASHFLOW_CWS'!AS58</f>
        <v>277427412.76449984</v>
      </c>
      <c r="AT59" s="259">
        <f ca="1">+'FIN-CASHFLOW_CWS'!AT58</f>
        <v>308528871.88149983</v>
      </c>
      <c r="AU59" s="259">
        <f ca="1">+'FIN-CASHFLOW_CWS'!AU58</f>
        <v>339630330.99849981</v>
      </c>
      <c r="AV59" s="259">
        <f ca="1">+'FIN-CASHFLOW_CWS'!AV58</f>
        <v>370731790.11549979</v>
      </c>
      <c r="AW59" s="259">
        <f ca="1">+'FIN-CASHFLOW_CWS'!AW58</f>
        <v>401833249.23249978</v>
      </c>
      <c r="AX59" s="259">
        <f ca="1">+'FIN-CASHFLOW_CWS'!AX58</f>
        <v>432934708.34949976</v>
      </c>
      <c r="AY59" s="259">
        <f ca="1">+'FIN-CASHFLOW_CWS'!AY58</f>
        <v>445777193.50099975</v>
      </c>
      <c r="AZ59" s="259">
        <f ca="1">+'FIN-CASHFLOW_CWS'!AZ58</f>
        <v>449002892.59529972</v>
      </c>
      <c r="BA59" s="259">
        <f ca="1">+'FIN-CASHFLOW_CWS'!BA58</f>
        <v>470154589.63676471</v>
      </c>
      <c r="BB59" s="259">
        <f ca="1">+'FIN-CASHFLOW_CWS'!BB58</f>
        <v>497266478.17755473</v>
      </c>
      <c r="BC59" s="259">
        <f ca="1">+'FIN-CASHFLOW_CWS'!BC58</f>
        <v>524377859.71834475</v>
      </c>
      <c r="BD59" s="259">
        <f ca="1">+'FIN-CASHFLOW_CWS'!BD58</f>
        <v>551489241.25913477</v>
      </c>
      <c r="BE59" s="259">
        <f ca="1">+'FIN-CASHFLOW_CWS'!BE58</f>
        <v>578600622.79992473</v>
      </c>
      <c r="BF59" s="259">
        <f ca="1">+'FIN-CASHFLOW_CWS'!BF58</f>
        <v>605712004.34071469</v>
      </c>
      <c r="BG59" s="259">
        <f ca="1">+'FIN-CASHFLOW_CWS'!BG58</f>
        <v>632823385.88150465</v>
      </c>
      <c r="BH59" s="259">
        <f ca="1">+'FIN-CASHFLOW_CWS'!BH58</f>
        <v>659934767.42229462</v>
      </c>
      <c r="BI59" s="259">
        <f ca="1">+'FIN-CASHFLOW_CWS'!BI58</f>
        <v>687046148.96308458</v>
      </c>
      <c r="BJ59" s="259">
        <f ca="1">+'FIN-CASHFLOW_CWS'!BJ58</f>
        <v>714157530.50387454</v>
      </c>
      <c r="BK59" s="259">
        <f ca="1">+'FIN-CASHFLOW_CWS'!BK58</f>
        <v>723369007.91411459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8" t="s">
        <v>310</v>
      </c>
      <c r="B2" s="388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>
      <selection activeCell="B32" sqref="B32"/>
    </sheetView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8" t="s">
        <v>36</v>
      </c>
      <c r="Q41" s="388"/>
      <c r="R41" s="388"/>
      <c r="S41" s="388"/>
      <c r="T41" s="388"/>
      <c r="U41" s="388"/>
      <c r="V41" s="388"/>
      <c r="W41" s="388"/>
      <c r="X41" s="388"/>
      <c r="Y41" s="388"/>
      <c r="Z41" s="388"/>
      <c r="AA41" s="388"/>
      <c r="AB41" s="388" t="s">
        <v>37</v>
      </c>
      <c r="AC41" s="388"/>
      <c r="AD41" s="388"/>
      <c r="AE41" s="388"/>
      <c r="AF41" s="388"/>
      <c r="AG41" s="388"/>
      <c r="AH41" s="388"/>
      <c r="AI41" s="388"/>
      <c r="AJ41" s="388"/>
      <c r="AK41" s="388"/>
      <c r="AL41" s="388"/>
      <c r="AM41" s="388"/>
      <c r="AN41" s="388" t="s">
        <v>38</v>
      </c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 t="s">
        <v>39</v>
      </c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  <c r="BK41" s="388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8" t="s">
        <v>35</v>
      </c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 t="s">
        <v>36</v>
      </c>
      <c r="R44" s="388"/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 t="s">
        <v>37</v>
      </c>
      <c r="AD44" s="388"/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 t="s">
        <v>38</v>
      </c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 t="s">
        <v>39</v>
      </c>
      <c r="BB44" s="388"/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2" t="s">
        <v>35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2"/>
      <c r="O143" s="392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58" workbookViewId="0">
      <selection activeCell="B109" sqref="B109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8" t="s">
        <v>310</v>
      </c>
      <c r="B2" s="388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8" t="s">
        <v>35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 t="s">
        <v>36</v>
      </c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 t="s">
        <v>37</v>
      </c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 t="s">
        <v>38</v>
      </c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 t="s">
        <v>39</v>
      </c>
      <c r="BA4" s="388"/>
      <c r="BB4" s="388"/>
      <c r="BC4" s="388"/>
      <c r="BD4" s="388"/>
      <c r="BE4" s="388"/>
      <c r="BF4" s="388"/>
      <c r="BG4" s="388"/>
      <c r="BH4" s="388"/>
      <c r="BI4" s="388"/>
      <c r="BJ4" s="388"/>
      <c r="BK4" s="388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4055330</v>
      </c>
      <c r="H7" s="9">
        <f>'FIN-P&amp;L_CWS'!I129</f>
        <v>7095840</v>
      </c>
      <c r="I7" s="9">
        <f>'FIN-P&amp;L_CWS'!J129</f>
        <v>7095840</v>
      </c>
      <c r="J7" s="9">
        <f>'FIN-P&amp;L_CWS'!K129</f>
        <v>7095840</v>
      </c>
      <c r="K7" s="9">
        <f>'FIN-P&amp;L_CWS'!L129</f>
        <v>7095840</v>
      </c>
      <c r="L7" s="9">
        <f>'FIN-P&amp;L_CWS'!M129</f>
        <v>7095840</v>
      </c>
      <c r="M7" s="9">
        <f>'FIN-P&amp;L_CWS'!N129</f>
        <v>7095840</v>
      </c>
      <c r="N7" s="9">
        <f>'FIN-P&amp;L_CWS'!O129</f>
        <v>7095840</v>
      </c>
      <c r="O7" s="9">
        <f>'FIN-P&amp;L_CWS'!P129</f>
        <v>6752780</v>
      </c>
      <c r="P7" s="9">
        <f>'FIN-P&amp;L_CWS'!Q129</f>
        <v>9242660</v>
      </c>
      <c r="Q7" s="9">
        <f>'FIN-P&amp;L_CWS'!R129</f>
        <v>14787400</v>
      </c>
      <c r="R7" s="9">
        <f>'FIN-P&amp;L_CWS'!S129</f>
        <v>16631545</v>
      </c>
      <c r="S7" s="9">
        <f>'FIN-P&amp;L_CWS'!T129</f>
        <v>16631545</v>
      </c>
      <c r="T7" s="9">
        <f>'FIN-P&amp;L_CWS'!U129</f>
        <v>16631545</v>
      </c>
      <c r="U7" s="9">
        <f>'FIN-P&amp;L_CWS'!V129</f>
        <v>16631545</v>
      </c>
      <c r="V7" s="9">
        <f>'FIN-P&amp;L_CWS'!W129</f>
        <v>16631545</v>
      </c>
      <c r="W7" s="9">
        <f>'FIN-P&amp;L_CWS'!X129</f>
        <v>16631545</v>
      </c>
      <c r="X7" s="9">
        <f>'FIN-P&amp;L_CWS'!Y129</f>
        <v>16631545</v>
      </c>
      <c r="Y7" s="9">
        <f>'FIN-P&amp;L_CWS'!Z129</f>
        <v>16631545</v>
      </c>
      <c r="Z7" s="9">
        <f>'FIN-P&amp;L_CWS'!AA129</f>
        <v>16631545</v>
      </c>
      <c r="AA7" s="9">
        <f>'FIN-P&amp;L_CWS'!AB129</f>
        <v>11086805</v>
      </c>
      <c r="AB7" s="9">
        <f>'FIN-P&amp;L_CWS'!AC129</f>
        <v>19253783.300000004</v>
      </c>
      <c r="AC7" s="9">
        <f>'FIN-P&amp;L_CWS'!AD129</f>
        <v>30799527.350000001</v>
      </c>
      <c r="AD7" s="9">
        <f>'FIN-P&amp;L_CWS'!AE129</f>
        <v>34652115.849999994</v>
      </c>
      <c r="AE7" s="9">
        <f>'FIN-P&amp;L_CWS'!AF129</f>
        <v>34652115.849999994</v>
      </c>
      <c r="AF7" s="9">
        <f>'FIN-P&amp;L_CWS'!AG129</f>
        <v>34652115.849999994</v>
      </c>
      <c r="AG7" s="9">
        <f>'FIN-P&amp;L_CWS'!AH129</f>
        <v>34652115.849999994</v>
      </c>
      <c r="AH7" s="9">
        <f>'FIN-P&amp;L_CWS'!AI129</f>
        <v>34652115.849999994</v>
      </c>
      <c r="AI7" s="9">
        <f>'FIN-P&amp;L_CWS'!AJ129</f>
        <v>34652115.849999994</v>
      </c>
      <c r="AJ7" s="9">
        <f>'FIN-P&amp;L_CWS'!AK129</f>
        <v>34652115.849999994</v>
      </c>
      <c r="AK7" s="9">
        <f>'FIN-P&amp;L_CWS'!AL129</f>
        <v>34652115.849999994</v>
      </c>
      <c r="AL7" s="9">
        <f>'FIN-P&amp;L_CWS'!AM129</f>
        <v>34652115.849999994</v>
      </c>
      <c r="AM7" s="9">
        <f>'FIN-P&amp;L_CWS'!AN129</f>
        <v>23098929.949999996</v>
      </c>
      <c r="AN7" s="9">
        <f>'FIN-P&amp;L_CWS'!AO129</f>
        <v>30424681.365499996</v>
      </c>
      <c r="AO7" s="9">
        <f>'FIN-P&amp;L_CWS'!AP129</f>
        <v>48683655.330999993</v>
      </c>
      <c r="AP7" s="9">
        <f>'FIN-P&amp;L_CWS'!AQ129</f>
        <v>54769466.116999999</v>
      </c>
      <c r="AQ7" s="9">
        <f>'FIN-P&amp;L_CWS'!AR129</f>
        <v>54768959.116999999</v>
      </c>
      <c r="AR7" s="9">
        <f>'FIN-P&amp;L_CWS'!AS129</f>
        <v>54768959.116999999</v>
      </c>
      <c r="AS7" s="9">
        <f>'FIN-P&amp;L_CWS'!AT129</f>
        <v>54768959.116999999</v>
      </c>
      <c r="AT7" s="9">
        <f>'FIN-P&amp;L_CWS'!AU129</f>
        <v>54768959.116999999</v>
      </c>
      <c r="AU7" s="9">
        <f>'FIN-P&amp;L_CWS'!AV129</f>
        <v>54768959.116999999</v>
      </c>
      <c r="AV7" s="9">
        <f>'FIN-P&amp;L_CWS'!AW129</f>
        <v>54768959.116999999</v>
      </c>
      <c r="AW7" s="9">
        <f>'FIN-P&amp;L_CWS'!AX129</f>
        <v>54768959.116999999</v>
      </c>
      <c r="AX7" s="9">
        <f>'FIN-P&amp;L_CWS'!AY129</f>
        <v>54768959.116999999</v>
      </c>
      <c r="AY7" s="9">
        <f>'FIN-P&amp;L_CWS'!AZ129</f>
        <v>36509985.151500002</v>
      </c>
      <c r="AZ7" s="9">
        <f>'FIN-P&amp;L_CWS'!BA129</f>
        <v>29854420.414299998</v>
      </c>
      <c r="BA7" s="9">
        <f>'FIN-P&amp;L_CWS'!BB129</f>
        <v>47780418.361465007</v>
      </c>
      <c r="BB7" s="9">
        <f>'FIN-P&amp;L_CWS'!BC129</f>
        <v>53740609.860790014</v>
      </c>
      <c r="BC7" s="9">
        <f>'FIN-P&amp;L_CWS'!BD129</f>
        <v>53740102.860790014</v>
      </c>
      <c r="BD7" s="9">
        <f>'FIN-P&amp;L_CWS'!BE129</f>
        <v>53740102.860790014</v>
      </c>
      <c r="BE7" s="9">
        <f>'FIN-P&amp;L_CWS'!BF129</f>
        <v>53740102.860790014</v>
      </c>
      <c r="BF7" s="9">
        <f>'FIN-P&amp;L_CWS'!BG129</f>
        <v>53740102.860790014</v>
      </c>
      <c r="BG7" s="9">
        <f>'FIN-P&amp;L_CWS'!BH129</f>
        <v>53740102.860790014</v>
      </c>
      <c r="BH7" s="9">
        <f>'FIN-P&amp;L_CWS'!BI129</f>
        <v>53740102.860790014</v>
      </c>
      <c r="BI7" s="9">
        <f>'FIN-P&amp;L_CWS'!BJ129</f>
        <v>53740102.860790014</v>
      </c>
      <c r="BJ7" s="9">
        <f>'FIN-P&amp;L_CWS'!BK129</f>
        <v>53740102.860790014</v>
      </c>
      <c r="BK7" s="9">
        <f>'FIN-P&amp;L_CWS'!BL129</f>
        <v>35840198.730240002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-17308904.666666664</v>
      </c>
      <c r="H9" s="9">
        <f>'FIN-P&amp;L_CWS'!I208</f>
        <v>-9271561.3333333321</v>
      </c>
      <c r="I9" s="9">
        <f>'FIN-P&amp;L_CWS'!J208</f>
        <v>-11271561.333333332</v>
      </c>
      <c r="J9" s="9">
        <f>'FIN-P&amp;L_CWS'!K208</f>
        <v>-10883500.666666668</v>
      </c>
      <c r="K9" s="9">
        <f>'FIN-P&amp;L_CWS'!L208</f>
        <v>-10883500.666666668</v>
      </c>
      <c r="L9" s="9">
        <f>'FIN-P&amp;L_CWS'!M208</f>
        <v>-10883500.666666668</v>
      </c>
      <c r="M9" s="9">
        <f>'FIN-P&amp;L_CWS'!N208</f>
        <v>-10883500.666666668</v>
      </c>
      <c r="N9" s="9">
        <f>'FIN-P&amp;L_CWS'!O208</f>
        <v>-10883500.666666668</v>
      </c>
      <c r="O9" s="9">
        <f>'FIN-P&amp;L_CWS'!P208</f>
        <v>-11226560.666666668</v>
      </c>
      <c r="P9" s="9">
        <f>'FIN-P&amp;L_CWS'!Q208</f>
        <v>-11835080.666666668</v>
      </c>
      <c r="Q9" s="9">
        <f>'FIN-P&amp;L_CWS'!R208</f>
        <v>-6290340.6666666679</v>
      </c>
      <c r="R9" s="9">
        <f>'FIN-P&amp;L_CWS'!S208</f>
        <v>-4446195.6666666679</v>
      </c>
      <c r="S9" s="9">
        <f>'FIN-P&amp;L_CWS'!T208</f>
        <v>-3446195.6666666679</v>
      </c>
      <c r="T9" s="9">
        <f>'FIN-P&amp;L_CWS'!U208</f>
        <v>-3446195.6666666679</v>
      </c>
      <c r="U9" s="9">
        <f>'FIN-P&amp;L_CWS'!V208</f>
        <v>-3446195.6666666679</v>
      </c>
      <c r="V9" s="9">
        <f>'FIN-P&amp;L_CWS'!W208</f>
        <v>-3446195.6666666679</v>
      </c>
      <c r="W9" s="9">
        <f>'FIN-P&amp;L_CWS'!X208</f>
        <v>-3446195.6666666679</v>
      </c>
      <c r="X9" s="9">
        <f>'FIN-P&amp;L_CWS'!Y208</f>
        <v>-3446195.6666666679</v>
      </c>
      <c r="Y9" s="9">
        <f>'FIN-P&amp;L_CWS'!Z208</f>
        <v>-3446195.6666666679</v>
      </c>
      <c r="Z9" s="9">
        <f>'FIN-P&amp;L_CWS'!AA208</f>
        <v>-3446195.6666666679</v>
      </c>
      <c r="AA9" s="9">
        <f>'FIN-P&amp;L_CWS'!AB208</f>
        <v>-8990935.6666666679</v>
      </c>
      <c r="AB9" s="9">
        <f>'FIN-P&amp;L_CWS'!AC208</f>
        <v>-2299157.3666666634</v>
      </c>
      <c r="AC9" s="9">
        <f>'FIN-P&amp;L_CWS'!AD208</f>
        <v>9246586.6833333336</v>
      </c>
      <c r="AD9" s="9">
        <f>'FIN-P&amp;L_CWS'!AE208</f>
        <v>13099175.183333326</v>
      </c>
      <c r="AE9" s="9">
        <f>'FIN-P&amp;L_CWS'!AF208</f>
        <v>13099175.183333326</v>
      </c>
      <c r="AF9" s="9">
        <f>'FIN-P&amp;L_CWS'!AG208</f>
        <v>13099175.183333326</v>
      </c>
      <c r="AG9" s="9">
        <f>'FIN-P&amp;L_CWS'!AH208</f>
        <v>13099175.183333326</v>
      </c>
      <c r="AH9" s="9">
        <f>'FIN-P&amp;L_CWS'!AI208</f>
        <v>13099175.183333326</v>
      </c>
      <c r="AI9" s="9">
        <f>'FIN-P&amp;L_CWS'!AJ208</f>
        <v>13099175.183333326</v>
      </c>
      <c r="AJ9" s="9">
        <f>'FIN-P&amp;L_CWS'!AK208</f>
        <v>13099175.183333326</v>
      </c>
      <c r="AK9" s="9">
        <f>'FIN-P&amp;L_CWS'!AL208</f>
        <v>13099175.183333326</v>
      </c>
      <c r="AL9" s="9">
        <f>'FIN-P&amp;L_CWS'!AM208</f>
        <v>13099175.183333326</v>
      </c>
      <c r="AM9" s="9">
        <f>'FIN-P&amp;L_CWS'!AN208</f>
        <v>1545989.2833333276</v>
      </c>
      <c r="AN9" s="9">
        <f>'FIN-P&amp;L_CWS'!AO208</f>
        <v>6576264.6988333277</v>
      </c>
      <c r="AO9" s="9">
        <f>'FIN-P&amp;L_CWS'!AP208</f>
        <v>24835238.664333325</v>
      </c>
      <c r="AP9" s="9">
        <f>'FIN-P&amp;L_CWS'!AQ208</f>
        <v>30921049.450333331</v>
      </c>
      <c r="AQ9" s="9">
        <f>'FIN-P&amp;L_CWS'!AR208</f>
        <v>30920542.450333331</v>
      </c>
      <c r="AR9" s="9">
        <f>'FIN-P&amp;L_CWS'!AS208</f>
        <v>30920542.450333331</v>
      </c>
      <c r="AS9" s="9">
        <f>'FIN-P&amp;L_CWS'!AT208</f>
        <v>30920542.450333331</v>
      </c>
      <c r="AT9" s="9">
        <f>'FIN-P&amp;L_CWS'!AU208</f>
        <v>30920542.450333331</v>
      </c>
      <c r="AU9" s="9">
        <f>'FIN-P&amp;L_CWS'!AV208</f>
        <v>30920542.450333331</v>
      </c>
      <c r="AV9" s="9">
        <f>'FIN-P&amp;L_CWS'!AW208</f>
        <v>30920542.450333331</v>
      </c>
      <c r="AW9" s="9">
        <f>'FIN-P&amp;L_CWS'!AX208</f>
        <v>30920542.450333331</v>
      </c>
      <c r="AX9" s="9">
        <f>'FIN-P&amp;L_CWS'!AY208</f>
        <v>30920542.450333331</v>
      </c>
      <c r="AY9" s="9">
        <f>'FIN-P&amp;L_CWS'!AZ208</f>
        <v>12661568.484833334</v>
      </c>
      <c r="AZ9" s="9">
        <f>'FIN-P&amp;L_CWS'!BA208</f>
        <v>3044782.4276333265</v>
      </c>
      <c r="BA9" s="9">
        <f>'FIN-P&amp;L_CWS'!BB208</f>
        <v>20970780.374798335</v>
      </c>
      <c r="BB9" s="9">
        <f>'FIN-P&amp;L_CWS'!BC208</f>
        <v>26930971.874123342</v>
      </c>
      <c r="BC9" s="9">
        <f>'FIN-P&amp;L_CWS'!BD208</f>
        <v>26930464.874123342</v>
      </c>
      <c r="BD9" s="9">
        <f>'FIN-P&amp;L_CWS'!BE208</f>
        <v>26930464.874123342</v>
      </c>
      <c r="BE9" s="9">
        <f>'FIN-P&amp;L_CWS'!BF208</f>
        <v>26930464.874123342</v>
      </c>
      <c r="BF9" s="9">
        <f>'FIN-P&amp;L_CWS'!BG208</f>
        <v>26930464.874123342</v>
      </c>
      <c r="BG9" s="9">
        <f>'FIN-P&amp;L_CWS'!BH208</f>
        <v>26930464.874123342</v>
      </c>
      <c r="BH9" s="9">
        <f>'FIN-P&amp;L_CWS'!BI208</f>
        <v>26930464.874123342</v>
      </c>
      <c r="BI9" s="9">
        <f>'FIN-P&amp;L_CWS'!BJ208</f>
        <v>26930464.874123342</v>
      </c>
      <c r="BJ9" s="9">
        <f>'FIN-P&amp;L_CWS'!BK208</f>
        <v>26930464.874123342</v>
      </c>
      <c r="BK9" s="9">
        <f>'FIN-P&amp;L_CWS'!BL208</f>
        <v>9030560.7435733303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-17308904.666666664</v>
      </c>
      <c r="H10" s="9">
        <f>'FIN-P&amp;L_CWS'!I209</f>
        <v>-26580465.999999996</v>
      </c>
      <c r="I10" s="9">
        <f>'FIN-P&amp;L_CWS'!J209</f>
        <v>-37852027.333333328</v>
      </c>
      <c r="J10" s="9">
        <f>'FIN-P&amp;L_CWS'!K209</f>
        <v>-48735528</v>
      </c>
      <c r="K10" s="9">
        <f>'FIN-P&amp;L_CWS'!L209</f>
        <v>-59619028.666666672</v>
      </c>
      <c r="L10" s="9">
        <f>'FIN-P&amp;L_CWS'!M209</f>
        <v>-70502529.333333343</v>
      </c>
      <c r="M10" s="9">
        <f>'FIN-P&amp;L_CWS'!N209</f>
        <v>-81386030.000000015</v>
      </c>
      <c r="N10" s="9">
        <f>'FIN-P&amp;L_CWS'!O209</f>
        <v>-92269530.666666687</v>
      </c>
      <c r="O10" s="9">
        <f>'FIN-P&amp;L_CWS'!P209</f>
        <v>-103496091.33333336</v>
      </c>
      <c r="P10" s="9">
        <f>'FIN-P&amp;L_CWS'!Q209</f>
        <v>-115331172.00000003</v>
      </c>
      <c r="Q10" s="9">
        <f>'FIN-P&amp;L_CWS'!R209</f>
        <v>-121621512.6666667</v>
      </c>
      <c r="R10" s="9">
        <f>'FIN-P&amp;L_CWS'!S209</f>
        <v>-126067708.33333337</v>
      </c>
      <c r="S10" s="9">
        <f>'FIN-P&amp;L_CWS'!T209</f>
        <v>-129513904.00000004</v>
      </c>
      <c r="T10" s="9">
        <f>'FIN-P&amp;L_CWS'!U209</f>
        <v>-132960099.66666672</v>
      </c>
      <c r="U10" s="9">
        <f>'FIN-P&amp;L_CWS'!V209</f>
        <v>-136406295.33333337</v>
      </c>
      <c r="V10" s="9">
        <f>'FIN-P&amp;L_CWS'!W209</f>
        <v>-139852491.00000003</v>
      </c>
      <c r="W10" s="9">
        <f>'FIN-P&amp;L_CWS'!X209</f>
        <v>-143298686.66666669</v>
      </c>
      <c r="X10" s="9">
        <f>'FIN-P&amp;L_CWS'!Y209</f>
        <v>-146744882.33333334</v>
      </c>
      <c r="Y10" s="9">
        <f>'FIN-P&amp;L_CWS'!Z209</f>
        <v>-150191078</v>
      </c>
      <c r="Z10" s="9">
        <f>'FIN-P&amp;L_CWS'!AA209</f>
        <v>-153637273.66666666</v>
      </c>
      <c r="AA10" s="9">
        <f>'FIN-P&amp;L_CWS'!AB209</f>
        <v>-162628209.33333331</v>
      </c>
      <c r="AB10" s="9">
        <f>'FIN-P&amp;L_CWS'!AC209</f>
        <v>-164927366.69999999</v>
      </c>
      <c r="AC10" s="9">
        <f>'FIN-P&amp;L_CWS'!AD209</f>
        <v>-155680780.01666665</v>
      </c>
      <c r="AD10" s="9">
        <f>'FIN-P&amp;L_CWS'!AE209</f>
        <v>-142581604.83333331</v>
      </c>
      <c r="AE10" s="9">
        <f>'FIN-P&amp;L_CWS'!AF209</f>
        <v>-129482429.64999999</v>
      </c>
      <c r="AF10" s="9">
        <f>'FIN-P&amp;L_CWS'!AG209</f>
        <v>-116383254.46666667</v>
      </c>
      <c r="AG10" s="9">
        <f>'FIN-P&amp;L_CWS'!AH209</f>
        <v>-103284079.28333335</v>
      </c>
      <c r="AH10" s="9">
        <f>'FIN-P&amp;L_CWS'!AI209</f>
        <v>-90184904.100000024</v>
      </c>
      <c r="AI10" s="9">
        <f>'FIN-P&amp;L_CWS'!AJ209</f>
        <v>-77085728.916666701</v>
      </c>
      <c r="AJ10" s="9">
        <f>'FIN-P&amp;L_CWS'!AK209</f>
        <v>-63986553.733333379</v>
      </c>
      <c r="AK10" s="9">
        <f>'FIN-P&amp;L_CWS'!AL209</f>
        <v>-50887378.550000057</v>
      </c>
      <c r="AL10" s="9">
        <f>'FIN-P&amp;L_CWS'!AM209</f>
        <v>-37788203.366666734</v>
      </c>
      <c r="AM10" s="9">
        <f>'FIN-P&amp;L_CWS'!AN209</f>
        <v>-36242214.083333403</v>
      </c>
      <c r="AN10" s="9">
        <f>'FIN-P&amp;L_CWS'!AO209</f>
        <v>-29665949.384500075</v>
      </c>
      <c r="AO10" s="9">
        <f>'FIN-P&amp;L_CWS'!AP209</f>
        <v>-4830710.7201667503</v>
      </c>
      <c r="AP10" s="9">
        <f>'FIN-P&amp;L_CWS'!AQ209</f>
        <v>26090338.730166581</v>
      </c>
      <c r="AQ10" s="9">
        <f>'FIN-P&amp;L_CWS'!AR209</f>
        <v>57010881.180499911</v>
      </c>
      <c r="AR10" s="9">
        <f>'FIN-P&amp;L_CWS'!AS209</f>
        <v>87931423.630833238</v>
      </c>
      <c r="AS10" s="9">
        <f>'FIN-P&amp;L_CWS'!AT209</f>
        <v>118851966.08116657</v>
      </c>
      <c r="AT10" s="9">
        <f>'FIN-P&amp;L_CWS'!AU209</f>
        <v>149772508.53149989</v>
      </c>
      <c r="AU10" s="9">
        <f>'FIN-P&amp;L_CWS'!AV209</f>
        <v>180693050.98183322</v>
      </c>
      <c r="AV10" s="9">
        <f>'FIN-P&amp;L_CWS'!AW209</f>
        <v>211613593.43216655</v>
      </c>
      <c r="AW10" s="9">
        <f>'FIN-P&amp;L_CWS'!AX209</f>
        <v>242534135.88249987</v>
      </c>
      <c r="AX10" s="9">
        <f>'FIN-P&amp;L_CWS'!AY209</f>
        <v>273454678.33283323</v>
      </c>
      <c r="AY10" s="9">
        <f>'FIN-P&amp;L_CWS'!AZ209</f>
        <v>286116246.81766659</v>
      </c>
      <c r="AZ10" s="9">
        <f>'FIN-P&amp;L_CWS'!BA209</f>
        <v>289161029.24529994</v>
      </c>
      <c r="BA10" s="9">
        <f>'FIN-P&amp;L_CWS'!BB209</f>
        <v>310131809.62009829</v>
      </c>
      <c r="BB10" s="9">
        <f>'FIN-P&amp;L_CWS'!BC209</f>
        <v>337062781.49422163</v>
      </c>
      <c r="BC10" s="9">
        <f>'FIN-P&amp;L_CWS'!BD209</f>
        <v>363993246.36834496</v>
      </c>
      <c r="BD10" s="9">
        <f>'FIN-P&amp;L_CWS'!BE209</f>
        <v>390923711.2424683</v>
      </c>
      <c r="BE10" s="9">
        <f>'FIN-P&amp;L_CWS'!BF209</f>
        <v>417854176.11659163</v>
      </c>
      <c r="BF10" s="9">
        <f>'FIN-P&amp;L_CWS'!BG209</f>
        <v>444784640.99071497</v>
      </c>
      <c r="BG10" s="9">
        <f>'FIN-P&amp;L_CWS'!BH209</f>
        <v>471715105.8648383</v>
      </c>
      <c r="BH10" s="9">
        <f>'FIN-P&amp;L_CWS'!BI209</f>
        <v>498645570.73896164</v>
      </c>
      <c r="BI10" s="9">
        <f>'FIN-P&amp;L_CWS'!BJ209</f>
        <v>525576035.61308497</v>
      </c>
      <c r="BJ10" s="9">
        <f>'FIN-P&amp;L_CWS'!BK209</f>
        <v>552506500.48720837</v>
      </c>
      <c r="BK10" s="9">
        <f>'FIN-P&amp;L_CWS'!BL209</f>
        <v>561537061.23078167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8" t="s">
        <v>35</v>
      </c>
      <c r="E13" s="388"/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 t="s">
        <v>36</v>
      </c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 t="s">
        <v>37</v>
      </c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 t="s">
        <v>38</v>
      </c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 t="s">
        <v>39</v>
      </c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  <c r="BK13" s="388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4055330</v>
      </c>
      <c r="H20" s="9">
        <f>'REV-REVCALC_CWS'!G91</f>
        <v>7095840</v>
      </c>
      <c r="I20" s="9">
        <f>'REV-REVCALC_CWS'!H91</f>
        <v>7095840</v>
      </c>
      <c r="J20" s="9">
        <f>'REV-REVCALC_CWS'!I91</f>
        <v>7095840</v>
      </c>
      <c r="K20" s="9">
        <f>'REV-REVCALC_CWS'!J91</f>
        <v>7095840</v>
      </c>
      <c r="L20" s="9">
        <f>'REV-REVCALC_CWS'!K91</f>
        <v>7095840</v>
      </c>
      <c r="M20" s="9">
        <f>'REV-REVCALC_CWS'!L91</f>
        <v>7095840</v>
      </c>
      <c r="N20" s="9">
        <f>'REV-REVCALC_CWS'!M91</f>
        <v>7095840</v>
      </c>
      <c r="O20" s="9">
        <f>'REV-REVCALC_CWS'!N91</f>
        <v>6752780</v>
      </c>
      <c r="P20" s="9">
        <f>'REV-REVCALC_CWS'!O91</f>
        <v>9242660</v>
      </c>
      <c r="Q20" s="9">
        <f>'REV-REVCALC_CWS'!P91</f>
        <v>14787400</v>
      </c>
      <c r="R20" s="9">
        <f>'REV-REVCALC_CWS'!Q91</f>
        <v>16631545</v>
      </c>
      <c r="S20" s="9">
        <f>'REV-REVCALC_CWS'!R91</f>
        <v>16631545</v>
      </c>
      <c r="T20" s="9">
        <f>'REV-REVCALC_CWS'!S91</f>
        <v>16631545</v>
      </c>
      <c r="U20" s="9">
        <f>'REV-REVCALC_CWS'!T91</f>
        <v>16631545</v>
      </c>
      <c r="V20" s="9">
        <f>'REV-REVCALC_CWS'!U91</f>
        <v>16631545</v>
      </c>
      <c r="W20" s="9">
        <f>'REV-REVCALC_CWS'!V91</f>
        <v>16631545</v>
      </c>
      <c r="X20" s="9">
        <f>'REV-REVCALC_CWS'!W91</f>
        <v>16631545</v>
      </c>
      <c r="Y20" s="9">
        <f>'REV-REVCALC_CWS'!X91</f>
        <v>16631545</v>
      </c>
      <c r="Z20" s="9">
        <f>'REV-REVCALC_CWS'!Y91</f>
        <v>16631545</v>
      </c>
      <c r="AA20" s="9">
        <f>'REV-REVCALC_CWS'!Z91</f>
        <v>11086805</v>
      </c>
      <c r="AB20" s="9">
        <f>'REV-REVCALC_CWS'!AA91</f>
        <v>19253783.300000004</v>
      </c>
      <c r="AC20" s="9">
        <f>'REV-REVCALC_CWS'!AB91</f>
        <v>30799527.350000001</v>
      </c>
      <c r="AD20" s="9">
        <f>'REV-REVCALC_CWS'!AC91</f>
        <v>34652115.849999994</v>
      </c>
      <c r="AE20" s="9">
        <f>'REV-REVCALC_CWS'!AD91</f>
        <v>34652115.849999994</v>
      </c>
      <c r="AF20" s="9">
        <f>'REV-REVCALC_CWS'!AE91</f>
        <v>34652115.849999994</v>
      </c>
      <c r="AG20" s="9">
        <f>'REV-REVCALC_CWS'!AF91</f>
        <v>34652115.849999994</v>
      </c>
      <c r="AH20" s="9">
        <f>'REV-REVCALC_CWS'!AG91</f>
        <v>34652115.849999994</v>
      </c>
      <c r="AI20" s="9">
        <f>'REV-REVCALC_CWS'!AH91</f>
        <v>34652115.849999994</v>
      </c>
      <c r="AJ20" s="9">
        <f>'REV-REVCALC_CWS'!AI91</f>
        <v>34652115.849999994</v>
      </c>
      <c r="AK20" s="9">
        <f>'REV-REVCALC_CWS'!AJ91</f>
        <v>34652115.849999994</v>
      </c>
      <c r="AL20" s="9">
        <f>'REV-REVCALC_CWS'!AK91</f>
        <v>34652115.849999994</v>
      </c>
      <c r="AM20" s="9">
        <f>'REV-REVCALC_CWS'!AL91</f>
        <v>23098929.949999996</v>
      </c>
      <c r="AN20" s="9">
        <f>'REV-REVCALC_CWS'!AM91</f>
        <v>30424681.365499992</v>
      </c>
      <c r="AO20" s="9">
        <f>'REV-REVCALC_CWS'!AN91</f>
        <v>48683655.330999985</v>
      </c>
      <c r="AP20" s="9">
        <f>'REV-REVCALC_CWS'!AO91</f>
        <v>54769466.116999999</v>
      </c>
      <c r="AQ20" s="9">
        <f>'REV-REVCALC_CWS'!AP91</f>
        <v>54768959.116999999</v>
      </c>
      <c r="AR20" s="9">
        <f>'REV-REVCALC_CWS'!AQ91</f>
        <v>54768959.116999999</v>
      </c>
      <c r="AS20" s="9">
        <f>'REV-REVCALC_CWS'!AR91</f>
        <v>54768959.116999999</v>
      </c>
      <c r="AT20" s="9">
        <f>'REV-REVCALC_CWS'!AS91</f>
        <v>54768959.116999999</v>
      </c>
      <c r="AU20" s="9">
        <f>'REV-REVCALC_CWS'!AT91</f>
        <v>54768959.116999999</v>
      </c>
      <c r="AV20" s="9">
        <f>'REV-REVCALC_CWS'!AU91</f>
        <v>54768959.116999999</v>
      </c>
      <c r="AW20" s="9">
        <f>'REV-REVCALC_CWS'!AV91</f>
        <v>54768959.116999999</v>
      </c>
      <c r="AX20" s="9">
        <f>'REV-REVCALC_CWS'!AW91</f>
        <v>54768959.116999999</v>
      </c>
      <c r="AY20" s="9">
        <f>'REV-REVCALC_CWS'!AX91</f>
        <v>36509985.151499994</v>
      </c>
      <c r="AZ20" s="9">
        <f>'REV-REVCALC_CWS'!AY91</f>
        <v>29854420.414300002</v>
      </c>
      <c r="BA20" s="9">
        <f>'REV-REVCALC_CWS'!AZ91</f>
        <v>47780418.361465007</v>
      </c>
      <c r="BB20" s="9">
        <f>'REV-REVCALC_CWS'!BA91</f>
        <v>53740609.860790014</v>
      </c>
      <c r="BC20" s="9">
        <f>'REV-REVCALC_CWS'!BB91</f>
        <v>53740102.860790014</v>
      </c>
      <c r="BD20" s="9">
        <f>'REV-REVCALC_CWS'!BC91</f>
        <v>53740102.860790014</v>
      </c>
      <c r="BE20" s="9">
        <f>'REV-REVCALC_CWS'!BD91</f>
        <v>53740102.860790014</v>
      </c>
      <c r="BF20" s="9">
        <f>'REV-REVCALC_CWS'!BE91</f>
        <v>53740102.860790014</v>
      </c>
      <c r="BG20" s="9">
        <f>'REV-REVCALC_CWS'!BF91</f>
        <v>53740102.860790014</v>
      </c>
      <c r="BH20" s="9">
        <f>'REV-REVCALC_CWS'!BG91</f>
        <v>53740102.860790014</v>
      </c>
      <c r="BI20" s="9">
        <f>'REV-REVCALC_CWS'!BH91</f>
        <v>53740102.860790014</v>
      </c>
      <c r="BJ20" s="9">
        <f>'REV-REVCALC_CWS'!BI91</f>
        <v>53740102.860790014</v>
      </c>
      <c r="BK20" s="9">
        <f>'REV-REVCALC_CWS'!BJ91</f>
        <v>35840198.73024001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8" t="s">
        <v>35</v>
      </c>
      <c r="E24" s="388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 t="s">
        <v>36</v>
      </c>
      <c r="Q24" s="388"/>
      <c r="R24" s="388"/>
      <c r="S24" s="388"/>
      <c r="T24" s="388"/>
      <c r="U24" s="388"/>
      <c r="V24" s="388"/>
      <c r="W24" s="388"/>
      <c r="X24" s="388"/>
      <c r="Y24" s="388"/>
      <c r="Z24" s="388"/>
      <c r="AA24" s="388"/>
      <c r="AB24" s="388" t="s">
        <v>37</v>
      </c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 t="s">
        <v>38</v>
      </c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 t="s">
        <v>39</v>
      </c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4055330</v>
      </c>
      <c r="H26" s="9">
        <f>'REV-REVCALC_CWS'!G91</f>
        <v>7095840</v>
      </c>
      <c r="I26" s="9">
        <f>'REV-REVCALC_CWS'!H91</f>
        <v>7095840</v>
      </c>
      <c r="J26" s="9">
        <f>'REV-REVCALC_CWS'!I91</f>
        <v>7095840</v>
      </c>
      <c r="K26" s="9">
        <f>'REV-REVCALC_CWS'!J91</f>
        <v>7095840</v>
      </c>
      <c r="L26" s="9">
        <f>'REV-REVCALC_CWS'!K91</f>
        <v>7095840</v>
      </c>
      <c r="M26" s="9">
        <f>'REV-REVCALC_CWS'!L91</f>
        <v>7095840</v>
      </c>
      <c r="N26" s="9">
        <f>'REV-REVCALC_CWS'!M91</f>
        <v>7095840</v>
      </c>
      <c r="O26" s="9">
        <f>'REV-REVCALC_CWS'!N91</f>
        <v>6752780</v>
      </c>
      <c r="P26" s="9">
        <f>'REV-REVCALC_CWS'!O91</f>
        <v>9242660</v>
      </c>
      <c r="Q26" s="9">
        <f>'REV-REVCALC_CWS'!P91</f>
        <v>14787400</v>
      </c>
      <c r="R26" s="9">
        <f>'REV-REVCALC_CWS'!Q91</f>
        <v>16631545</v>
      </c>
      <c r="S26" s="9">
        <f>'REV-REVCALC_CWS'!R91</f>
        <v>16631545</v>
      </c>
      <c r="T26" s="9">
        <f>'REV-REVCALC_CWS'!S91</f>
        <v>16631545</v>
      </c>
      <c r="U26" s="9">
        <f>'REV-REVCALC_CWS'!T91</f>
        <v>16631545</v>
      </c>
      <c r="V26" s="9">
        <f>'REV-REVCALC_CWS'!U91</f>
        <v>16631545</v>
      </c>
      <c r="W26" s="9">
        <f>'REV-REVCALC_CWS'!V91</f>
        <v>16631545</v>
      </c>
      <c r="X26" s="9">
        <f>'REV-REVCALC_CWS'!W91</f>
        <v>16631545</v>
      </c>
      <c r="Y26" s="9">
        <f>'REV-REVCALC_CWS'!X91</f>
        <v>16631545</v>
      </c>
      <c r="Z26" s="9">
        <f>'REV-REVCALC_CWS'!Y91</f>
        <v>16631545</v>
      </c>
      <c r="AA26" s="9">
        <f>'REV-REVCALC_CWS'!Z91</f>
        <v>11086805</v>
      </c>
      <c r="AB26" s="9">
        <f>'REV-REVCALC_CWS'!AA91</f>
        <v>19253783.300000004</v>
      </c>
      <c r="AC26" s="9">
        <f>'REV-REVCALC_CWS'!AB91</f>
        <v>30799527.350000001</v>
      </c>
      <c r="AD26" s="9">
        <f>'REV-REVCALC_CWS'!AC91</f>
        <v>34652115.849999994</v>
      </c>
      <c r="AE26" s="9">
        <f>'REV-REVCALC_CWS'!AD91</f>
        <v>34652115.849999994</v>
      </c>
      <c r="AF26" s="9">
        <f>'REV-REVCALC_CWS'!AE91</f>
        <v>34652115.849999994</v>
      </c>
      <c r="AG26" s="9">
        <f>'REV-REVCALC_CWS'!AF91</f>
        <v>34652115.849999994</v>
      </c>
      <c r="AH26" s="9">
        <f>'REV-REVCALC_CWS'!AG91</f>
        <v>34652115.849999994</v>
      </c>
      <c r="AI26" s="9">
        <f>'REV-REVCALC_CWS'!AH91</f>
        <v>34652115.849999994</v>
      </c>
      <c r="AJ26" s="9">
        <f>'REV-REVCALC_CWS'!AI91</f>
        <v>34652115.849999994</v>
      </c>
      <c r="AK26" s="9">
        <f>'REV-REVCALC_CWS'!AJ91</f>
        <v>34652115.849999994</v>
      </c>
      <c r="AL26" s="9">
        <f>'REV-REVCALC_CWS'!AK91</f>
        <v>34652115.849999994</v>
      </c>
      <c r="AM26" s="9">
        <f>'REV-REVCALC_CWS'!AL91</f>
        <v>23098929.949999996</v>
      </c>
      <c r="AN26" s="9">
        <f>'REV-REVCALC_CWS'!AM91</f>
        <v>30424681.365499992</v>
      </c>
      <c r="AO26" s="9">
        <f>'REV-REVCALC_CWS'!AN91</f>
        <v>48683655.330999985</v>
      </c>
      <c r="AP26" s="9">
        <f>'REV-REVCALC_CWS'!AO91</f>
        <v>54769466.116999999</v>
      </c>
      <c r="AQ26" s="9">
        <f>'REV-REVCALC_CWS'!AP91</f>
        <v>54768959.116999999</v>
      </c>
      <c r="AR26" s="9">
        <f>'REV-REVCALC_CWS'!AQ91</f>
        <v>54768959.116999999</v>
      </c>
      <c r="AS26" s="9">
        <f>'REV-REVCALC_CWS'!AR91</f>
        <v>54768959.116999999</v>
      </c>
      <c r="AT26" s="9">
        <f>'REV-REVCALC_CWS'!AS91</f>
        <v>54768959.116999999</v>
      </c>
      <c r="AU26" s="9">
        <f>'REV-REVCALC_CWS'!AT91</f>
        <v>54768959.116999999</v>
      </c>
      <c r="AV26" s="9">
        <f>'REV-REVCALC_CWS'!AU91</f>
        <v>54768959.116999999</v>
      </c>
      <c r="AW26" s="9">
        <f>'REV-REVCALC_CWS'!AV91</f>
        <v>54768959.116999999</v>
      </c>
      <c r="AX26" s="9">
        <f>'REV-REVCALC_CWS'!AW91</f>
        <v>54768959.116999999</v>
      </c>
      <c r="AY26" s="9">
        <f>'REV-REVCALC_CWS'!AX91</f>
        <v>36509985.151499994</v>
      </c>
      <c r="AZ26" s="9">
        <f>'REV-REVCALC_CWS'!AY91</f>
        <v>29854420.414300002</v>
      </c>
      <c r="BA26" s="9">
        <f>'REV-REVCALC_CWS'!AZ91</f>
        <v>47780418.361465007</v>
      </c>
      <c r="BB26" s="9">
        <f>'REV-REVCALC_CWS'!BA91</f>
        <v>53740609.860790014</v>
      </c>
      <c r="BC26" s="9">
        <f>'REV-REVCALC_CWS'!BB91</f>
        <v>53740102.860790014</v>
      </c>
      <c r="BD26" s="9">
        <f>'REV-REVCALC_CWS'!BC91</f>
        <v>53740102.860790014</v>
      </c>
      <c r="BE26" s="9">
        <f>'REV-REVCALC_CWS'!BD91</f>
        <v>53740102.860790014</v>
      </c>
      <c r="BF26" s="9">
        <f>'REV-REVCALC_CWS'!BE91</f>
        <v>53740102.860790014</v>
      </c>
      <c r="BG26" s="9">
        <f>'REV-REVCALC_CWS'!BF91</f>
        <v>53740102.860790014</v>
      </c>
      <c r="BH26" s="9">
        <f>'REV-REVCALC_CWS'!BG91</f>
        <v>53740102.860790014</v>
      </c>
      <c r="BI26" s="9">
        <f>'REV-REVCALC_CWS'!BH91</f>
        <v>53740102.860790014</v>
      </c>
      <c r="BJ26" s="9">
        <f>'REV-REVCALC_CWS'!BI91</f>
        <v>53740102.860790014</v>
      </c>
      <c r="BK26" s="9">
        <f>'REV-REVCALC_CWS'!BJ91</f>
        <v>35840198.73024001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8" t="s">
        <v>35</v>
      </c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 t="s">
        <v>36</v>
      </c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/>
      <c r="AB31" s="388" t="s">
        <v>37</v>
      </c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 t="s">
        <v>38</v>
      </c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 t="s">
        <v>39</v>
      </c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  <c r="BK31" s="388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60478990</v>
      </c>
      <c r="G5" s="9">
        <f>SUM(R49:AC49)</f>
        <v>184800770</v>
      </c>
      <c r="H5" s="9">
        <f>SUM(AD49:AO49)</f>
        <v>385021283.24999994</v>
      </c>
      <c r="I5" s="9">
        <f>SUM(AP49:BA49)</f>
        <v>608539460.9009999</v>
      </c>
      <c r="J5" s="9">
        <f>SUM(BB49:BM49)</f>
        <v>597136470.25311506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8" t="s">
        <v>35</v>
      </c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 t="s">
        <v>36</v>
      </c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/>
      <c r="AD44" s="388" t="s">
        <v>37</v>
      </c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/>
      <c r="AP44" s="388" t="s">
        <v>38</v>
      </c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 t="s">
        <v>39</v>
      </c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388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4055330</v>
      </c>
      <c r="J49" s="9">
        <f>'REV-REVCALC_CWS'!G91</f>
        <v>7095840</v>
      </c>
      <c r="K49" s="9">
        <f>'REV-REVCALC_CWS'!H91</f>
        <v>7095840</v>
      </c>
      <c r="L49" s="9">
        <f>'REV-REVCALC_CWS'!I91</f>
        <v>7095840</v>
      </c>
      <c r="M49" s="9">
        <f>'REV-REVCALC_CWS'!J91</f>
        <v>7095840</v>
      </c>
      <c r="N49" s="9">
        <f>'REV-REVCALC_CWS'!K91</f>
        <v>7095840</v>
      </c>
      <c r="O49" s="9">
        <f>'REV-REVCALC_CWS'!L91</f>
        <v>7095840</v>
      </c>
      <c r="P49" s="9">
        <f>'REV-REVCALC_CWS'!M91</f>
        <v>7095840</v>
      </c>
      <c r="Q49" s="9">
        <f>'REV-REVCALC_CWS'!N91</f>
        <v>6752780</v>
      </c>
      <c r="R49" s="9">
        <f>'REV-REVCALC_CWS'!O91</f>
        <v>9242660</v>
      </c>
      <c r="S49" s="9">
        <f>'REV-REVCALC_CWS'!P91</f>
        <v>14787400</v>
      </c>
      <c r="T49" s="9">
        <f>'REV-REVCALC_CWS'!Q91</f>
        <v>16631545</v>
      </c>
      <c r="U49" s="9">
        <f>'REV-REVCALC_CWS'!R91</f>
        <v>16631545</v>
      </c>
      <c r="V49" s="9">
        <f>'REV-REVCALC_CWS'!S91</f>
        <v>16631545</v>
      </c>
      <c r="W49" s="9">
        <f>'REV-REVCALC_CWS'!T91</f>
        <v>16631545</v>
      </c>
      <c r="X49" s="9">
        <f>'REV-REVCALC_CWS'!U91</f>
        <v>16631545</v>
      </c>
      <c r="Y49" s="9">
        <f>'REV-REVCALC_CWS'!V91</f>
        <v>16631545</v>
      </c>
      <c r="Z49" s="9">
        <f>'REV-REVCALC_CWS'!W91</f>
        <v>16631545</v>
      </c>
      <c r="AA49" s="9">
        <f>'REV-REVCALC_CWS'!X91</f>
        <v>16631545</v>
      </c>
      <c r="AB49" s="9">
        <f>'REV-REVCALC_CWS'!Y91</f>
        <v>16631545</v>
      </c>
      <c r="AC49" s="9">
        <f>'REV-REVCALC_CWS'!Z91</f>
        <v>11086805</v>
      </c>
      <c r="AD49" s="9">
        <f>'REV-REVCALC_CWS'!AA91</f>
        <v>19253783.300000004</v>
      </c>
      <c r="AE49" s="9">
        <f>'REV-REVCALC_CWS'!AB91</f>
        <v>30799527.350000001</v>
      </c>
      <c r="AF49" s="9">
        <f>'REV-REVCALC_CWS'!AC91</f>
        <v>34652115.849999994</v>
      </c>
      <c r="AG49" s="9">
        <f>'REV-REVCALC_CWS'!AD91</f>
        <v>34652115.849999994</v>
      </c>
      <c r="AH49" s="9">
        <f>'REV-REVCALC_CWS'!AE91</f>
        <v>34652115.849999994</v>
      </c>
      <c r="AI49" s="9">
        <f>'REV-REVCALC_CWS'!AF91</f>
        <v>34652115.849999994</v>
      </c>
      <c r="AJ49" s="9">
        <f>'REV-REVCALC_CWS'!AG91</f>
        <v>34652115.849999994</v>
      </c>
      <c r="AK49" s="9">
        <f>'REV-REVCALC_CWS'!AH91</f>
        <v>34652115.849999994</v>
      </c>
      <c r="AL49" s="9">
        <f>'REV-REVCALC_CWS'!AI91</f>
        <v>34652115.849999994</v>
      </c>
      <c r="AM49" s="9">
        <f>'REV-REVCALC_CWS'!AJ91</f>
        <v>34652115.849999994</v>
      </c>
      <c r="AN49" s="9">
        <f>'REV-REVCALC_CWS'!AK91</f>
        <v>34652115.849999994</v>
      </c>
      <c r="AO49" s="9">
        <f>'REV-REVCALC_CWS'!AL91</f>
        <v>23098929.949999996</v>
      </c>
      <c r="AP49" s="9">
        <f>'REV-REVCALC_CWS'!AM91</f>
        <v>30424681.365499992</v>
      </c>
      <c r="AQ49" s="9">
        <f>'REV-REVCALC_CWS'!AN91</f>
        <v>48683655.330999985</v>
      </c>
      <c r="AR49" s="9">
        <f>'REV-REVCALC_CWS'!AO91</f>
        <v>54769466.116999999</v>
      </c>
      <c r="AS49" s="9">
        <f>'REV-REVCALC_CWS'!AP91</f>
        <v>54768959.116999999</v>
      </c>
      <c r="AT49" s="9">
        <f>'REV-REVCALC_CWS'!AQ91</f>
        <v>54768959.116999999</v>
      </c>
      <c r="AU49" s="9">
        <f>'REV-REVCALC_CWS'!AR91</f>
        <v>54768959.116999999</v>
      </c>
      <c r="AV49" s="9">
        <f>'REV-REVCALC_CWS'!AS91</f>
        <v>54768959.116999999</v>
      </c>
      <c r="AW49" s="9">
        <f>'REV-REVCALC_CWS'!AT91</f>
        <v>54768959.116999999</v>
      </c>
      <c r="AX49" s="9">
        <f>'REV-REVCALC_CWS'!AU91</f>
        <v>54768959.116999999</v>
      </c>
      <c r="AY49" s="9">
        <f>'REV-REVCALC_CWS'!AV91</f>
        <v>54768959.116999999</v>
      </c>
      <c r="AZ49" s="9">
        <f>'REV-REVCALC_CWS'!AW91</f>
        <v>54768959.116999999</v>
      </c>
      <c r="BA49" s="9">
        <f>'REV-REVCALC_CWS'!AX91</f>
        <v>36509985.151499994</v>
      </c>
      <c r="BB49" s="9">
        <f>'REV-REVCALC_CWS'!AY91</f>
        <v>29854420.414300002</v>
      </c>
      <c r="BC49" s="9">
        <f>'REV-REVCALC_CWS'!AZ91</f>
        <v>47780418.361465007</v>
      </c>
      <c r="BD49" s="9">
        <f>'REV-REVCALC_CWS'!BA91</f>
        <v>53740609.860790014</v>
      </c>
      <c r="BE49" s="9">
        <f>'REV-REVCALC_CWS'!BB91</f>
        <v>53740102.860790014</v>
      </c>
      <c r="BF49" s="9">
        <f>'REV-REVCALC_CWS'!BC91</f>
        <v>53740102.860790014</v>
      </c>
      <c r="BG49" s="9">
        <f>'REV-REVCALC_CWS'!BD91</f>
        <v>53740102.860790014</v>
      </c>
      <c r="BH49" s="9">
        <f>'REV-REVCALC_CWS'!BE91</f>
        <v>53740102.860790014</v>
      </c>
      <c r="BI49" s="9">
        <f>'REV-REVCALC_CWS'!BF91</f>
        <v>53740102.860790014</v>
      </c>
      <c r="BJ49" s="9">
        <f>'REV-REVCALC_CWS'!BG91</f>
        <v>53740102.860790014</v>
      </c>
      <c r="BK49" s="9">
        <f>'REV-REVCALC_CWS'!BH91</f>
        <v>53740102.860790014</v>
      </c>
      <c r="BL49" s="9">
        <f>'REV-REVCALC_CWS'!BI91</f>
        <v>53740102.860790014</v>
      </c>
      <c r="BM49" s="9">
        <f>'REV-REVCALC_CWS'!BJ91</f>
        <v>35840198.73024001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53" workbookViewId="0">
      <selection activeCell="B88" sqref="B88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8" t="s">
        <v>36</v>
      </c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/>
      <c r="AB34" s="388" t="s">
        <v>37</v>
      </c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 t="s">
        <v>38</v>
      </c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 t="s">
        <v>39</v>
      </c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  <c r="BK34" s="388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2" t="s">
        <v>35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9" sqref="B49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8" t="s">
        <v>618</v>
      </c>
      <c r="C2" s="388"/>
      <c r="D2" s="388"/>
      <c r="E2" s="388"/>
      <c r="F2" s="388"/>
      <c r="G2" s="388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8" t="s">
        <v>1252</v>
      </c>
      <c r="C12" s="388"/>
      <c r="D12" s="388"/>
      <c r="E12" s="388"/>
      <c r="F12" s="388"/>
      <c r="G12" s="388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8" t="s">
        <v>620</v>
      </c>
      <c r="D21" s="388"/>
      <c r="E21" s="388"/>
      <c r="F21" s="388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8" t="s">
        <v>622</v>
      </c>
      <c r="C32" s="388"/>
      <c r="D32" s="388"/>
      <c r="E32" s="388"/>
      <c r="F32" s="388"/>
      <c r="G32" s="388"/>
      <c r="H32" s="388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73910500</v>
      </c>
      <c r="F5" s="66">
        <f>F31</f>
        <v>174460290</v>
      </c>
      <c r="G5" s="66">
        <f>G31</f>
        <v>238903420.75000009</v>
      </c>
      <c r="H5" s="66">
        <f>H31</f>
        <v>526721938.36600012</v>
      </c>
      <c r="I5" s="66">
        <f>I31</f>
        <v>580520749.12276518</v>
      </c>
      <c r="J5" s="118">
        <f>SUM(E5:I5)</f>
        <v>1594516898.2387652</v>
      </c>
    </row>
    <row r="6" spans="2:11" x14ac:dyDescent="0.15">
      <c r="B6" s="33" t="s">
        <v>331</v>
      </c>
      <c r="E6" s="66">
        <f>E3-E5</f>
        <v>89151490</v>
      </c>
      <c r="F6" s="66">
        <f>F3-F5</f>
        <v>255570570</v>
      </c>
      <c r="G6" s="66">
        <f>G3-G5</f>
        <v>613102536.74999964</v>
      </c>
      <c r="H6" s="66">
        <f>H3-H5</f>
        <v>297712399.94599992</v>
      </c>
      <c r="I6" s="66">
        <f>I3-I5</f>
        <v>328120423.41721475</v>
      </c>
      <c r="J6" s="118">
        <f>SUM(E6:I6)</f>
        <v>1583657420.1132145</v>
      </c>
    </row>
    <row r="7" spans="2:11" x14ac:dyDescent="0.15">
      <c r="B7" s="33" t="s">
        <v>318</v>
      </c>
      <c r="E7" s="116">
        <f>E6/E3</f>
        <v>0.54673372991461711</v>
      </c>
      <c r="F7" s="116">
        <f>F6/F3</f>
        <v>0.59430751086096467</v>
      </c>
      <c r="G7" s="116">
        <f>G6/G3</f>
        <v>0.71959888467094413</v>
      </c>
      <c r="H7" s="116">
        <f>H6/H3</f>
        <v>0.36111111111111099</v>
      </c>
      <c r="I7" s="116">
        <f>I6/I3</f>
        <v>0.36111111111111088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1788957663.2810645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93178990</v>
      </c>
      <c r="F17" s="66">
        <f>F6+F11+F15</f>
        <v>265826520</v>
      </c>
      <c r="G17" s="66">
        <f>G6+G11+G15</f>
        <v>629228453.24999964</v>
      </c>
      <c r="H17" s="66">
        <f>H6+H11+H15</f>
        <v>332080981.31099993</v>
      </c>
      <c r="I17" s="66">
        <f>I6+I11+I15</f>
        <v>365992597.13613975</v>
      </c>
      <c r="J17" s="118">
        <f t="shared" si="1"/>
        <v>1686307541.6971393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70697000</v>
      </c>
      <c r="F27" s="66">
        <f>SUM('REV-REVCALC_CWS'!O21:Z21)</f>
        <v>166875060</v>
      </c>
      <c r="G27" s="66">
        <f>SUM('REV-REVCALC_CWS'!AA21:AL21)</f>
        <v>228516315.49999997</v>
      </c>
      <c r="H27" s="66">
        <f>SUM('REV-REVCALC_CWS'!AM21:AX21)</f>
        <v>503820984.52399999</v>
      </c>
      <c r="I27" s="66">
        <f>SUM('REV-REVCALC_CWS'!AY21:BJ21)</f>
        <v>555280716.55220997</v>
      </c>
      <c r="J27" s="118">
        <f>SUM(E27:I27)</f>
        <v>1525190076.57621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73910500</v>
      </c>
      <c r="F31" s="66">
        <f>SUM('REV-REVCALC_CWS'!O26:Z26)</f>
        <v>174460290</v>
      </c>
      <c r="G31" s="66">
        <f>SUM('REV-REVCALC_CWS'!AA26:AL26)</f>
        <v>238903420.75000009</v>
      </c>
      <c r="H31" s="66">
        <f>SUM('REV-REVCALC_CWS'!AM26:AX26)</f>
        <v>526721938.36600012</v>
      </c>
      <c r="I31" s="66">
        <f>SUM('REV-REVCALC_CWS'!AY26:BJ26)</f>
        <v>580520749.12276518</v>
      </c>
      <c r="J31" s="118">
        <f>SUM(E31:I31)</f>
        <v>1594516898.2387652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31363760</v>
      </c>
      <c r="F33" s="66">
        <f>SUM('REV-REVCALC_CWS'!O28:Z28)</f>
        <v>98607990</v>
      </c>
      <c r="G33" s="66">
        <f>SUM('REV-REVCALC_CWS'!AA28:AL28)</f>
        <v>135032368.24999997</v>
      </c>
      <c r="H33" s="66">
        <f>SUM('REV-REVCALC_CWS'!AM28:AX28)</f>
        <v>297712399.94599992</v>
      </c>
      <c r="I33" s="66">
        <f>SUM('REV-REVCALC_CWS'!AY28:BJ28)</f>
        <v>328120423.41721511</v>
      </c>
      <c r="J33" s="118">
        <f>SUM(E33:I33)</f>
        <v>890836941.61321497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0.19234255634927552</v>
      </c>
      <c r="F34" s="116">
        <f>F33/F24</f>
        <v>0.22930445038293298</v>
      </c>
      <c r="G34" s="116">
        <f>G33/G24</f>
        <v>0.15848758692511844</v>
      </c>
      <c r="H34" s="116">
        <f>H33/H24</f>
        <v>0.36111111111111099</v>
      </c>
      <c r="I34" s="116">
        <f>I33/I24</f>
        <v>0.36111111111111127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8" t="s">
        <v>692</v>
      </c>
      <c r="C2" s="388"/>
      <c r="D2" s="388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70697000</v>
      </c>
      <c r="E10" s="9">
        <f>SUM(P35:AA35)</f>
        <v>166875060</v>
      </c>
      <c r="F10" s="9">
        <f>SUM(AB35:AM35)</f>
        <v>246572405</v>
      </c>
      <c r="G10" s="9">
        <f>SUM(AN35:AY35)</f>
        <v>8001032</v>
      </c>
      <c r="H10" s="9">
        <f>SUM(AZ35:BK35)</f>
        <v>485003682.89999998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70697000</v>
      </c>
      <c r="E13" s="9">
        <f>SUM(P39:AA39)</f>
        <v>166875060</v>
      </c>
      <c r="F13" s="9">
        <f>SUM(AB39:AM39)</f>
        <v>246572405</v>
      </c>
      <c r="G13" s="9">
        <f>SUM(AN39:AY39)</f>
        <v>8001032</v>
      </c>
      <c r="H13" s="9">
        <f>SUM(AZ39:BK39)</f>
        <v>485003682.89999998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8" t="s">
        <v>35</v>
      </c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 t="s">
        <v>36</v>
      </c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 t="s">
        <v>37</v>
      </c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 t="s">
        <v>38</v>
      </c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 t="s">
        <v>39</v>
      </c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11000</v>
      </c>
      <c r="E27" s="145">
        <f>'COGS-PRICE-MARGIN_CWS'!$E5</f>
        <v>11000</v>
      </c>
      <c r="F27" s="145">
        <f>'COGS-PRICE-MARGIN_CWS'!$E5</f>
        <v>11000</v>
      </c>
      <c r="G27" s="145">
        <f>'COGS-PRICE-MARGIN_CWS'!$E5</f>
        <v>11000</v>
      </c>
      <c r="H27" s="145">
        <f>'COGS-PRICE-MARGIN_CWS'!$E5</f>
        <v>11000</v>
      </c>
      <c r="I27" s="145">
        <f>'COGS-PRICE-MARGIN_CWS'!$E5</f>
        <v>11000</v>
      </c>
      <c r="J27" s="145">
        <f>'COGS-PRICE-MARGIN_CWS'!$E5</f>
        <v>11000</v>
      </c>
      <c r="K27" s="145">
        <f>'COGS-PRICE-MARGIN_CWS'!$E5</f>
        <v>11000</v>
      </c>
      <c r="L27" s="145">
        <f>'COGS-PRICE-MARGIN_CWS'!$E5</f>
        <v>11000</v>
      </c>
      <c r="M27" s="145">
        <f>'COGS-PRICE-MARGIN_CWS'!$E5</f>
        <v>11000</v>
      </c>
      <c r="N27" s="145">
        <f>'COGS-PRICE-MARGIN_CWS'!$E5</f>
        <v>11000</v>
      </c>
      <c r="O27" s="145">
        <f>'COGS-PRICE-MARGIN_CWS'!$E5</f>
        <v>11000</v>
      </c>
      <c r="P27" s="145">
        <f>'COGS-PRICE-MARGIN_CWS'!$E55</f>
        <v>11770</v>
      </c>
      <c r="Q27" s="145">
        <f>'COGS-PRICE-MARGIN_CWS'!$E55</f>
        <v>11770</v>
      </c>
      <c r="R27" s="145">
        <f>'COGS-PRICE-MARGIN_CWS'!$E55</f>
        <v>11770</v>
      </c>
      <c r="S27" s="145">
        <f>'COGS-PRICE-MARGIN_CWS'!$E55</f>
        <v>11770</v>
      </c>
      <c r="T27" s="145">
        <f>'COGS-PRICE-MARGIN_CWS'!$E55</f>
        <v>11770</v>
      </c>
      <c r="U27" s="145">
        <f>'COGS-PRICE-MARGIN_CWS'!$E55</f>
        <v>11770</v>
      </c>
      <c r="V27" s="145">
        <f>'COGS-PRICE-MARGIN_CWS'!$E55</f>
        <v>11770</v>
      </c>
      <c r="W27" s="145">
        <f>'COGS-PRICE-MARGIN_CWS'!$E55</f>
        <v>11770</v>
      </c>
      <c r="X27" s="145">
        <f>'COGS-PRICE-MARGIN_CWS'!$E55</f>
        <v>11770</v>
      </c>
      <c r="Y27" s="145">
        <f>'COGS-PRICE-MARGIN_CWS'!$E55</f>
        <v>11770</v>
      </c>
      <c r="Z27" s="145">
        <f>'COGS-PRICE-MARGIN_CWS'!$E55</f>
        <v>11770</v>
      </c>
      <c r="AA27" s="145">
        <f>'COGS-PRICE-MARGIN_CWS'!$E55</f>
        <v>11770</v>
      </c>
      <c r="AB27" s="145">
        <f>'COGS-PRICE-MARGIN_CWS'!$E76</f>
        <v>13589</v>
      </c>
      <c r="AC27" s="145">
        <f>'COGS-PRICE-MARGIN_CWS'!$E76</f>
        <v>13589</v>
      </c>
      <c r="AD27" s="145">
        <f>'COGS-PRICE-MARGIN_CWS'!$E76</f>
        <v>13589</v>
      </c>
      <c r="AE27" s="145">
        <f>'COGS-PRICE-MARGIN_CWS'!$E76</f>
        <v>13589</v>
      </c>
      <c r="AF27" s="145">
        <f>'COGS-PRICE-MARGIN_CWS'!$E76</f>
        <v>13589</v>
      </c>
      <c r="AG27" s="145">
        <f>'COGS-PRICE-MARGIN_CWS'!$E76</f>
        <v>13589</v>
      </c>
      <c r="AH27" s="145">
        <f>'COGS-PRICE-MARGIN_CWS'!$E76</f>
        <v>13589</v>
      </c>
      <c r="AI27" s="145">
        <f>'COGS-PRICE-MARGIN_CWS'!$E76</f>
        <v>13589</v>
      </c>
      <c r="AJ27" s="145">
        <f>'COGS-PRICE-MARGIN_CWS'!$E76</f>
        <v>13589</v>
      </c>
      <c r="AK27" s="145">
        <f>'COGS-PRICE-MARGIN_CWS'!$E76</f>
        <v>13589</v>
      </c>
      <c r="AL27" s="145">
        <f>'COGS-PRICE-MARGIN_CWS'!$E76</f>
        <v>13589</v>
      </c>
      <c r="AM27" s="145">
        <f>'COGS-PRICE-MARGIN_CWS'!$E76</f>
        <v>13589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12593.900000000001</v>
      </c>
      <c r="BA27" s="145">
        <f>'COGS-PRICE-MARGIN_CWS'!$E105</f>
        <v>12593.900000000001</v>
      </c>
      <c r="BB27" s="145">
        <f>'COGS-PRICE-MARGIN_CWS'!$E105</f>
        <v>12593.900000000001</v>
      </c>
      <c r="BC27" s="145">
        <f>'COGS-PRICE-MARGIN_CWS'!$E105</f>
        <v>12593.900000000001</v>
      </c>
      <c r="BD27" s="145">
        <f>'COGS-PRICE-MARGIN_CWS'!$E105</f>
        <v>12593.900000000001</v>
      </c>
      <c r="BE27" s="145">
        <f>'COGS-PRICE-MARGIN_CWS'!$E105</f>
        <v>12593.900000000001</v>
      </c>
      <c r="BF27" s="145">
        <f>'COGS-PRICE-MARGIN_CWS'!$E105</f>
        <v>12593.900000000001</v>
      </c>
      <c r="BG27" s="145">
        <f>'COGS-PRICE-MARGIN_CWS'!$E105</f>
        <v>12593.900000000001</v>
      </c>
      <c r="BH27" s="145">
        <f>'COGS-PRICE-MARGIN_CWS'!$E105</f>
        <v>12593.900000000001</v>
      </c>
      <c r="BI27" s="145">
        <f>'COGS-PRICE-MARGIN_CWS'!$E105</f>
        <v>12593.900000000001</v>
      </c>
      <c r="BJ27" s="145">
        <f>'COGS-PRICE-MARGIN_CWS'!$E105</f>
        <v>12593.900000000001</v>
      </c>
      <c r="BK27" s="145">
        <f>'COGS-PRICE-MARGIN_CWS'!$E105</f>
        <v>12593.900000000001</v>
      </c>
      <c r="BL27" s="145">
        <f>'COGS-PRICE-MARGIN_CWS'!$E105</f>
        <v>12593.900000000001</v>
      </c>
      <c r="BM27" s="145">
        <f>'COGS-PRICE-MARGIN_CWS'!$E105</f>
        <v>12593.900000000001</v>
      </c>
      <c r="BN27" s="145">
        <f>'COGS-PRICE-MARGIN_CWS'!$E105</f>
        <v>12593.900000000001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4741000</v>
      </c>
      <c r="H35" s="145">
        <f t="shared" si="9"/>
        <v>8294000</v>
      </c>
      <c r="I35" s="145">
        <f t="shared" si="9"/>
        <v>8294000</v>
      </c>
      <c r="J35" s="145">
        <f t="shared" si="9"/>
        <v>8294000</v>
      </c>
      <c r="K35" s="145">
        <f t="shared" si="9"/>
        <v>8294000</v>
      </c>
      <c r="L35" s="145">
        <f t="shared" si="9"/>
        <v>8294000</v>
      </c>
      <c r="M35" s="145">
        <f t="shared" si="9"/>
        <v>8294000</v>
      </c>
      <c r="N35" s="145">
        <f t="shared" si="9"/>
        <v>8294000</v>
      </c>
      <c r="O35" s="145">
        <f t="shared" si="9"/>
        <v>7898000</v>
      </c>
      <c r="P35" s="145">
        <f t="shared" si="9"/>
        <v>8344930</v>
      </c>
      <c r="Q35" s="145">
        <f t="shared" si="9"/>
        <v>13358950</v>
      </c>
      <c r="R35" s="145">
        <f t="shared" si="9"/>
        <v>15018520</v>
      </c>
      <c r="S35" s="145">
        <f t="shared" si="9"/>
        <v>15018520</v>
      </c>
      <c r="T35" s="145">
        <f t="shared" si="9"/>
        <v>15018520</v>
      </c>
      <c r="U35" s="145">
        <f t="shared" si="9"/>
        <v>15018520</v>
      </c>
      <c r="V35" s="145">
        <f t="shared" si="9"/>
        <v>15018520</v>
      </c>
      <c r="W35" s="145">
        <f t="shared" si="9"/>
        <v>15018520</v>
      </c>
      <c r="X35" s="145">
        <f t="shared" si="9"/>
        <v>15018520</v>
      </c>
      <c r="Y35" s="145">
        <f t="shared" si="9"/>
        <v>15018520</v>
      </c>
      <c r="Z35" s="145">
        <f t="shared" si="9"/>
        <v>15018520</v>
      </c>
      <c r="AA35" s="145">
        <f t="shared" si="9"/>
        <v>10004500</v>
      </c>
      <c r="AB35" s="145">
        <f t="shared" si="9"/>
        <v>12325223</v>
      </c>
      <c r="AC35" s="145">
        <f t="shared" si="9"/>
        <v>19731228</v>
      </c>
      <c r="AD35" s="145">
        <f t="shared" si="9"/>
        <v>22190837</v>
      </c>
      <c r="AE35" s="145">
        <f t="shared" si="9"/>
        <v>22190837</v>
      </c>
      <c r="AF35" s="145">
        <f t="shared" si="9"/>
        <v>22190837</v>
      </c>
      <c r="AG35" s="145">
        <f t="shared" si="9"/>
        <v>22190837</v>
      </c>
      <c r="AH35" s="145">
        <f t="shared" si="9"/>
        <v>22190837</v>
      </c>
      <c r="AI35" s="145">
        <f t="shared" ref="AI35:BN35" si="10">AI34*AI27</f>
        <v>22190837</v>
      </c>
      <c r="AJ35" s="145">
        <f t="shared" si="10"/>
        <v>22190837</v>
      </c>
      <c r="AK35" s="145">
        <f t="shared" si="10"/>
        <v>22190837</v>
      </c>
      <c r="AL35" s="145">
        <f t="shared" si="10"/>
        <v>22190837</v>
      </c>
      <c r="AM35" s="145">
        <f t="shared" si="10"/>
        <v>14798421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24243257.500000004</v>
      </c>
      <c r="BA35" s="145">
        <f t="shared" si="10"/>
        <v>38801805.900000006</v>
      </c>
      <c r="BB35" s="145">
        <f t="shared" si="10"/>
        <v>43650457.400000006</v>
      </c>
      <c r="BC35" s="145">
        <f t="shared" si="10"/>
        <v>43650457.400000006</v>
      </c>
      <c r="BD35" s="145">
        <f t="shared" si="10"/>
        <v>43650457.400000006</v>
      </c>
      <c r="BE35" s="145">
        <f t="shared" si="10"/>
        <v>43650457.400000006</v>
      </c>
      <c r="BF35" s="145">
        <f t="shared" si="10"/>
        <v>43650457.400000006</v>
      </c>
      <c r="BG35" s="145">
        <f t="shared" si="10"/>
        <v>43650457.400000006</v>
      </c>
      <c r="BH35" s="145">
        <f t="shared" si="10"/>
        <v>43650457.400000006</v>
      </c>
      <c r="BI35" s="145">
        <f t="shared" si="10"/>
        <v>43650457.400000006</v>
      </c>
      <c r="BJ35" s="145">
        <f t="shared" si="10"/>
        <v>43650457.400000006</v>
      </c>
      <c r="BK35" s="145">
        <f t="shared" si="10"/>
        <v>29104502.900000002</v>
      </c>
      <c r="BL35" s="145">
        <f t="shared" si="10"/>
        <v>1443878041.1000001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4741000</v>
      </c>
      <c r="H39" s="145">
        <f t="shared" si="11"/>
        <v>8294000</v>
      </c>
      <c r="I39" s="145">
        <f t="shared" si="11"/>
        <v>8294000</v>
      </c>
      <c r="J39" s="145">
        <f t="shared" si="11"/>
        <v>8294000</v>
      </c>
      <c r="K39" s="145">
        <f t="shared" si="11"/>
        <v>8294000</v>
      </c>
      <c r="L39" s="145">
        <f t="shared" si="11"/>
        <v>8294000</v>
      </c>
      <c r="M39" s="145">
        <f t="shared" si="11"/>
        <v>8294000</v>
      </c>
      <c r="N39" s="145">
        <f t="shared" si="11"/>
        <v>8294000</v>
      </c>
      <c r="O39" s="145">
        <f t="shared" si="11"/>
        <v>7898000</v>
      </c>
      <c r="P39" s="145">
        <f t="shared" si="11"/>
        <v>8344930</v>
      </c>
      <c r="Q39" s="145">
        <f t="shared" si="11"/>
        <v>13358950</v>
      </c>
      <c r="R39" s="145">
        <f t="shared" si="11"/>
        <v>15018520</v>
      </c>
      <c r="S39" s="145">
        <f t="shared" si="11"/>
        <v>15018520</v>
      </c>
      <c r="T39" s="145">
        <f t="shared" si="11"/>
        <v>15018520</v>
      </c>
      <c r="U39" s="145">
        <f t="shared" si="11"/>
        <v>15018520</v>
      </c>
      <c r="V39" s="145">
        <f t="shared" si="11"/>
        <v>15018520</v>
      </c>
      <c r="W39" s="145">
        <f t="shared" si="11"/>
        <v>15018520</v>
      </c>
      <c r="X39" s="145">
        <f t="shared" si="11"/>
        <v>15018520</v>
      </c>
      <c r="Y39" s="145">
        <f t="shared" si="11"/>
        <v>15018520</v>
      </c>
      <c r="Z39" s="145">
        <f t="shared" si="11"/>
        <v>15018520</v>
      </c>
      <c r="AA39" s="145">
        <f t="shared" si="11"/>
        <v>10004500</v>
      </c>
      <c r="AB39" s="145">
        <f t="shared" si="11"/>
        <v>12325223</v>
      </c>
      <c r="AC39" s="145">
        <f t="shared" si="11"/>
        <v>19731228</v>
      </c>
      <c r="AD39" s="145">
        <f t="shared" si="11"/>
        <v>22190837</v>
      </c>
      <c r="AE39" s="145">
        <f t="shared" si="11"/>
        <v>22190837</v>
      </c>
      <c r="AF39" s="145">
        <f t="shared" si="11"/>
        <v>22190837</v>
      </c>
      <c r="AG39" s="145">
        <f t="shared" si="11"/>
        <v>22190837</v>
      </c>
      <c r="AH39" s="145">
        <f t="shared" si="11"/>
        <v>22190837</v>
      </c>
      <c r="AI39" s="145">
        <f t="shared" si="11"/>
        <v>22190837</v>
      </c>
      <c r="AJ39" s="145">
        <f t="shared" ref="AJ39:BN39" si="12">AJ38*AJ27</f>
        <v>22190837</v>
      </c>
      <c r="AK39" s="145">
        <f t="shared" si="12"/>
        <v>22190837</v>
      </c>
      <c r="AL39" s="145">
        <f t="shared" si="12"/>
        <v>22190837</v>
      </c>
      <c r="AM39" s="145">
        <f t="shared" si="12"/>
        <v>14798421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24243257.500000004</v>
      </c>
      <c r="BA39" s="145">
        <f t="shared" si="12"/>
        <v>38801805.900000006</v>
      </c>
      <c r="BB39" s="145">
        <f t="shared" si="12"/>
        <v>43650457.400000006</v>
      </c>
      <c r="BC39" s="145">
        <f t="shared" si="12"/>
        <v>43650457.400000006</v>
      </c>
      <c r="BD39" s="145">
        <f t="shared" si="12"/>
        <v>43650457.400000006</v>
      </c>
      <c r="BE39" s="145">
        <f t="shared" si="12"/>
        <v>43650457.400000006</v>
      </c>
      <c r="BF39" s="145">
        <f t="shared" si="12"/>
        <v>43650457.400000006</v>
      </c>
      <c r="BG39" s="145">
        <f t="shared" si="12"/>
        <v>43650457.400000006</v>
      </c>
      <c r="BH39" s="145">
        <f t="shared" si="12"/>
        <v>43650457.400000006</v>
      </c>
      <c r="BI39" s="145">
        <f t="shared" si="12"/>
        <v>43650457.400000006</v>
      </c>
      <c r="BJ39" s="145">
        <f t="shared" si="12"/>
        <v>43650457.400000006</v>
      </c>
      <c r="BK39" s="145">
        <f t="shared" si="12"/>
        <v>29104502.900000002</v>
      </c>
      <c r="BL39" s="145">
        <f t="shared" si="12"/>
        <v>1443878041.1000001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70697000</v>
      </c>
      <c r="E54" s="66">
        <f>SUM(P66:AA66)</f>
        <v>166875060</v>
      </c>
      <c r="F54" s="66">
        <f>SUM(AB66:AM66)</f>
        <v>246572405</v>
      </c>
      <c r="G54" s="66">
        <f>SUM(AN66:AY66)</f>
        <v>8001032</v>
      </c>
      <c r="H54" s="66">
        <f>SUM(AZ66:BK66)</f>
        <v>485003682.89999998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70697000</v>
      </c>
      <c r="E55" s="9">
        <f>E53+E54</f>
        <v>166875060</v>
      </c>
      <c r="F55" s="9">
        <f>F53+F54</f>
        <v>246572405</v>
      </c>
      <c r="G55" s="9">
        <f>G53+G54</f>
        <v>8001032</v>
      </c>
      <c r="H55" s="9">
        <f>H53+H54</f>
        <v>485003682.89999998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70697000</v>
      </c>
      <c r="E56" s="66">
        <f>SUM(P68:AA68)</f>
        <v>166875060</v>
      </c>
      <c r="F56" s="66">
        <f>SUM(AB68:AM68)</f>
        <v>246572405</v>
      </c>
      <c r="G56" s="66">
        <f>SUM(AN68:AY68)</f>
        <v>8001032</v>
      </c>
      <c r="H56" s="66">
        <f>SUM(AZ68:BK68)</f>
        <v>485003682.89999998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8" t="s">
        <v>35</v>
      </c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 t="s">
        <v>36</v>
      </c>
      <c r="Q60" s="388"/>
      <c r="R60" s="388"/>
      <c r="S60" s="388"/>
      <c r="T60" s="388"/>
      <c r="U60" s="388"/>
      <c r="V60" s="388"/>
      <c r="W60" s="388"/>
      <c r="X60" s="388"/>
      <c r="Y60" s="388"/>
      <c r="Z60" s="388"/>
      <c r="AA60" s="388"/>
      <c r="AB60" s="388" t="s">
        <v>37</v>
      </c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 t="s">
        <v>38</v>
      </c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 t="s">
        <v>39</v>
      </c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4741000</v>
      </c>
      <c r="H66" s="9">
        <f t="shared" si="22"/>
        <v>8294000</v>
      </c>
      <c r="I66" s="9">
        <f t="shared" si="22"/>
        <v>8294000</v>
      </c>
      <c r="J66" s="9">
        <f t="shared" si="22"/>
        <v>8294000</v>
      </c>
      <c r="K66" s="9">
        <f t="shared" si="22"/>
        <v>8294000</v>
      </c>
      <c r="L66" s="9">
        <f t="shared" si="22"/>
        <v>8294000</v>
      </c>
      <c r="M66" s="9">
        <f t="shared" si="22"/>
        <v>8294000</v>
      </c>
      <c r="N66" s="9">
        <f t="shared" si="22"/>
        <v>8294000</v>
      </c>
      <c r="O66" s="9">
        <f t="shared" si="22"/>
        <v>7898000</v>
      </c>
      <c r="P66" s="9">
        <f t="shared" si="22"/>
        <v>8344930</v>
      </c>
      <c r="Q66" s="9">
        <f t="shared" si="22"/>
        <v>13358950</v>
      </c>
      <c r="R66" s="9">
        <f t="shared" si="22"/>
        <v>15018520</v>
      </c>
      <c r="S66" s="9">
        <f t="shared" si="22"/>
        <v>15018520</v>
      </c>
      <c r="T66" s="9">
        <f t="shared" si="22"/>
        <v>15018520</v>
      </c>
      <c r="U66" s="9">
        <f t="shared" si="22"/>
        <v>15018520</v>
      </c>
      <c r="V66" s="9">
        <f t="shared" si="22"/>
        <v>15018520</v>
      </c>
      <c r="W66" s="9">
        <f t="shared" si="22"/>
        <v>15018520</v>
      </c>
      <c r="X66" s="9">
        <f t="shared" si="22"/>
        <v>15018520</v>
      </c>
      <c r="Y66" s="9">
        <f t="shared" si="22"/>
        <v>15018520</v>
      </c>
      <c r="Z66" s="9">
        <f t="shared" si="22"/>
        <v>15018520</v>
      </c>
      <c r="AA66" s="9">
        <f t="shared" si="22"/>
        <v>10004500</v>
      </c>
      <c r="AB66" s="9">
        <f t="shared" si="22"/>
        <v>12325223</v>
      </c>
      <c r="AC66" s="9">
        <f t="shared" si="22"/>
        <v>19731228</v>
      </c>
      <c r="AD66" s="9">
        <f t="shared" si="22"/>
        <v>22190837</v>
      </c>
      <c r="AE66" s="9">
        <f t="shared" si="22"/>
        <v>22190837</v>
      </c>
      <c r="AF66" s="9">
        <f t="shared" si="22"/>
        <v>22190837</v>
      </c>
      <c r="AG66" s="9">
        <f t="shared" si="22"/>
        <v>22190837</v>
      </c>
      <c r="AH66" s="9">
        <f t="shared" si="22"/>
        <v>22190837</v>
      </c>
      <c r="AI66" s="9">
        <f t="shared" ref="AI66:BN66" si="23">AI35</f>
        <v>22190837</v>
      </c>
      <c r="AJ66" s="9">
        <f t="shared" si="23"/>
        <v>22190837</v>
      </c>
      <c r="AK66" s="9">
        <f t="shared" si="23"/>
        <v>22190837</v>
      </c>
      <c r="AL66" s="9">
        <f t="shared" si="23"/>
        <v>22190837</v>
      </c>
      <c r="AM66" s="9">
        <f t="shared" si="23"/>
        <v>14798421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24243257.500000004</v>
      </c>
      <c r="BA66" s="9">
        <f t="shared" si="23"/>
        <v>38801805.900000006</v>
      </c>
      <c r="BB66" s="9">
        <f t="shared" si="23"/>
        <v>43650457.400000006</v>
      </c>
      <c r="BC66" s="9">
        <f t="shared" si="23"/>
        <v>43650457.400000006</v>
      </c>
      <c r="BD66" s="9">
        <f t="shared" si="23"/>
        <v>43650457.400000006</v>
      </c>
      <c r="BE66" s="9">
        <f t="shared" si="23"/>
        <v>43650457.400000006</v>
      </c>
      <c r="BF66" s="9">
        <f t="shared" si="23"/>
        <v>43650457.400000006</v>
      </c>
      <c r="BG66" s="9">
        <f t="shared" si="23"/>
        <v>43650457.400000006</v>
      </c>
      <c r="BH66" s="9">
        <f t="shared" si="23"/>
        <v>43650457.400000006</v>
      </c>
      <c r="BI66" s="9">
        <f t="shared" si="23"/>
        <v>43650457.400000006</v>
      </c>
      <c r="BJ66" s="9">
        <f t="shared" si="23"/>
        <v>43650457.400000006</v>
      </c>
      <c r="BK66" s="9">
        <f t="shared" si="23"/>
        <v>29104502.900000002</v>
      </c>
      <c r="BL66" s="9">
        <f t="shared" si="23"/>
        <v>1443878041.1000001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4741000</v>
      </c>
      <c r="H67" s="9">
        <f t="shared" si="24"/>
        <v>8294000</v>
      </c>
      <c r="I67" s="9">
        <f t="shared" si="24"/>
        <v>8294000</v>
      </c>
      <c r="J67" s="9">
        <f t="shared" si="24"/>
        <v>8294000</v>
      </c>
      <c r="K67" s="9">
        <f t="shared" si="24"/>
        <v>8294000</v>
      </c>
      <c r="L67" s="9">
        <f t="shared" si="24"/>
        <v>8294000</v>
      </c>
      <c r="M67" s="9">
        <f t="shared" si="24"/>
        <v>8294000</v>
      </c>
      <c r="N67" s="9">
        <f t="shared" si="24"/>
        <v>8294000</v>
      </c>
      <c r="O67" s="9">
        <f t="shared" si="24"/>
        <v>7898000</v>
      </c>
      <c r="P67" s="9">
        <f t="shared" si="24"/>
        <v>8344930</v>
      </c>
      <c r="Q67" s="9">
        <f t="shared" si="24"/>
        <v>13358950</v>
      </c>
      <c r="R67" s="9">
        <f t="shared" si="24"/>
        <v>15018520</v>
      </c>
      <c r="S67" s="9">
        <f t="shared" si="24"/>
        <v>15018520</v>
      </c>
      <c r="T67" s="9">
        <f t="shared" si="24"/>
        <v>15018520</v>
      </c>
      <c r="U67" s="9">
        <f t="shared" si="24"/>
        <v>15018520</v>
      </c>
      <c r="V67" s="9">
        <f t="shared" si="24"/>
        <v>15018520</v>
      </c>
      <c r="W67" s="9">
        <f t="shared" si="24"/>
        <v>15018520</v>
      </c>
      <c r="X67" s="9">
        <f t="shared" si="24"/>
        <v>15018520</v>
      </c>
      <c r="Y67" s="9">
        <f t="shared" si="24"/>
        <v>15018520</v>
      </c>
      <c r="Z67" s="9">
        <f t="shared" si="24"/>
        <v>15018520</v>
      </c>
      <c r="AA67" s="9">
        <f t="shared" si="24"/>
        <v>10004500</v>
      </c>
      <c r="AB67" s="9">
        <f t="shared" si="24"/>
        <v>12325223</v>
      </c>
      <c r="AC67" s="9">
        <f t="shared" si="24"/>
        <v>19731228</v>
      </c>
      <c r="AD67" s="9">
        <f t="shared" si="24"/>
        <v>22190837</v>
      </c>
      <c r="AE67" s="9">
        <f t="shared" si="24"/>
        <v>22190837</v>
      </c>
      <c r="AF67" s="9">
        <f t="shared" si="24"/>
        <v>22190837</v>
      </c>
      <c r="AG67" s="9">
        <f t="shared" si="24"/>
        <v>22190837</v>
      </c>
      <c r="AH67" s="9">
        <f t="shared" si="24"/>
        <v>22190837</v>
      </c>
      <c r="AI67" s="9">
        <f t="shared" si="24"/>
        <v>22190837</v>
      </c>
      <c r="AJ67" s="9">
        <f t="shared" ref="AJ67:BN67" si="25">AJ65+AJ66</f>
        <v>22190837</v>
      </c>
      <c r="AK67" s="9">
        <f t="shared" si="25"/>
        <v>22190837</v>
      </c>
      <c r="AL67" s="9">
        <f t="shared" si="25"/>
        <v>22190837</v>
      </c>
      <c r="AM67" s="9">
        <f t="shared" si="25"/>
        <v>14798421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24243257.500000004</v>
      </c>
      <c r="BA67" s="9">
        <f t="shared" si="25"/>
        <v>38801805.900000006</v>
      </c>
      <c r="BB67" s="9">
        <f t="shared" si="25"/>
        <v>43650457.400000006</v>
      </c>
      <c r="BC67" s="9">
        <f t="shared" si="25"/>
        <v>43650457.400000006</v>
      </c>
      <c r="BD67" s="9">
        <f t="shared" si="25"/>
        <v>43650457.400000006</v>
      </c>
      <c r="BE67" s="9">
        <f t="shared" si="25"/>
        <v>43650457.400000006</v>
      </c>
      <c r="BF67" s="9">
        <f t="shared" si="25"/>
        <v>43650457.400000006</v>
      </c>
      <c r="BG67" s="9">
        <f t="shared" si="25"/>
        <v>43650457.400000006</v>
      </c>
      <c r="BH67" s="9">
        <f t="shared" si="25"/>
        <v>43650457.400000006</v>
      </c>
      <c r="BI67" s="9">
        <f t="shared" si="25"/>
        <v>43650457.400000006</v>
      </c>
      <c r="BJ67" s="9">
        <f t="shared" si="25"/>
        <v>43650457.400000006</v>
      </c>
      <c r="BK67" s="9">
        <f t="shared" si="25"/>
        <v>29104502.900000002</v>
      </c>
      <c r="BL67" s="9">
        <f t="shared" si="25"/>
        <v>1443878041.1000001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4741000</v>
      </c>
      <c r="H68" s="9">
        <f t="shared" ref="H68:BN68" si="27">H67</f>
        <v>8294000</v>
      </c>
      <c r="I68" s="9">
        <f t="shared" si="27"/>
        <v>8294000</v>
      </c>
      <c r="J68" s="9">
        <f t="shared" si="27"/>
        <v>8294000</v>
      </c>
      <c r="K68" s="9">
        <f t="shared" si="27"/>
        <v>8294000</v>
      </c>
      <c r="L68" s="9">
        <f t="shared" si="27"/>
        <v>8294000</v>
      </c>
      <c r="M68" s="9">
        <f t="shared" si="27"/>
        <v>8294000</v>
      </c>
      <c r="N68" s="9">
        <f t="shared" si="27"/>
        <v>8294000</v>
      </c>
      <c r="O68" s="9">
        <f t="shared" si="27"/>
        <v>7898000</v>
      </c>
      <c r="P68" s="9">
        <f t="shared" si="27"/>
        <v>8344930</v>
      </c>
      <c r="Q68" s="9">
        <f t="shared" si="27"/>
        <v>13358950</v>
      </c>
      <c r="R68" s="9">
        <f t="shared" si="27"/>
        <v>15018520</v>
      </c>
      <c r="S68" s="9">
        <f t="shared" si="27"/>
        <v>15018520</v>
      </c>
      <c r="T68" s="9">
        <f t="shared" si="27"/>
        <v>15018520</v>
      </c>
      <c r="U68" s="9">
        <f t="shared" si="27"/>
        <v>15018520</v>
      </c>
      <c r="V68" s="9">
        <f t="shared" si="27"/>
        <v>15018520</v>
      </c>
      <c r="W68" s="9">
        <f t="shared" si="27"/>
        <v>15018520</v>
      </c>
      <c r="X68" s="9">
        <f t="shared" si="27"/>
        <v>15018520</v>
      </c>
      <c r="Y68" s="9">
        <f t="shared" si="27"/>
        <v>15018520</v>
      </c>
      <c r="Z68" s="9">
        <f t="shared" si="27"/>
        <v>15018520</v>
      </c>
      <c r="AA68" s="9">
        <f t="shared" si="27"/>
        <v>10004500</v>
      </c>
      <c r="AB68" s="9">
        <f t="shared" si="27"/>
        <v>12325223</v>
      </c>
      <c r="AC68" s="9">
        <f t="shared" si="27"/>
        <v>19731228</v>
      </c>
      <c r="AD68" s="9">
        <f t="shared" si="27"/>
        <v>22190837</v>
      </c>
      <c r="AE68" s="9">
        <f t="shared" si="27"/>
        <v>22190837</v>
      </c>
      <c r="AF68" s="9">
        <f t="shared" si="27"/>
        <v>22190837</v>
      </c>
      <c r="AG68" s="9">
        <f t="shared" si="27"/>
        <v>22190837</v>
      </c>
      <c r="AH68" s="9">
        <f t="shared" si="27"/>
        <v>22190837</v>
      </c>
      <c r="AI68" s="9">
        <f t="shared" si="27"/>
        <v>22190837</v>
      </c>
      <c r="AJ68" s="9">
        <f t="shared" si="27"/>
        <v>22190837</v>
      </c>
      <c r="AK68" s="9">
        <f t="shared" si="27"/>
        <v>22190837</v>
      </c>
      <c r="AL68" s="9">
        <f t="shared" si="27"/>
        <v>22190837</v>
      </c>
      <c r="AM68" s="9">
        <f t="shared" si="27"/>
        <v>14798421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24243257.500000004</v>
      </c>
      <c r="BA68" s="9">
        <f t="shared" si="27"/>
        <v>38801805.900000006</v>
      </c>
      <c r="BB68" s="9">
        <f t="shared" si="27"/>
        <v>43650457.400000006</v>
      </c>
      <c r="BC68" s="9">
        <f t="shared" si="27"/>
        <v>43650457.400000006</v>
      </c>
      <c r="BD68" s="9">
        <f t="shared" si="27"/>
        <v>43650457.400000006</v>
      </c>
      <c r="BE68" s="9">
        <f t="shared" si="27"/>
        <v>43650457.400000006</v>
      </c>
      <c r="BF68" s="9">
        <f t="shared" si="27"/>
        <v>43650457.400000006</v>
      </c>
      <c r="BG68" s="9">
        <f t="shared" si="27"/>
        <v>43650457.400000006</v>
      </c>
      <c r="BH68" s="9">
        <f t="shared" si="27"/>
        <v>43650457.400000006</v>
      </c>
      <c r="BI68" s="9">
        <f t="shared" si="27"/>
        <v>43650457.400000006</v>
      </c>
      <c r="BJ68" s="9">
        <f t="shared" si="27"/>
        <v>43650457.400000006</v>
      </c>
      <c r="BK68" s="9">
        <f t="shared" si="27"/>
        <v>29104502.900000002</v>
      </c>
      <c r="BL68" s="9">
        <f t="shared" si="27"/>
        <v>1443878041.1000001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1251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1199</v>
      </c>
    </row>
    <row r="5" spans="1:7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11000</v>
      </c>
      <c r="F5" s="93">
        <f>D5-E5</f>
        <v>5380</v>
      </c>
      <c r="G5" s="4">
        <f>F5/D5</f>
        <v>0.32844932844932845</v>
      </c>
    </row>
    <row r="6" spans="1:7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11500</v>
      </c>
      <c r="F9" s="93">
        <f>SUM(F5:F8)</f>
        <v>4880</v>
      </c>
      <c r="G9" s="4">
        <f>F9/D9</f>
        <v>0.29792429792429792</v>
      </c>
    </row>
    <row r="10" spans="1:7" outlineLevel="1" x14ac:dyDescent="0.15"/>
    <row r="11" spans="1:7" outlineLevel="1" x14ac:dyDescent="0.15">
      <c r="A11" s="14" t="s">
        <v>1200</v>
      </c>
      <c r="B11" s="91"/>
      <c r="D11" s="91"/>
      <c r="E11" s="91"/>
      <c r="F11" s="3"/>
      <c r="G11" s="94"/>
    </row>
    <row r="12" spans="1:7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11500</v>
      </c>
      <c r="F17" s="27">
        <f>F15+F9</f>
        <v>4880</v>
      </c>
      <c r="G17" s="179">
        <f>F17/D17</f>
        <v>0.29792429792429792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1201</v>
      </c>
      <c r="B19" s="91"/>
      <c r="D19" s="91"/>
      <c r="E19" s="91"/>
      <c r="F19" s="3"/>
      <c r="G19" s="94"/>
    </row>
    <row r="20" spans="1:7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12700</v>
      </c>
      <c r="F26" s="27">
        <f>F24+F9</f>
        <v>6180</v>
      </c>
      <c r="G26" s="179">
        <f>F26/D26</f>
        <v>0.32733050847457629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12000</v>
      </c>
      <c r="F29" s="93">
        <f>D29-E29</f>
        <v>8930</v>
      </c>
      <c r="G29" s="4">
        <f>F29/D29</f>
        <v>0.4266602962255136</v>
      </c>
    </row>
    <row r="30" spans="1:7" s="14" customFormat="1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12500</v>
      </c>
      <c r="F34" s="93">
        <f>SUM(F29:F32)</f>
        <v>8430</v>
      </c>
      <c r="G34" s="4">
        <f>F34/D34</f>
        <v>0.4027711419015767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12500</v>
      </c>
      <c r="F42" s="27">
        <f>F40+F34</f>
        <v>8430</v>
      </c>
      <c r="G42" s="179">
        <f>F42/D42</f>
        <v>0.4027711419015767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13700</v>
      </c>
      <c r="F51" s="27">
        <f>F49+F34</f>
        <v>9730</v>
      </c>
      <c r="G51" s="179">
        <f>F51/D51</f>
        <v>0.41527955612462653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1199</v>
      </c>
    </row>
    <row r="55" spans="1:7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11770</v>
      </c>
      <c r="F55" s="93">
        <f>D55-E55</f>
        <v>7490</v>
      </c>
      <c r="G55" s="4">
        <f>F55/D55</f>
        <v>0.3888888888888889</v>
      </c>
    </row>
    <row r="56" spans="1:7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12305</v>
      </c>
      <c r="F59" s="93">
        <f>SUM(F55:F58)</f>
        <v>6955</v>
      </c>
      <c r="G59" s="4">
        <f>F59/D59</f>
        <v>0.3611111111111111</v>
      </c>
    </row>
    <row r="60" spans="1:7" outlineLevel="2" x14ac:dyDescent="0.15"/>
    <row r="61" spans="1:7" outlineLevel="2" x14ac:dyDescent="0.15">
      <c r="A61" s="14" t="s">
        <v>1200</v>
      </c>
      <c r="B61" s="91"/>
      <c r="D61" s="91"/>
      <c r="E61" s="91"/>
      <c r="F61" s="3"/>
      <c r="G61" s="94"/>
    </row>
    <row r="62" spans="1:7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12305</v>
      </c>
      <c r="F67" s="27">
        <f>F65+F59</f>
        <v>6955</v>
      </c>
      <c r="G67" s="179">
        <f>F67/D67</f>
        <v>0.3611111111111111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1201</v>
      </c>
      <c r="B69" s="91"/>
      <c r="D69" s="91"/>
      <c r="E69" s="91"/>
      <c r="F69" s="3"/>
      <c r="G69" s="94"/>
    </row>
    <row r="70" spans="1:7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13589</v>
      </c>
      <c r="F76" s="27">
        <f>F74+F59</f>
        <v>8346</v>
      </c>
      <c r="G76" s="179">
        <f>F76/D76</f>
        <v>0.38048780487804879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1204</v>
      </c>
    </row>
    <row r="79" spans="1:7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12840</v>
      </c>
      <c r="F79" s="93">
        <f>D79-E79</f>
        <v>11770</v>
      </c>
      <c r="G79" s="4">
        <f>F79/D79</f>
        <v>0.47826086956521741</v>
      </c>
    </row>
    <row r="80" spans="1:7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13375</v>
      </c>
      <c r="F84" s="93">
        <f>SUM(F79:F82)</f>
        <v>11235</v>
      </c>
      <c r="G84" s="4">
        <f>F84/D84</f>
        <v>0.45652173913043476</v>
      </c>
    </row>
    <row r="85" spans="1:7" outlineLevel="2" x14ac:dyDescent="0.15"/>
    <row r="86" spans="1:7" s="14" customFormat="1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13375</v>
      </c>
      <c r="F92" s="27">
        <f>F90+F84</f>
        <v>11235</v>
      </c>
      <c r="G92" s="179">
        <f>F92/D92</f>
        <v>0.45652173913043476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1201</v>
      </c>
      <c r="B94" s="91"/>
      <c r="D94" s="91"/>
      <c r="E94" s="91"/>
      <c r="F94" s="3"/>
      <c r="G94" s="94"/>
    </row>
    <row r="95" spans="1:7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14659</v>
      </c>
      <c r="F101" s="27">
        <f>F99+F84</f>
        <v>12626</v>
      </c>
      <c r="G101" s="179">
        <f>F101/D101</f>
        <v>0.46274509803921571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1199</v>
      </c>
    </row>
    <row r="105" spans="1:7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12593.900000000001</v>
      </c>
      <c r="F105" s="93">
        <f>D105-E105</f>
        <v>8014.2999999999993</v>
      </c>
      <c r="G105" s="4">
        <f>F105/D105</f>
        <v>0.38888888888888884</v>
      </c>
    </row>
    <row r="106" spans="1:7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13166.350000000002</v>
      </c>
      <c r="F109" s="93">
        <f>SUM(F105:F108)</f>
        <v>7441.8499999999995</v>
      </c>
      <c r="G109" s="4">
        <f>F109/D109</f>
        <v>0.36111111111111105</v>
      </c>
    </row>
    <row r="110" spans="1:7" outlineLevel="2" x14ac:dyDescent="0.15"/>
    <row r="111" spans="1:7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13166.350000000002</v>
      </c>
      <c r="F117" s="27">
        <f>F115+F109</f>
        <v>7441.8499999999995</v>
      </c>
      <c r="G117" s="179">
        <f>F117/D117</f>
        <v>0.36111111111111105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14540.230000000003</v>
      </c>
      <c r="F126" s="27">
        <f>F124+F109</f>
        <v>8930.2199999999993</v>
      </c>
      <c r="G126" s="179">
        <f>F126/D126</f>
        <v>0.38048780487804873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1204</v>
      </c>
    </row>
    <row r="129" spans="1:7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13738.800000000001</v>
      </c>
      <c r="F129" s="93">
        <f>D129-E129</f>
        <v>12593.9</v>
      </c>
      <c r="G129" s="4">
        <f>F129/D129</f>
        <v>0.47826086956521735</v>
      </c>
    </row>
    <row r="130" spans="1:7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14311.250000000002</v>
      </c>
      <c r="F134" s="93">
        <f>SUM(F129:F132)</f>
        <v>12021.449999999999</v>
      </c>
      <c r="G134" s="4">
        <f>F134/D134</f>
        <v>0.45652173913043476</v>
      </c>
    </row>
    <row r="135" spans="1:7" outlineLevel="2" x14ac:dyDescent="0.15"/>
    <row r="136" spans="1:7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14311.250000000002</v>
      </c>
      <c r="F142" s="27">
        <f>F140+F134</f>
        <v>12021.449999999999</v>
      </c>
      <c r="G142" s="179">
        <f>F142/D142</f>
        <v>0.45652173913043476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15685.130000000001</v>
      </c>
      <c r="F151" s="27">
        <f>F149+F134</f>
        <v>13509.82</v>
      </c>
      <c r="G151" s="179">
        <f>F151/D151</f>
        <v>0.46274509803921565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1199</v>
      </c>
    </row>
    <row r="155" spans="1:7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13475.473000000002</v>
      </c>
      <c r="F155" s="93">
        <f>D155-E155</f>
        <v>8575.3009999999995</v>
      </c>
      <c r="G155" s="4">
        <f>F155/D155</f>
        <v>0.38888888888888884</v>
      </c>
    </row>
    <row r="156" spans="1:7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14087.994500000003</v>
      </c>
      <c r="F159" s="93">
        <f>SUM(F155:F158)</f>
        <v>7962.7794999999996</v>
      </c>
      <c r="G159" s="4">
        <f>F159/D159</f>
        <v>0.36111111111111105</v>
      </c>
    </row>
    <row r="160" spans="1:7" outlineLevel="1" x14ac:dyDescent="0.15"/>
    <row r="161" spans="1:7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14087.994500000003</v>
      </c>
      <c r="F167" s="27">
        <f>F165+F159</f>
        <v>7962.7794999999996</v>
      </c>
      <c r="G167" s="179">
        <f>F167/D167</f>
        <v>0.36111111111111105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15558.046100000003</v>
      </c>
      <c r="F176" s="27">
        <f>F174+F159</f>
        <v>9555.3353999999999</v>
      </c>
      <c r="G176" s="179">
        <f>F176/D176</f>
        <v>0.38048780487804873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1204</v>
      </c>
    </row>
    <row r="179" spans="1:7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14700.516000000001</v>
      </c>
      <c r="F179" s="93">
        <f>D179-E179</f>
        <v>13475.473</v>
      </c>
      <c r="G179" s="4">
        <f>F179/D179</f>
        <v>0.47826086956521735</v>
      </c>
    </row>
    <row r="180" spans="1:7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15313.037500000002</v>
      </c>
      <c r="F184" s="93">
        <f>SUM(F179:F182)</f>
        <v>12862.951499999999</v>
      </c>
      <c r="G184" s="4">
        <f>F184/D184</f>
        <v>0.45652173913043476</v>
      </c>
    </row>
    <row r="185" spans="1:7" outlineLevel="1" x14ac:dyDescent="0.15"/>
    <row r="186" spans="1:7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15313.037500000002</v>
      </c>
      <c r="F192" s="27">
        <f>F190+F184</f>
        <v>12862.951499999999</v>
      </c>
      <c r="G192" s="179">
        <f>F192/D192</f>
        <v>0.45652173913043476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16783.089100000001</v>
      </c>
      <c r="F201" s="27">
        <f>F199+F184</f>
        <v>14455.507399999999</v>
      </c>
      <c r="G201" s="179">
        <f>F201/D201</f>
        <v>0.46274509803921565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1199</v>
      </c>
    </row>
    <row r="205" spans="1:7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14418.756110000002</v>
      </c>
      <c r="F205" s="93">
        <f>D205-E205</f>
        <v>9175.572070000002</v>
      </c>
      <c r="G205" s="4">
        <f>F205/D205</f>
        <v>0.3888888888888889</v>
      </c>
    </row>
    <row r="206" spans="1:7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15074.154115000003</v>
      </c>
      <c r="F209" s="93">
        <f>SUM(F205:F208)</f>
        <v>8520.1740650000011</v>
      </c>
      <c r="G209" s="4">
        <f>F209/D209</f>
        <v>0.3611111111111111</v>
      </c>
    </row>
    <row r="210" spans="1:7" outlineLevel="1" x14ac:dyDescent="0.15"/>
    <row r="211" spans="1:7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15074.154115000003</v>
      </c>
      <c r="F217" s="27">
        <f>F215+F209</f>
        <v>8520.1740650000011</v>
      </c>
      <c r="G217" s="179">
        <f>F217/D217</f>
        <v>0.3611111111111111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16647.109327000002</v>
      </c>
      <c r="F226" s="27">
        <f>F224+F209</f>
        <v>10224.208878000001</v>
      </c>
      <c r="G226" s="179">
        <f>F226/D226</f>
        <v>0.38048780487804879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1204</v>
      </c>
    </row>
    <row r="229" spans="1:7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15729.552120000002</v>
      </c>
      <c r="F229" s="93">
        <f>D229-E229</f>
        <v>14418.75611</v>
      </c>
      <c r="G229" s="4">
        <f>F229/D229</f>
        <v>0.47826086956521735</v>
      </c>
    </row>
    <row r="230" spans="1:7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16384.950125000003</v>
      </c>
      <c r="F234" s="93">
        <f>SUM(F229:F232)</f>
        <v>13763.358104999999</v>
      </c>
      <c r="G234" s="4">
        <f>F234/D234</f>
        <v>0.4565217391304347</v>
      </c>
    </row>
    <row r="235" spans="1:7" outlineLevel="1" x14ac:dyDescent="0.15"/>
    <row r="236" spans="1:7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16384.950125000003</v>
      </c>
      <c r="F242" s="27">
        <f>F240+F234</f>
        <v>13763.358104999999</v>
      </c>
      <c r="G242" s="179">
        <f>F242/D242</f>
        <v>0.4565217391304347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17957.905337000004</v>
      </c>
      <c r="F251" s="27">
        <f>F249+F234</f>
        <v>15467.392918</v>
      </c>
      <c r="G251" s="179">
        <f>F251/D251</f>
        <v>0.46274509803921565</v>
      </c>
    </row>
    <row r="252" spans="1:7" outlineLevel="1" x14ac:dyDescent="0.15"/>
  </sheetData>
  <scenarios current="1" show="1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5" workbookViewId="0">
      <selection activeCell="F106" sqref="F106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9" width="14.6640625" style="33" bestFit="1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60478990</v>
      </c>
      <c r="D4" s="63"/>
      <c r="E4" s="63">
        <f>SUM(O13:Z13)</f>
        <v>184760645</v>
      </c>
      <c r="F4" s="63"/>
      <c r="G4" s="63">
        <f>SUM(AA13:AL13)</f>
        <v>386336613</v>
      </c>
      <c r="H4" s="63"/>
      <c r="I4" s="63">
        <f>SUM(AM13:AX13)</f>
        <v>423720322.92599988</v>
      </c>
      <c r="J4" s="63"/>
      <c r="K4" s="63">
        <f>SUM(AY13:BJ13)</f>
        <v>466960592.19442022</v>
      </c>
      <c r="M4" s="322">
        <f>SUM(C4:K4)</f>
        <v>1522257163.12042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0.3580715064399182</v>
      </c>
      <c r="D5" s="96"/>
      <c r="E5" s="96">
        <f>E4/E3</f>
        <v>0.41564454650601595</v>
      </c>
      <c r="F5" s="96"/>
      <c r="G5" s="96">
        <f>G4/G3</f>
        <v>0.43715824956564825</v>
      </c>
      <c r="H5" s="96"/>
      <c r="I5" s="96">
        <f>I4/I3</f>
        <v>0.43532139189270808</v>
      </c>
      <c r="J5" s="96"/>
      <c r="K5" s="96">
        <f>K4/K3</f>
        <v>0.43530384279588047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35391260</v>
      </c>
      <c r="D6" s="96">
        <f>C6/TotalIngresosAñ1</f>
        <v>0.20953725885645277</v>
      </c>
      <c r="E6" s="63">
        <f>SUM(O15:Z15)</f>
        <v>108941515</v>
      </c>
      <c r="F6" s="96">
        <f>E6/E3</f>
        <v>0.24507895930896614</v>
      </c>
      <c r="G6" s="63">
        <f>SUM(AA15:AL15)</f>
        <v>151158284.74999997</v>
      </c>
      <c r="H6" s="96">
        <f>G6/G3</f>
        <v>0.17104278741672307</v>
      </c>
      <c r="I6" s="63">
        <f>SUM(AM15:AX15)</f>
        <v>165995776.586</v>
      </c>
      <c r="J6" s="96">
        <f>I6/I3</f>
        <v>0.17054058680198952</v>
      </c>
      <c r="K6" s="63">
        <f>SUM(AY15:BJ15)</f>
        <v>182981879.8119601</v>
      </c>
      <c r="L6" s="96">
        <f>K6/K3</f>
        <v>0.17057695397772787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25087730</v>
      </c>
      <c r="D7" s="96">
        <f>C7/TotalIngresosAñ1</f>
        <v>0.14853424758346542</v>
      </c>
      <c r="E7" s="63">
        <f>SUM(O16:Z16)</f>
        <v>75819130</v>
      </c>
      <c r="F7" s="96">
        <f>E7/E3</f>
        <v>0.17056558719704984</v>
      </c>
      <c r="G7" s="63">
        <f>SUM(AA16:AL16)</f>
        <v>235178328.24999997</v>
      </c>
      <c r="H7" s="96">
        <f>G7/G3</f>
        <v>0.26611546214892512</v>
      </c>
      <c r="I7" s="63">
        <f>SUM(AM16:AX16)</f>
        <v>257724546.34</v>
      </c>
      <c r="J7" s="96">
        <f>I7/I3</f>
        <v>0.26478080509071866</v>
      </c>
      <c r="K7" s="63">
        <f>SUM(AY16:BJ16)</f>
        <v>283978712.38246</v>
      </c>
      <c r="L7" s="96">
        <f>K7/K3</f>
        <v>0.26472688881815248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3" t="s">
        <v>35</v>
      </c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 t="s">
        <v>36</v>
      </c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 t="s">
        <v>37</v>
      </c>
      <c r="AB9" s="393"/>
      <c r="AC9" s="393"/>
      <c r="AD9" s="393"/>
      <c r="AE9" s="393"/>
      <c r="AF9" s="393"/>
      <c r="AG9" s="393"/>
      <c r="AH9" s="393"/>
      <c r="AI9" s="393"/>
      <c r="AJ9" s="393"/>
      <c r="AK9" s="393"/>
      <c r="AL9" s="393"/>
      <c r="AM9" s="393" t="s">
        <v>38</v>
      </c>
      <c r="AN9" s="393"/>
      <c r="AO9" s="393"/>
      <c r="AP9" s="393"/>
      <c r="AQ9" s="393"/>
      <c r="AR9" s="393"/>
      <c r="AS9" s="393"/>
      <c r="AT9" s="393"/>
      <c r="AU9" s="393"/>
      <c r="AV9" s="393"/>
      <c r="AW9" s="393"/>
      <c r="AX9" s="393"/>
      <c r="AY9" s="393" t="s">
        <v>39</v>
      </c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4055330</v>
      </c>
      <c r="G13" s="63">
        <f t="shared" si="3"/>
        <v>7095840</v>
      </c>
      <c r="H13" s="63">
        <f t="shared" si="3"/>
        <v>7095840</v>
      </c>
      <c r="I13" s="63">
        <f t="shared" si="3"/>
        <v>7095840</v>
      </c>
      <c r="J13" s="63">
        <f t="shared" si="3"/>
        <v>7095840</v>
      </c>
      <c r="K13" s="63">
        <f t="shared" si="3"/>
        <v>7095840</v>
      </c>
      <c r="L13" s="63">
        <f t="shared" si="3"/>
        <v>7095840</v>
      </c>
      <c r="M13" s="63">
        <f t="shared" ref="M13:AH13" si="4">M133</f>
        <v>7095840</v>
      </c>
      <c r="N13" s="63">
        <f t="shared" si="4"/>
        <v>6752780</v>
      </c>
      <c r="O13" s="63">
        <f t="shared" si="4"/>
        <v>9202535</v>
      </c>
      <c r="P13" s="63">
        <f t="shared" si="4"/>
        <v>14787400</v>
      </c>
      <c r="Q13" s="63">
        <f t="shared" si="4"/>
        <v>16631545</v>
      </c>
      <c r="R13" s="63">
        <f t="shared" si="4"/>
        <v>16631545</v>
      </c>
      <c r="S13" s="63">
        <f t="shared" si="4"/>
        <v>16631545</v>
      </c>
      <c r="T13" s="63">
        <f t="shared" si="4"/>
        <v>16631545</v>
      </c>
      <c r="U13" s="63">
        <f t="shared" si="4"/>
        <v>16631545</v>
      </c>
      <c r="V13" s="63">
        <f t="shared" si="4"/>
        <v>16631545</v>
      </c>
      <c r="W13" s="63">
        <f t="shared" si="4"/>
        <v>16631545</v>
      </c>
      <c r="X13" s="63">
        <f t="shared" si="4"/>
        <v>16631545</v>
      </c>
      <c r="Y13" s="63">
        <f t="shared" si="4"/>
        <v>16631545</v>
      </c>
      <c r="Z13" s="63">
        <f t="shared" si="4"/>
        <v>11086805</v>
      </c>
      <c r="AA13" s="63">
        <f t="shared" si="4"/>
        <v>19319567.900000002</v>
      </c>
      <c r="AB13" s="63">
        <f t="shared" si="4"/>
        <v>30904724.75</v>
      </c>
      <c r="AC13" s="63">
        <f t="shared" si="4"/>
        <v>34770499.149999999</v>
      </c>
      <c r="AD13" s="63">
        <f t="shared" si="4"/>
        <v>34770499.149999999</v>
      </c>
      <c r="AE13" s="63">
        <f t="shared" si="4"/>
        <v>34770499.149999999</v>
      </c>
      <c r="AF13" s="63">
        <f t="shared" si="4"/>
        <v>34770499.149999999</v>
      </c>
      <c r="AG13" s="63">
        <f t="shared" si="4"/>
        <v>34770499.149999999</v>
      </c>
      <c r="AH13" s="63">
        <f t="shared" si="4"/>
        <v>34770499.149999999</v>
      </c>
      <c r="AI13" s="63">
        <f t="shared" ref="AI13:BJ13" si="5">AI133</f>
        <v>34770499.149999999</v>
      </c>
      <c r="AJ13" s="63">
        <f t="shared" si="5"/>
        <v>34770499.149999999</v>
      </c>
      <c r="AK13" s="63">
        <f t="shared" si="5"/>
        <v>34770499.149999999</v>
      </c>
      <c r="AL13" s="63">
        <f t="shared" si="5"/>
        <v>23177828</v>
      </c>
      <c r="AM13" s="63">
        <f t="shared" si="5"/>
        <v>21185281.120499998</v>
      </c>
      <c r="AN13" s="63">
        <f t="shared" si="5"/>
        <v>33897552.331499994</v>
      </c>
      <c r="AO13" s="63">
        <f t="shared" si="5"/>
        <v>38134976.068499997</v>
      </c>
      <c r="AP13" s="63">
        <f t="shared" si="5"/>
        <v>38134976.068499997</v>
      </c>
      <c r="AQ13" s="63">
        <f t="shared" si="5"/>
        <v>38134976.068499997</v>
      </c>
      <c r="AR13" s="63">
        <f t="shared" si="5"/>
        <v>38134976.068499997</v>
      </c>
      <c r="AS13" s="63">
        <f t="shared" si="5"/>
        <v>38134976.068499997</v>
      </c>
      <c r="AT13" s="63">
        <f t="shared" si="5"/>
        <v>38134976.068499997</v>
      </c>
      <c r="AU13" s="63">
        <f t="shared" si="5"/>
        <v>38134976.068499997</v>
      </c>
      <c r="AV13" s="63">
        <f t="shared" si="5"/>
        <v>38134976.068499997</v>
      </c>
      <c r="AW13" s="63">
        <f t="shared" si="5"/>
        <v>38134976.068499997</v>
      </c>
      <c r="AX13" s="63">
        <f t="shared" si="5"/>
        <v>25422704.857499994</v>
      </c>
      <c r="AY13" s="63">
        <f t="shared" si="5"/>
        <v>23344621.540095001</v>
      </c>
      <c r="AZ13" s="63">
        <f t="shared" si="5"/>
        <v>37361618.673030004</v>
      </c>
      <c r="BA13" s="63">
        <f t="shared" si="5"/>
        <v>42025430.876610011</v>
      </c>
      <c r="BB13" s="63">
        <f t="shared" si="5"/>
        <v>42025430.876610011</v>
      </c>
      <c r="BC13" s="63">
        <f t="shared" si="5"/>
        <v>42025430.876610011</v>
      </c>
      <c r="BD13" s="63">
        <f t="shared" si="5"/>
        <v>42025430.876610011</v>
      </c>
      <c r="BE13" s="63">
        <f t="shared" si="5"/>
        <v>42025430.876610011</v>
      </c>
      <c r="BF13" s="63">
        <f t="shared" si="5"/>
        <v>42025430.876610011</v>
      </c>
      <c r="BG13" s="63">
        <f t="shared" si="5"/>
        <v>42025430.876610011</v>
      </c>
      <c r="BH13" s="63">
        <f t="shared" si="5"/>
        <v>42025430.876610011</v>
      </c>
      <c r="BI13" s="63">
        <f t="shared" si="5"/>
        <v>42025430.876610011</v>
      </c>
      <c r="BJ13" s="63">
        <f t="shared" si="5"/>
        <v>28025474.091805004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0.35810772028014021</v>
      </c>
      <c r="G14" s="96">
        <f>IF(G12&gt;0,G13/G12,0)</f>
        <v>0.35807121619794074</v>
      </c>
      <c r="H14" s="96">
        <f t="shared" ref="H14:BJ14" si="6">IF(H12&gt;0,H13/H12,0)</f>
        <v>0.35807121619794074</v>
      </c>
      <c r="I14" s="96">
        <f t="shared" si="6"/>
        <v>0.35807121619794074</v>
      </c>
      <c r="J14" s="96">
        <f t="shared" si="6"/>
        <v>0.35807121619794074</v>
      </c>
      <c r="K14" s="96">
        <f t="shared" si="6"/>
        <v>0.35807121619794074</v>
      </c>
      <c r="L14" s="96">
        <f t="shared" si="6"/>
        <v>0.35807121619794074</v>
      </c>
      <c r="M14" s="96">
        <f t="shared" si="6"/>
        <v>0.35807121619794074</v>
      </c>
      <c r="N14" s="96">
        <f t="shared" si="6"/>
        <v>0.3580518966817216</v>
      </c>
      <c r="O14" s="96">
        <f t="shared" si="6"/>
        <v>0.41485179557677931</v>
      </c>
      <c r="P14" s="96">
        <f t="shared" si="6"/>
        <v>0.41567035115422213</v>
      </c>
      <c r="Q14" s="96">
        <f t="shared" si="6"/>
        <v>0.41568496356221168</v>
      </c>
      <c r="R14" s="96">
        <f t="shared" si="6"/>
        <v>0.41568496356221168</v>
      </c>
      <c r="S14" s="96">
        <f t="shared" si="6"/>
        <v>0.41568496356221168</v>
      </c>
      <c r="T14" s="96">
        <f t="shared" si="6"/>
        <v>0.41568496356221168</v>
      </c>
      <c r="U14" s="96">
        <f t="shared" si="6"/>
        <v>0.41568496356221168</v>
      </c>
      <c r="V14" s="96">
        <f t="shared" si="6"/>
        <v>0.41568496356221168</v>
      </c>
      <c r="W14" s="96">
        <f t="shared" si="6"/>
        <v>0.41568496356221168</v>
      </c>
      <c r="X14" s="96">
        <f t="shared" si="6"/>
        <v>0.41568496356221168</v>
      </c>
      <c r="Y14" s="96">
        <f t="shared" si="6"/>
        <v>0.41568496356221168</v>
      </c>
      <c r="Z14" s="96">
        <f t="shared" si="6"/>
        <v>0.41572380035307333</v>
      </c>
      <c r="AA14" s="96">
        <f t="shared" si="6"/>
        <v>0.43719046097192732</v>
      </c>
      <c r="AB14" s="96">
        <f t="shared" si="6"/>
        <v>0.43714335311660257</v>
      </c>
      <c r="AC14" s="96">
        <f t="shared" si="6"/>
        <v>0.43715939829570299</v>
      </c>
      <c r="AD14" s="96">
        <f t="shared" si="6"/>
        <v>0.43715939829570299</v>
      </c>
      <c r="AE14" s="96">
        <f t="shared" si="6"/>
        <v>0.43715939829570299</v>
      </c>
      <c r="AF14" s="96">
        <f t="shared" si="6"/>
        <v>0.43715939829570299</v>
      </c>
      <c r="AG14" s="96">
        <f t="shared" si="6"/>
        <v>0.43715939829570299</v>
      </c>
      <c r="AH14" s="96">
        <f t="shared" si="6"/>
        <v>0.43715939829570299</v>
      </c>
      <c r="AI14" s="96">
        <f t="shared" si="6"/>
        <v>0.43715939829570299</v>
      </c>
      <c r="AJ14" s="96">
        <f t="shared" si="6"/>
        <v>0.43715939829570299</v>
      </c>
      <c r="AK14" s="96">
        <f t="shared" si="6"/>
        <v>0.43715939829570299</v>
      </c>
      <c r="AL14" s="96">
        <f t="shared" si="6"/>
        <v>0.43713575704641905</v>
      </c>
      <c r="AM14" s="96">
        <f t="shared" si="6"/>
        <v>0.43536327475957903</v>
      </c>
      <c r="AN14" s="96">
        <f t="shared" si="6"/>
        <v>0.43532400925066456</v>
      </c>
      <c r="AO14" s="96">
        <f t="shared" si="6"/>
        <v>0.43531673891763384</v>
      </c>
      <c r="AP14" s="96">
        <f t="shared" si="6"/>
        <v>0.43531673891763384</v>
      </c>
      <c r="AQ14" s="96">
        <f t="shared" si="6"/>
        <v>0.43531673891763384</v>
      </c>
      <c r="AR14" s="96">
        <f t="shared" si="6"/>
        <v>0.43531673891763384</v>
      </c>
      <c r="AS14" s="96">
        <f t="shared" si="6"/>
        <v>0.43531673891763384</v>
      </c>
      <c r="AT14" s="96">
        <f t="shared" si="6"/>
        <v>0.43531673891763384</v>
      </c>
      <c r="AU14" s="96">
        <f t="shared" si="6"/>
        <v>0.43531673891763384</v>
      </c>
      <c r="AV14" s="96">
        <f t="shared" si="6"/>
        <v>0.43531673891763384</v>
      </c>
      <c r="AW14" s="96">
        <f t="shared" si="6"/>
        <v>0.43531673891763384</v>
      </c>
      <c r="AX14" s="96">
        <f t="shared" si="6"/>
        <v>0.43534582223247803</v>
      </c>
      <c r="AY14" s="96">
        <f t="shared" si="6"/>
        <v>0.43533365925201661</v>
      </c>
      <c r="AZ14" s="96">
        <f t="shared" si="6"/>
        <v>0.43532313613489015</v>
      </c>
      <c r="BA14" s="96">
        <f t="shared" si="6"/>
        <v>0.43529795120361703</v>
      </c>
      <c r="BB14" s="96">
        <f t="shared" si="6"/>
        <v>0.43529795120361703</v>
      </c>
      <c r="BC14" s="96">
        <f t="shared" si="6"/>
        <v>0.43529795120361703</v>
      </c>
      <c r="BD14" s="96">
        <f t="shared" si="6"/>
        <v>0.43529795120361703</v>
      </c>
      <c r="BE14" s="96">
        <f t="shared" si="6"/>
        <v>0.43529795120361703</v>
      </c>
      <c r="BF14" s="96">
        <f t="shared" si="6"/>
        <v>0.43529795120361703</v>
      </c>
      <c r="BG14" s="96">
        <f t="shared" si="6"/>
        <v>0.43529795120361703</v>
      </c>
      <c r="BH14" s="96">
        <f t="shared" si="6"/>
        <v>0.43529795120361703</v>
      </c>
      <c r="BI14" s="96">
        <f t="shared" si="6"/>
        <v>0.43529795120361703</v>
      </c>
      <c r="BJ14" s="96">
        <f t="shared" si="6"/>
        <v>0.4353328039419298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2373280</v>
      </c>
      <c r="G15" s="63">
        <f t="shared" si="7"/>
        <v>4152020</v>
      </c>
      <c r="H15" s="63">
        <f t="shared" si="7"/>
        <v>4152020</v>
      </c>
      <c r="I15" s="63">
        <f t="shared" si="7"/>
        <v>4152020</v>
      </c>
      <c r="J15" s="63">
        <f t="shared" si="7"/>
        <v>4152020</v>
      </c>
      <c r="K15" s="63">
        <f t="shared" si="7"/>
        <v>4152020</v>
      </c>
      <c r="L15" s="63">
        <f t="shared" si="7"/>
        <v>4152020</v>
      </c>
      <c r="M15" s="63">
        <f t="shared" si="7"/>
        <v>4152020</v>
      </c>
      <c r="N15" s="63">
        <f t="shared" si="7"/>
        <v>3953840</v>
      </c>
      <c r="O15" s="63">
        <f t="shared" si="7"/>
        <v>5522270</v>
      </c>
      <c r="P15" s="63">
        <f t="shared" si="7"/>
        <v>8715150</v>
      </c>
      <c r="Q15" s="63">
        <f t="shared" si="7"/>
        <v>9797455</v>
      </c>
      <c r="R15" s="63">
        <f t="shared" si="7"/>
        <v>9797455</v>
      </c>
      <c r="S15" s="63">
        <f t="shared" si="7"/>
        <v>9797455</v>
      </c>
      <c r="T15" s="63">
        <f t="shared" si="7"/>
        <v>9797455</v>
      </c>
      <c r="U15" s="63">
        <f t="shared" si="7"/>
        <v>9797455</v>
      </c>
      <c r="V15" s="63">
        <f t="shared" si="7"/>
        <v>9797455</v>
      </c>
      <c r="W15" s="63">
        <f t="shared" si="7"/>
        <v>9797455</v>
      </c>
      <c r="X15" s="63">
        <f t="shared" si="7"/>
        <v>9797455</v>
      </c>
      <c r="Y15" s="63">
        <f t="shared" si="7"/>
        <v>9797455</v>
      </c>
      <c r="Z15" s="63">
        <f t="shared" si="7"/>
        <v>6527000</v>
      </c>
      <c r="AA15" s="63">
        <f t="shared" si="7"/>
        <v>7556912.4500000011</v>
      </c>
      <c r="AB15" s="63">
        <f t="shared" si="7"/>
        <v>12096440.950000003</v>
      </c>
      <c r="AC15" s="63">
        <f t="shared" si="7"/>
        <v>13603701.799999997</v>
      </c>
      <c r="AD15" s="63">
        <f t="shared" si="7"/>
        <v>13603701.799999997</v>
      </c>
      <c r="AE15" s="63">
        <f t="shared" si="7"/>
        <v>13603701.799999997</v>
      </c>
      <c r="AF15" s="63">
        <f t="shared" si="7"/>
        <v>13603701.799999997</v>
      </c>
      <c r="AG15" s="63">
        <f t="shared" si="7"/>
        <v>13603701.799999997</v>
      </c>
      <c r="AH15" s="63">
        <f t="shared" si="7"/>
        <v>13603701.799999997</v>
      </c>
      <c r="AI15" s="63">
        <f t="shared" ref="AI15:BJ15" si="8">AI23</f>
        <v>13603701.799999997</v>
      </c>
      <c r="AJ15" s="63">
        <f t="shared" si="8"/>
        <v>13603701.799999997</v>
      </c>
      <c r="AK15" s="63">
        <f t="shared" si="8"/>
        <v>13603701.799999997</v>
      </c>
      <c r="AL15" s="63">
        <f t="shared" si="8"/>
        <v>9071615.1499999985</v>
      </c>
      <c r="AM15" s="63">
        <f t="shared" si="8"/>
        <v>8297828.7604999989</v>
      </c>
      <c r="AN15" s="63">
        <f t="shared" si="8"/>
        <v>13279466.119999999</v>
      </c>
      <c r="AO15" s="63">
        <f t="shared" si="8"/>
        <v>14940011.906499999</v>
      </c>
      <c r="AP15" s="63">
        <f t="shared" si="8"/>
        <v>14940011.906499999</v>
      </c>
      <c r="AQ15" s="63">
        <f t="shared" si="8"/>
        <v>14940011.906499999</v>
      </c>
      <c r="AR15" s="63">
        <f t="shared" si="8"/>
        <v>14940011.906499999</v>
      </c>
      <c r="AS15" s="63">
        <f t="shared" si="8"/>
        <v>14940011.906499999</v>
      </c>
      <c r="AT15" s="63">
        <f t="shared" si="8"/>
        <v>14940011.906499999</v>
      </c>
      <c r="AU15" s="63">
        <f t="shared" si="8"/>
        <v>14940011.906499999</v>
      </c>
      <c r="AV15" s="63">
        <f t="shared" si="8"/>
        <v>14940011.906499999</v>
      </c>
      <c r="AW15" s="63">
        <f t="shared" si="8"/>
        <v>14940011.906499999</v>
      </c>
      <c r="AX15" s="63">
        <f t="shared" si="8"/>
        <v>9958374.5469999984</v>
      </c>
      <c r="AY15" s="63">
        <f t="shared" si="8"/>
        <v>9143457.5677550007</v>
      </c>
      <c r="AZ15" s="63">
        <f t="shared" si="8"/>
        <v>14635037.451649997</v>
      </c>
      <c r="BA15" s="63">
        <f t="shared" si="8"/>
        <v>16469496.467645008</v>
      </c>
      <c r="BB15" s="63">
        <f t="shared" si="8"/>
        <v>16469496.467645008</v>
      </c>
      <c r="BC15" s="63">
        <f t="shared" si="8"/>
        <v>16469496.467645008</v>
      </c>
      <c r="BD15" s="63">
        <f t="shared" si="8"/>
        <v>16469496.467645008</v>
      </c>
      <c r="BE15" s="63">
        <f t="shared" si="8"/>
        <v>16469496.467645008</v>
      </c>
      <c r="BF15" s="63">
        <f t="shared" si="8"/>
        <v>16469496.467645008</v>
      </c>
      <c r="BG15" s="63">
        <f t="shared" si="8"/>
        <v>16469496.467645008</v>
      </c>
      <c r="BH15" s="63">
        <f t="shared" si="8"/>
        <v>16469496.467645008</v>
      </c>
      <c r="BI15" s="63">
        <f t="shared" si="8"/>
        <v>16469496.467645008</v>
      </c>
      <c r="BJ15" s="63">
        <f t="shared" si="8"/>
        <v>10977916.583750002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1682050</v>
      </c>
      <c r="G16" s="63">
        <f t="shared" si="9"/>
        <v>2943820</v>
      </c>
      <c r="H16" s="63">
        <f t="shared" si="9"/>
        <v>2943820</v>
      </c>
      <c r="I16" s="63">
        <f t="shared" si="9"/>
        <v>2943820</v>
      </c>
      <c r="J16" s="63">
        <f t="shared" si="9"/>
        <v>2943820</v>
      </c>
      <c r="K16" s="63">
        <f t="shared" si="9"/>
        <v>2943820</v>
      </c>
      <c r="L16" s="63">
        <f t="shared" si="9"/>
        <v>2943820</v>
      </c>
      <c r="M16" s="63">
        <f t="shared" si="9"/>
        <v>2943820</v>
      </c>
      <c r="N16" s="63">
        <f t="shared" si="9"/>
        <v>2798940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11762655.450000001</v>
      </c>
      <c r="AB16" s="63">
        <f t="shared" si="9"/>
        <v>18808283.799999997</v>
      </c>
      <c r="AC16" s="63">
        <f t="shared" si="9"/>
        <v>21166797.350000001</v>
      </c>
      <c r="AD16" s="63">
        <f t="shared" si="9"/>
        <v>21166797.350000001</v>
      </c>
      <c r="AE16" s="63">
        <f t="shared" si="9"/>
        <v>21166797.350000001</v>
      </c>
      <c r="AF16" s="63">
        <f t="shared" si="9"/>
        <v>21166797.350000001</v>
      </c>
      <c r="AG16" s="63">
        <f t="shared" si="9"/>
        <v>21166797.350000001</v>
      </c>
      <c r="AH16" s="63">
        <f t="shared" si="9"/>
        <v>21166797.350000001</v>
      </c>
      <c r="AI16" s="63">
        <f t="shared" ref="AI16:BJ16" si="10">AI31</f>
        <v>21166797.350000001</v>
      </c>
      <c r="AJ16" s="63">
        <f t="shared" si="10"/>
        <v>21166797.350000001</v>
      </c>
      <c r="AK16" s="63">
        <f t="shared" si="10"/>
        <v>21166797.350000001</v>
      </c>
      <c r="AL16" s="63">
        <f t="shared" si="10"/>
        <v>14106212.85</v>
      </c>
      <c r="AM16" s="63">
        <f t="shared" si="10"/>
        <v>12887452.359999999</v>
      </c>
      <c r="AN16" s="63">
        <f t="shared" si="10"/>
        <v>20618086.211499996</v>
      </c>
      <c r="AO16" s="63">
        <f t="shared" si="10"/>
        <v>23194964.162</v>
      </c>
      <c r="AP16" s="63">
        <f t="shared" si="10"/>
        <v>23194964.162</v>
      </c>
      <c r="AQ16" s="63">
        <f t="shared" si="10"/>
        <v>23194964.162</v>
      </c>
      <c r="AR16" s="63">
        <f t="shared" si="10"/>
        <v>23194964.162</v>
      </c>
      <c r="AS16" s="63">
        <f t="shared" si="10"/>
        <v>23194964.162</v>
      </c>
      <c r="AT16" s="63">
        <f t="shared" si="10"/>
        <v>23194964.162</v>
      </c>
      <c r="AU16" s="63">
        <f t="shared" si="10"/>
        <v>23194964.162</v>
      </c>
      <c r="AV16" s="63">
        <f t="shared" si="10"/>
        <v>23194964.162</v>
      </c>
      <c r="AW16" s="63">
        <f t="shared" si="10"/>
        <v>23194964.162</v>
      </c>
      <c r="AX16" s="63">
        <f t="shared" si="10"/>
        <v>15464330.310499996</v>
      </c>
      <c r="AY16" s="63">
        <f t="shared" si="10"/>
        <v>14201163.972340001</v>
      </c>
      <c r="AZ16" s="63">
        <f t="shared" si="10"/>
        <v>22726581.221379999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2103280</v>
      </c>
      <c r="G21" s="104">
        <f t="shared" si="14"/>
        <v>3679520</v>
      </c>
      <c r="H21" s="104">
        <f t="shared" si="14"/>
        <v>3679520</v>
      </c>
      <c r="I21" s="104">
        <f t="shared" si="14"/>
        <v>3679520</v>
      </c>
      <c r="J21" s="104">
        <f t="shared" si="14"/>
        <v>3679520</v>
      </c>
      <c r="K21" s="104">
        <f t="shared" si="14"/>
        <v>3679520</v>
      </c>
      <c r="L21" s="104">
        <f t="shared" si="14"/>
        <v>3679520</v>
      </c>
      <c r="M21" s="104">
        <f t="shared" si="14"/>
        <v>3679520</v>
      </c>
      <c r="N21" s="104">
        <f t="shared" si="14"/>
        <v>3503840</v>
      </c>
      <c r="O21" s="104">
        <f t="shared" si="14"/>
        <v>5000645</v>
      </c>
      <c r="P21" s="104">
        <f t="shared" si="14"/>
        <v>7893925</v>
      </c>
      <c r="Q21" s="104">
        <f t="shared" si="14"/>
        <v>8874580</v>
      </c>
      <c r="R21" s="104">
        <f t="shared" si="14"/>
        <v>8874580</v>
      </c>
      <c r="S21" s="104">
        <f t="shared" si="14"/>
        <v>8874580</v>
      </c>
      <c r="T21" s="104">
        <f t="shared" si="14"/>
        <v>8874580</v>
      </c>
      <c r="U21" s="104">
        <f t="shared" si="14"/>
        <v>8874580</v>
      </c>
      <c r="V21" s="104">
        <f t="shared" si="14"/>
        <v>8874580</v>
      </c>
      <c r="W21" s="104">
        <f t="shared" si="14"/>
        <v>8874580</v>
      </c>
      <c r="X21" s="104">
        <f t="shared" si="14"/>
        <v>8874580</v>
      </c>
      <c r="Y21" s="104">
        <f t="shared" si="14"/>
        <v>8874580</v>
      </c>
      <c r="Z21" s="104">
        <f t="shared" si="14"/>
        <v>5911750</v>
      </c>
      <c r="AA21" s="104">
        <f t="shared" si="14"/>
        <v>6749757.9500000011</v>
      </c>
      <c r="AB21" s="104">
        <f t="shared" si="14"/>
        <v>10805566.200000003</v>
      </c>
      <c r="AC21" s="104">
        <f t="shared" si="14"/>
        <v>12152541.049999997</v>
      </c>
      <c r="AD21" s="104">
        <f t="shared" si="14"/>
        <v>12152541.049999997</v>
      </c>
      <c r="AE21" s="104">
        <f t="shared" si="14"/>
        <v>12152541.049999997</v>
      </c>
      <c r="AF21" s="104">
        <f t="shared" si="14"/>
        <v>12152541.049999997</v>
      </c>
      <c r="AG21" s="104">
        <f t="shared" si="14"/>
        <v>12152541.049999997</v>
      </c>
      <c r="AH21" s="104">
        <f t="shared" si="14"/>
        <v>12152541.049999997</v>
      </c>
      <c r="AI21" s="104">
        <f t="shared" ref="AI21:BJ21" si="15">AI19*AI67</f>
        <v>12152541.049999997</v>
      </c>
      <c r="AJ21" s="104">
        <f t="shared" si="15"/>
        <v>12152541.049999997</v>
      </c>
      <c r="AK21" s="104">
        <f t="shared" si="15"/>
        <v>12152541.049999997</v>
      </c>
      <c r="AL21" s="104">
        <f t="shared" si="15"/>
        <v>8104174.6499999985</v>
      </c>
      <c r="AM21" s="104">
        <f t="shared" si="15"/>
        <v>7437236.0529999994</v>
      </c>
      <c r="AN21" s="104">
        <f t="shared" si="15"/>
        <v>11904355.352499999</v>
      </c>
      <c r="AO21" s="104">
        <f t="shared" si="15"/>
        <v>13393395.118999999</v>
      </c>
      <c r="AP21" s="104">
        <f t="shared" si="15"/>
        <v>13393395.118999999</v>
      </c>
      <c r="AQ21" s="104">
        <f t="shared" si="15"/>
        <v>13393395.118999999</v>
      </c>
      <c r="AR21" s="104">
        <f t="shared" si="15"/>
        <v>13393395.118999999</v>
      </c>
      <c r="AS21" s="104">
        <f t="shared" si="15"/>
        <v>13393395.118999999</v>
      </c>
      <c r="AT21" s="104">
        <f t="shared" si="15"/>
        <v>13393395.118999999</v>
      </c>
      <c r="AU21" s="104">
        <f t="shared" si="15"/>
        <v>13393395.118999999</v>
      </c>
      <c r="AV21" s="104">
        <f t="shared" si="15"/>
        <v>13393395.118999999</v>
      </c>
      <c r="AW21" s="104">
        <f t="shared" si="15"/>
        <v>13393395.118999999</v>
      </c>
      <c r="AX21" s="104">
        <f t="shared" si="15"/>
        <v>8926275.8194999993</v>
      </c>
      <c r="AY21" s="104">
        <f t="shared" si="15"/>
        <v>8196407.450530001</v>
      </c>
      <c r="AZ21" s="104">
        <f t="shared" si="15"/>
        <v>13121068.060099997</v>
      </c>
      <c r="BA21" s="104">
        <f t="shared" si="15"/>
        <v>14765461.654645009</v>
      </c>
      <c r="BB21" s="104">
        <f t="shared" si="15"/>
        <v>14765461.654645009</v>
      </c>
      <c r="BC21" s="104">
        <f t="shared" si="15"/>
        <v>14765461.654645009</v>
      </c>
      <c r="BD21" s="104">
        <f t="shared" si="15"/>
        <v>14765461.654645009</v>
      </c>
      <c r="BE21" s="104">
        <f t="shared" si="15"/>
        <v>14765461.654645009</v>
      </c>
      <c r="BF21" s="104">
        <f t="shared" si="15"/>
        <v>14765461.654645009</v>
      </c>
      <c r="BG21" s="104">
        <f t="shared" si="15"/>
        <v>14765461.654645009</v>
      </c>
      <c r="BH21" s="104">
        <f t="shared" si="15"/>
        <v>14765461.654645009</v>
      </c>
      <c r="BI21" s="104">
        <f t="shared" si="15"/>
        <v>14765461.654645009</v>
      </c>
      <c r="BJ21" s="104">
        <f t="shared" si="15"/>
        <v>9840801.0450750031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2373280</v>
      </c>
      <c r="G23" s="63">
        <f t="shared" si="17"/>
        <v>4152020</v>
      </c>
      <c r="H23" s="63">
        <f t="shared" si="17"/>
        <v>4152020</v>
      </c>
      <c r="I23" s="63">
        <f t="shared" si="17"/>
        <v>4152020</v>
      </c>
      <c r="J23" s="63">
        <f t="shared" si="17"/>
        <v>4152020</v>
      </c>
      <c r="K23" s="63">
        <f t="shared" si="17"/>
        <v>4152020</v>
      </c>
      <c r="L23" s="63">
        <f t="shared" si="17"/>
        <v>4152020</v>
      </c>
      <c r="M23" s="63">
        <f t="shared" si="17"/>
        <v>4152020</v>
      </c>
      <c r="N23" s="63">
        <f t="shared" si="17"/>
        <v>3953840</v>
      </c>
      <c r="O23" s="63">
        <f t="shared" si="17"/>
        <v>5522270</v>
      </c>
      <c r="P23" s="63">
        <f t="shared" si="17"/>
        <v>8715150</v>
      </c>
      <c r="Q23" s="63">
        <f t="shared" si="17"/>
        <v>9797455</v>
      </c>
      <c r="R23" s="63">
        <f t="shared" si="17"/>
        <v>9797455</v>
      </c>
      <c r="S23" s="63">
        <f t="shared" si="17"/>
        <v>9797455</v>
      </c>
      <c r="T23" s="63">
        <f t="shared" si="17"/>
        <v>9797455</v>
      </c>
      <c r="U23" s="63">
        <f t="shared" si="17"/>
        <v>9797455</v>
      </c>
      <c r="V23" s="63">
        <f t="shared" si="17"/>
        <v>9797455</v>
      </c>
      <c r="W23" s="63">
        <f t="shared" si="17"/>
        <v>9797455</v>
      </c>
      <c r="X23" s="63">
        <f t="shared" si="17"/>
        <v>9797455</v>
      </c>
      <c r="Y23" s="63">
        <f t="shared" si="17"/>
        <v>9797455</v>
      </c>
      <c r="Z23" s="63">
        <f t="shared" si="17"/>
        <v>6527000</v>
      </c>
      <c r="AA23" s="63">
        <f t="shared" si="17"/>
        <v>7556912.4500000011</v>
      </c>
      <c r="AB23" s="63">
        <f t="shared" si="17"/>
        <v>12096440.950000003</v>
      </c>
      <c r="AC23" s="63">
        <f t="shared" si="17"/>
        <v>13603701.799999997</v>
      </c>
      <c r="AD23" s="63">
        <f t="shared" si="17"/>
        <v>13603701.799999997</v>
      </c>
      <c r="AE23" s="63">
        <f t="shared" si="17"/>
        <v>13603701.799999997</v>
      </c>
      <c r="AF23" s="63">
        <f t="shared" si="17"/>
        <v>13603701.799999997</v>
      </c>
      <c r="AG23" s="63">
        <f t="shared" si="17"/>
        <v>13603701.799999997</v>
      </c>
      <c r="AH23" s="63">
        <f t="shared" si="17"/>
        <v>13603701.799999997</v>
      </c>
      <c r="AI23" s="63">
        <f t="shared" si="17"/>
        <v>13603701.799999997</v>
      </c>
      <c r="AJ23" s="63">
        <f t="shared" si="17"/>
        <v>13603701.799999997</v>
      </c>
      <c r="AK23" s="63">
        <f t="shared" si="17"/>
        <v>13603701.799999997</v>
      </c>
      <c r="AL23" s="63">
        <f t="shared" si="17"/>
        <v>9071615.1499999985</v>
      </c>
      <c r="AM23" s="63">
        <f t="shared" si="17"/>
        <v>8297828.7604999989</v>
      </c>
      <c r="AN23" s="63">
        <f t="shared" si="17"/>
        <v>13279466.119999999</v>
      </c>
      <c r="AO23" s="63">
        <f t="shared" si="17"/>
        <v>14940011.906499999</v>
      </c>
      <c r="AP23" s="63">
        <f t="shared" si="17"/>
        <v>14940011.906499999</v>
      </c>
      <c r="AQ23" s="63">
        <f t="shared" si="17"/>
        <v>14940011.906499999</v>
      </c>
      <c r="AR23" s="63">
        <f t="shared" si="17"/>
        <v>14940011.906499999</v>
      </c>
      <c r="AS23" s="63">
        <f t="shared" si="17"/>
        <v>14940011.906499999</v>
      </c>
      <c r="AT23" s="63">
        <f t="shared" si="17"/>
        <v>14940011.906499999</v>
      </c>
      <c r="AU23" s="63">
        <f t="shared" si="17"/>
        <v>14940011.906499999</v>
      </c>
      <c r="AV23" s="63">
        <f t="shared" si="17"/>
        <v>14940011.906499999</v>
      </c>
      <c r="AW23" s="63">
        <f t="shared" si="17"/>
        <v>14940011.906499999</v>
      </c>
      <c r="AX23" s="63">
        <f t="shared" si="17"/>
        <v>9958374.5469999984</v>
      </c>
      <c r="AY23" s="63">
        <f t="shared" si="17"/>
        <v>9143457.5677550007</v>
      </c>
      <c r="AZ23" s="63">
        <f t="shared" si="17"/>
        <v>14635037.451649997</v>
      </c>
      <c r="BA23" s="63">
        <f t="shared" si="17"/>
        <v>16469496.467645008</v>
      </c>
      <c r="BB23" s="63">
        <f t="shared" si="17"/>
        <v>16469496.467645008</v>
      </c>
      <c r="BC23" s="63">
        <f t="shared" si="17"/>
        <v>16469496.467645008</v>
      </c>
      <c r="BD23" s="63">
        <f t="shared" si="17"/>
        <v>16469496.467645008</v>
      </c>
      <c r="BE23" s="63">
        <f t="shared" si="17"/>
        <v>16469496.467645008</v>
      </c>
      <c r="BF23" s="63">
        <f t="shared" si="17"/>
        <v>16469496.467645008</v>
      </c>
      <c r="BG23" s="63">
        <f t="shared" si="17"/>
        <v>16469496.467645008</v>
      </c>
      <c r="BH23" s="63">
        <f t="shared" si="17"/>
        <v>16469496.467645008</v>
      </c>
      <c r="BI23" s="63">
        <f t="shared" si="17"/>
        <v>16469496.467645008</v>
      </c>
      <c r="BJ23" s="63">
        <f t="shared" si="17"/>
        <v>10977916.583750002</v>
      </c>
      <c r="BL23" s="104">
        <f>BJ21+BJ22</f>
        <v>10977916.583750002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0.32378597993391345</v>
      </c>
      <c r="G24" s="96">
        <f t="shared" si="18"/>
        <v>0.32379423879866054</v>
      </c>
      <c r="H24" s="96">
        <f t="shared" si="18"/>
        <v>0.32379423879866054</v>
      </c>
      <c r="I24" s="96">
        <f t="shared" si="18"/>
        <v>0.32379423879866054</v>
      </c>
      <c r="J24" s="96">
        <f t="shared" si="18"/>
        <v>0.32379423879866054</v>
      </c>
      <c r="K24" s="96">
        <f t="shared" si="18"/>
        <v>0.32379423879866054</v>
      </c>
      <c r="L24" s="96">
        <f t="shared" si="18"/>
        <v>0.32379423879866054</v>
      </c>
      <c r="M24" s="96">
        <f t="shared" si="18"/>
        <v>0.32379423879866054</v>
      </c>
      <c r="N24" s="96">
        <f t="shared" si="18"/>
        <v>0.32379754382171905</v>
      </c>
      <c r="O24" s="96">
        <f t="shared" si="18"/>
        <v>0.3843032130756916</v>
      </c>
      <c r="P24" s="96">
        <f t="shared" si="18"/>
        <v>0.38424342493218538</v>
      </c>
      <c r="Q24" s="96">
        <f t="shared" si="18"/>
        <v>0.38423448941482552</v>
      </c>
      <c r="R24" s="96">
        <f t="shared" si="18"/>
        <v>0.38423448941482552</v>
      </c>
      <c r="S24" s="96">
        <f t="shared" si="18"/>
        <v>0.38423448941482552</v>
      </c>
      <c r="T24" s="96">
        <f t="shared" si="18"/>
        <v>0.38423448941482552</v>
      </c>
      <c r="U24" s="96">
        <f t="shared" si="18"/>
        <v>0.38423448941482552</v>
      </c>
      <c r="V24" s="96">
        <f t="shared" si="18"/>
        <v>0.38423448941482552</v>
      </c>
      <c r="W24" s="96">
        <f t="shared" si="18"/>
        <v>0.38423448941482552</v>
      </c>
      <c r="X24" s="96">
        <f t="shared" si="18"/>
        <v>0.38423448941482552</v>
      </c>
      <c r="Y24" s="96">
        <f t="shared" si="18"/>
        <v>0.38423448941482552</v>
      </c>
      <c r="Z24" s="96">
        <f t="shared" si="18"/>
        <v>0.384251968503937</v>
      </c>
      <c r="AA24" s="96">
        <f t="shared" si="18"/>
        <v>0.38755798250249546</v>
      </c>
      <c r="AB24" s="96">
        <f t="shared" si="18"/>
        <v>0.38753278192455121</v>
      </c>
      <c r="AC24" s="96">
        <f t="shared" si="18"/>
        <v>0.38752181073985281</v>
      </c>
      <c r="AD24" s="96">
        <f t="shared" si="18"/>
        <v>0.38752181073985281</v>
      </c>
      <c r="AE24" s="96">
        <f t="shared" si="18"/>
        <v>0.38752181073985281</v>
      </c>
      <c r="AF24" s="96">
        <f t="shared" si="18"/>
        <v>0.38752181073985281</v>
      </c>
      <c r="AG24" s="96">
        <f t="shared" si="18"/>
        <v>0.38752181073985281</v>
      </c>
      <c r="AH24" s="96">
        <f t="shared" si="18"/>
        <v>0.38752181073985281</v>
      </c>
      <c r="AI24" s="96">
        <f t="shared" si="18"/>
        <v>0.38752181073985281</v>
      </c>
      <c r="AJ24" s="96">
        <f t="shared" si="18"/>
        <v>0.38752181073985281</v>
      </c>
      <c r="AK24" s="96">
        <f t="shared" si="18"/>
        <v>0.38752181073985281</v>
      </c>
      <c r="AL24" s="96">
        <f t="shared" si="18"/>
        <v>0.38751406074240713</v>
      </c>
      <c r="AM24" s="96">
        <f t="shared" si="18"/>
        <v>0.38673670387393294</v>
      </c>
      <c r="AN24" s="96">
        <f t="shared" si="18"/>
        <v>0.38669401587443142</v>
      </c>
      <c r="AO24" s="96">
        <f t="shared" si="18"/>
        <v>0.38668611379742213</v>
      </c>
      <c r="AP24" s="96">
        <f t="shared" si="18"/>
        <v>0.38668611379742213</v>
      </c>
      <c r="AQ24" s="96">
        <f t="shared" si="18"/>
        <v>0.38668611379742213</v>
      </c>
      <c r="AR24" s="96">
        <f t="shared" si="18"/>
        <v>0.38668611379742213</v>
      </c>
      <c r="AS24" s="96">
        <f t="shared" si="18"/>
        <v>0.38668611379742213</v>
      </c>
      <c r="AT24" s="96">
        <f t="shared" si="18"/>
        <v>0.38668611379742213</v>
      </c>
      <c r="AU24" s="96">
        <f t="shared" si="18"/>
        <v>0.38668611379742213</v>
      </c>
      <c r="AV24" s="96">
        <f t="shared" si="18"/>
        <v>0.38668611379742213</v>
      </c>
      <c r="AW24" s="96">
        <f t="shared" si="18"/>
        <v>0.38668611379742213</v>
      </c>
      <c r="AX24" s="96">
        <f t="shared" si="18"/>
        <v>0.38671772793225651</v>
      </c>
      <c r="AY24" s="96">
        <f t="shared" si="18"/>
        <v>0.38670066801563324</v>
      </c>
      <c r="AZ24" s="96">
        <f t="shared" si="18"/>
        <v>0.3866666666666666</v>
      </c>
      <c r="BA24" s="96">
        <f t="shared" si="18"/>
        <v>0.38667138548655144</v>
      </c>
      <c r="BB24" s="96">
        <f t="shared" si="18"/>
        <v>0.38667138548655144</v>
      </c>
      <c r="BC24" s="96">
        <f t="shared" si="18"/>
        <v>0.38667138548655144</v>
      </c>
      <c r="BD24" s="96">
        <f t="shared" si="18"/>
        <v>0.38667138548655144</v>
      </c>
      <c r="BE24" s="96">
        <f t="shared" si="18"/>
        <v>0.38667138548655144</v>
      </c>
      <c r="BF24" s="96">
        <f t="shared" si="18"/>
        <v>0.38667138548655144</v>
      </c>
      <c r="BG24" s="96">
        <f t="shared" si="18"/>
        <v>0.38667138548655144</v>
      </c>
      <c r="BH24" s="96">
        <f t="shared" si="18"/>
        <v>0.38667138548655144</v>
      </c>
      <c r="BI24" s="96">
        <f t="shared" si="18"/>
        <v>0.38667138548655144</v>
      </c>
      <c r="BJ24" s="96">
        <f t="shared" si="18"/>
        <v>0.38670206625880182</v>
      </c>
      <c r="BL24" s="178">
        <f>BL23/BL22</f>
        <v>0.38670206625880182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1559550</v>
      </c>
      <c r="G29" s="63">
        <f t="shared" si="21"/>
        <v>2731320</v>
      </c>
      <c r="H29" s="63">
        <f t="shared" si="21"/>
        <v>2731320</v>
      </c>
      <c r="I29" s="63">
        <f t="shared" si="21"/>
        <v>2731320</v>
      </c>
      <c r="J29" s="63">
        <f t="shared" si="21"/>
        <v>2731320</v>
      </c>
      <c r="K29" s="63">
        <f t="shared" si="21"/>
        <v>2731320</v>
      </c>
      <c r="L29" s="63">
        <f t="shared" si="21"/>
        <v>2731320</v>
      </c>
      <c r="M29" s="63">
        <f t="shared" si="21"/>
        <v>2731320</v>
      </c>
      <c r="N29" s="63">
        <f t="shared" si="21"/>
        <v>2596440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10981261.200000001</v>
      </c>
      <c r="AB29" s="63">
        <f t="shared" si="21"/>
        <v>17560342.799999997</v>
      </c>
      <c r="AC29" s="63">
        <f t="shared" si="21"/>
        <v>19761432.600000001</v>
      </c>
      <c r="AD29" s="63">
        <f t="shared" si="21"/>
        <v>19761432.600000001</v>
      </c>
      <c r="AE29" s="63">
        <f t="shared" si="21"/>
        <v>19761432.600000001</v>
      </c>
      <c r="AF29" s="63">
        <f t="shared" si="21"/>
        <v>19761432.600000001</v>
      </c>
      <c r="AG29" s="63">
        <f t="shared" si="21"/>
        <v>19761432.600000001</v>
      </c>
      <c r="AH29" s="63">
        <f t="shared" si="21"/>
        <v>19761432.600000001</v>
      </c>
      <c r="AI29" s="63">
        <f t="shared" si="21"/>
        <v>19761432.600000001</v>
      </c>
      <c r="AJ29" s="63">
        <f t="shared" si="21"/>
        <v>19761432.600000001</v>
      </c>
      <c r="AK29" s="63">
        <f t="shared" si="21"/>
        <v>19761432.600000001</v>
      </c>
      <c r="AL29" s="63">
        <f t="shared" si="21"/>
        <v>13170257.1</v>
      </c>
      <c r="AM29" s="63">
        <f t="shared" si="21"/>
        <v>12026859.6525</v>
      </c>
      <c r="AN29" s="63">
        <f t="shared" si="21"/>
        <v>19242975.443999998</v>
      </c>
      <c r="AO29" s="63">
        <f t="shared" si="21"/>
        <v>21648347.374499999</v>
      </c>
      <c r="AP29" s="63">
        <f t="shared" si="21"/>
        <v>21648347.374499999</v>
      </c>
      <c r="AQ29" s="63">
        <f t="shared" si="21"/>
        <v>21648347.374499999</v>
      </c>
      <c r="AR29" s="63">
        <f t="shared" si="21"/>
        <v>21648347.374499999</v>
      </c>
      <c r="AS29" s="63">
        <f t="shared" si="21"/>
        <v>21648347.374499999</v>
      </c>
      <c r="AT29" s="63">
        <f t="shared" si="21"/>
        <v>21648347.374499999</v>
      </c>
      <c r="AU29" s="63">
        <f t="shared" si="21"/>
        <v>21648347.374499999</v>
      </c>
      <c r="AV29" s="63">
        <f t="shared" si="21"/>
        <v>21648347.374499999</v>
      </c>
      <c r="AW29" s="63">
        <f t="shared" si="21"/>
        <v>21648347.374499999</v>
      </c>
      <c r="AX29" s="63">
        <f t="shared" si="21"/>
        <v>14432231.582999997</v>
      </c>
      <c r="AY29" s="63">
        <f t="shared" si="21"/>
        <v>13254113.855115</v>
      </c>
      <c r="AZ29" s="63">
        <f t="shared" si="21"/>
        <v>21209334.839805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1682050</v>
      </c>
      <c r="G31" s="63">
        <f t="shared" si="23"/>
        <v>2943820</v>
      </c>
      <c r="H31" s="63">
        <f t="shared" si="23"/>
        <v>2943820</v>
      </c>
      <c r="I31" s="63">
        <f t="shared" si="23"/>
        <v>2943820</v>
      </c>
      <c r="J31" s="63">
        <f t="shared" si="23"/>
        <v>2943820</v>
      </c>
      <c r="K31" s="63">
        <f t="shared" si="23"/>
        <v>2943820</v>
      </c>
      <c r="L31" s="63">
        <f t="shared" si="23"/>
        <v>2943820</v>
      </c>
      <c r="M31" s="63">
        <f t="shared" si="23"/>
        <v>2943820</v>
      </c>
      <c r="N31" s="63">
        <f t="shared" si="23"/>
        <v>2798940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11762655.450000001</v>
      </c>
      <c r="AB31" s="63">
        <f t="shared" si="23"/>
        <v>18808283.799999997</v>
      </c>
      <c r="AC31" s="63">
        <f t="shared" si="23"/>
        <v>21166797.350000001</v>
      </c>
      <c r="AD31" s="63">
        <f t="shared" si="23"/>
        <v>21166797.350000001</v>
      </c>
      <c r="AE31" s="63">
        <f t="shared" si="23"/>
        <v>21166797.350000001</v>
      </c>
      <c r="AF31" s="63">
        <f t="shared" si="23"/>
        <v>21166797.350000001</v>
      </c>
      <c r="AG31" s="63">
        <f t="shared" si="23"/>
        <v>21166797.350000001</v>
      </c>
      <c r="AH31" s="63">
        <f t="shared" si="23"/>
        <v>21166797.350000001</v>
      </c>
      <c r="AI31" s="63">
        <f t="shared" si="23"/>
        <v>21166797.350000001</v>
      </c>
      <c r="AJ31" s="63">
        <f t="shared" si="23"/>
        <v>21166797.350000001</v>
      </c>
      <c r="AK31" s="63">
        <f t="shared" si="23"/>
        <v>21166797.350000001</v>
      </c>
      <c r="AL31" s="63">
        <f t="shared" si="23"/>
        <v>14106212.85</v>
      </c>
      <c r="AM31" s="63">
        <f t="shared" si="23"/>
        <v>12887452.359999999</v>
      </c>
      <c r="AN31" s="63">
        <f t="shared" si="23"/>
        <v>20618086.211499996</v>
      </c>
      <c r="AO31" s="63">
        <f t="shared" si="23"/>
        <v>23194964.162</v>
      </c>
      <c r="AP31" s="63">
        <f t="shared" si="23"/>
        <v>23194964.162</v>
      </c>
      <c r="AQ31" s="63">
        <f t="shared" si="23"/>
        <v>23194964.162</v>
      </c>
      <c r="AR31" s="63">
        <f t="shared" si="23"/>
        <v>23194964.162</v>
      </c>
      <c r="AS31" s="63">
        <f t="shared" si="23"/>
        <v>23194964.162</v>
      </c>
      <c r="AT31" s="63">
        <f t="shared" si="23"/>
        <v>23194964.162</v>
      </c>
      <c r="AU31" s="63">
        <f t="shared" si="23"/>
        <v>23194964.162</v>
      </c>
      <c r="AV31" s="63">
        <f t="shared" si="23"/>
        <v>23194964.162</v>
      </c>
      <c r="AW31" s="63">
        <f t="shared" si="23"/>
        <v>23194964.162</v>
      </c>
      <c r="AX31" s="63">
        <f t="shared" si="23"/>
        <v>15464330.310499996</v>
      </c>
      <c r="AY31" s="63">
        <f t="shared" si="23"/>
        <v>14201163.972340001</v>
      </c>
      <c r="AZ31" s="63">
        <f t="shared" si="23"/>
        <v>22726581.221379999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0.47369379541439788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0.42108622998835915</v>
      </c>
      <c r="G32" s="96">
        <f t="shared" si="24"/>
        <v>0.42091732415189409</v>
      </c>
      <c r="H32" s="96">
        <f t="shared" si="24"/>
        <v>0.42091732415189409</v>
      </c>
      <c r="I32" s="96">
        <f t="shared" si="24"/>
        <v>0.42091732415189409</v>
      </c>
      <c r="J32" s="96">
        <f t="shared" si="24"/>
        <v>0.42091732415189409</v>
      </c>
      <c r="K32" s="96">
        <f t="shared" si="24"/>
        <v>0.42091732415189409</v>
      </c>
      <c r="L32" s="96">
        <f t="shared" si="24"/>
        <v>0.42091732415189409</v>
      </c>
      <c r="M32" s="96">
        <f t="shared" si="24"/>
        <v>0.42091732415189409</v>
      </c>
      <c r="N32" s="96">
        <f t="shared" si="24"/>
        <v>0.42096033352684786</v>
      </c>
      <c r="O32" s="96">
        <f t="shared" si="24"/>
        <v>0.47103533278553822</v>
      </c>
      <c r="P32" s="96">
        <f t="shared" si="24"/>
        <v>0.47095435684647302</v>
      </c>
      <c r="Q32" s="96">
        <f t="shared" si="24"/>
        <v>0.47094823772304972</v>
      </c>
      <c r="R32" s="96">
        <f t="shared" si="24"/>
        <v>0.47094823772304972</v>
      </c>
      <c r="S32" s="96">
        <f t="shared" si="24"/>
        <v>0.47094823772304972</v>
      </c>
      <c r="T32" s="96">
        <f t="shared" si="24"/>
        <v>0.47094823772304972</v>
      </c>
      <c r="U32" s="96">
        <f t="shared" si="24"/>
        <v>0.47094823772304972</v>
      </c>
      <c r="V32" s="96">
        <f t="shared" si="24"/>
        <v>0.47094823772304972</v>
      </c>
      <c r="W32" s="96">
        <f t="shared" si="24"/>
        <v>0.47094823772304972</v>
      </c>
      <c r="X32" s="96">
        <f t="shared" si="24"/>
        <v>0.47094823772304972</v>
      </c>
      <c r="Y32" s="96">
        <f t="shared" si="24"/>
        <v>0.47094823772304972</v>
      </c>
      <c r="Z32" s="96">
        <f t="shared" si="24"/>
        <v>0.470936015029285</v>
      </c>
      <c r="AA32" s="96">
        <f t="shared" si="24"/>
        <v>0.47638507951517223</v>
      </c>
      <c r="AB32" s="96">
        <f t="shared" si="24"/>
        <v>0.47636384281371125</v>
      </c>
      <c r="AC32" s="96">
        <f t="shared" si="24"/>
        <v>0.4763756440820105</v>
      </c>
      <c r="AD32" s="96">
        <f t="shared" si="24"/>
        <v>0.4763756440820105</v>
      </c>
      <c r="AE32" s="96">
        <f t="shared" si="24"/>
        <v>0.4763756440820105</v>
      </c>
      <c r="AF32" s="96">
        <f t="shared" si="24"/>
        <v>0.4763756440820105</v>
      </c>
      <c r="AG32" s="96">
        <f t="shared" si="24"/>
        <v>0.4763756440820105</v>
      </c>
      <c r="AH32" s="96">
        <f t="shared" si="24"/>
        <v>0.4763756440820105</v>
      </c>
      <c r="AI32" s="96">
        <f t="shared" ref="AI32:BJ32" si="25">IF(AI30+AI28&gt;0,(+AI31/(AI30+AI28)),0)</f>
        <v>0.4763756440820105</v>
      </c>
      <c r="AJ32" s="96">
        <f t="shared" si="25"/>
        <v>0.4763756440820105</v>
      </c>
      <c r="AK32" s="96">
        <f t="shared" si="25"/>
        <v>0.4763756440820105</v>
      </c>
      <c r="AL32" s="96">
        <f t="shared" si="25"/>
        <v>0.4763638428137113</v>
      </c>
      <c r="AM32" s="96">
        <f t="shared" si="25"/>
        <v>0.47371383541596307</v>
      </c>
      <c r="AN32" s="96">
        <f t="shared" si="25"/>
        <v>0.4736916170613979</v>
      </c>
      <c r="AO32" s="96">
        <f t="shared" si="25"/>
        <v>0.47368750234542106</v>
      </c>
      <c r="AP32" s="96">
        <f t="shared" si="25"/>
        <v>0.47368750234542106</v>
      </c>
      <c r="AQ32" s="96">
        <f t="shared" si="25"/>
        <v>0.47368750234542106</v>
      </c>
      <c r="AR32" s="96">
        <f t="shared" si="25"/>
        <v>0.47368750234542106</v>
      </c>
      <c r="AS32" s="96">
        <f t="shared" si="25"/>
        <v>0.47368750234542106</v>
      </c>
      <c r="AT32" s="96">
        <f t="shared" si="25"/>
        <v>0.47368750234542106</v>
      </c>
      <c r="AU32" s="96">
        <f t="shared" si="25"/>
        <v>0.47368750234542106</v>
      </c>
      <c r="AV32" s="96">
        <f t="shared" si="25"/>
        <v>0.47368750234542106</v>
      </c>
      <c r="AW32" s="96">
        <f t="shared" si="25"/>
        <v>0.47368750234542106</v>
      </c>
      <c r="AX32" s="96">
        <f t="shared" si="25"/>
        <v>0.47370396082331079</v>
      </c>
      <c r="AY32" s="96">
        <f t="shared" si="25"/>
        <v>0.4736899634916818</v>
      </c>
      <c r="AZ32" s="96">
        <f t="shared" si="25"/>
        <v>0.47370937555497866</v>
      </c>
      <c r="BA32" s="96">
        <f t="shared" si="25"/>
        <v>0.47368740737141329</v>
      </c>
      <c r="BB32" s="96">
        <f t="shared" si="25"/>
        <v>0.47368740737141329</v>
      </c>
      <c r="BC32" s="96">
        <f t="shared" si="25"/>
        <v>0.47368740737141329</v>
      </c>
      <c r="BD32" s="96">
        <f t="shared" si="25"/>
        <v>0.47368740737141329</v>
      </c>
      <c r="BE32" s="96">
        <f t="shared" si="25"/>
        <v>0.47368740737141329</v>
      </c>
      <c r="BF32" s="96">
        <f t="shared" si="25"/>
        <v>0.47368740737141329</v>
      </c>
      <c r="BG32" s="96">
        <f t="shared" si="25"/>
        <v>0.47368740737141329</v>
      </c>
      <c r="BH32" s="96">
        <f t="shared" si="25"/>
        <v>0.47368740737141329</v>
      </c>
      <c r="BI32" s="96">
        <f t="shared" si="25"/>
        <v>0.47368740737141329</v>
      </c>
      <c r="BJ32" s="96">
        <f t="shared" si="25"/>
        <v>0.47369379541439788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3662830</v>
      </c>
      <c r="G37" s="63">
        <f t="shared" si="30"/>
        <v>6410840</v>
      </c>
      <c r="H37" s="63">
        <f t="shared" si="30"/>
        <v>6410840</v>
      </c>
      <c r="I37" s="63">
        <f t="shared" si="30"/>
        <v>6410840</v>
      </c>
      <c r="J37" s="63">
        <f t="shared" si="30"/>
        <v>6410840</v>
      </c>
      <c r="K37" s="63">
        <f t="shared" si="30"/>
        <v>6410840</v>
      </c>
      <c r="L37" s="63">
        <f t="shared" si="30"/>
        <v>6410840</v>
      </c>
      <c r="M37" s="63">
        <f t="shared" si="30"/>
        <v>6410840</v>
      </c>
      <c r="N37" s="63">
        <f t="shared" si="30"/>
        <v>6100280</v>
      </c>
      <c r="O37" s="63">
        <f t="shared" si="30"/>
        <v>8472260</v>
      </c>
      <c r="P37" s="63">
        <f t="shared" si="30"/>
        <v>13623775</v>
      </c>
      <c r="Q37" s="63">
        <f t="shared" si="30"/>
        <v>15323470</v>
      </c>
      <c r="R37" s="63">
        <f t="shared" si="30"/>
        <v>15323470</v>
      </c>
      <c r="S37" s="63">
        <f t="shared" si="30"/>
        <v>15323470</v>
      </c>
      <c r="T37" s="63">
        <f t="shared" si="30"/>
        <v>15323470</v>
      </c>
      <c r="U37" s="63">
        <f t="shared" si="30"/>
        <v>15323470</v>
      </c>
      <c r="V37" s="63">
        <f t="shared" si="30"/>
        <v>15323470</v>
      </c>
      <c r="W37" s="63">
        <f t="shared" si="30"/>
        <v>15323470</v>
      </c>
      <c r="X37" s="63">
        <f t="shared" si="30"/>
        <v>15323470</v>
      </c>
      <c r="Y37" s="63">
        <f t="shared" si="30"/>
        <v>15323470</v>
      </c>
      <c r="Z37" s="63">
        <f t="shared" si="30"/>
        <v>10214755</v>
      </c>
      <c r="AA37" s="63">
        <f t="shared" si="30"/>
        <v>17731019.150000002</v>
      </c>
      <c r="AB37" s="63">
        <f t="shared" si="30"/>
        <v>28365909</v>
      </c>
      <c r="AC37" s="63">
        <f t="shared" si="30"/>
        <v>31913973.649999999</v>
      </c>
      <c r="AD37" s="63">
        <f t="shared" si="30"/>
        <v>31913973.649999999</v>
      </c>
      <c r="AE37" s="63">
        <f t="shared" si="30"/>
        <v>31913973.649999999</v>
      </c>
      <c r="AF37" s="63">
        <f t="shared" si="30"/>
        <v>31913973.649999999</v>
      </c>
      <c r="AG37" s="63">
        <f t="shared" si="30"/>
        <v>31913973.649999999</v>
      </c>
      <c r="AH37" s="63">
        <f t="shared" si="30"/>
        <v>31913973.649999999</v>
      </c>
      <c r="AI37" s="63">
        <f t="shared" ref="AI37:BJ37" si="31">AI21+AI29</f>
        <v>31913973.649999999</v>
      </c>
      <c r="AJ37" s="63">
        <f t="shared" si="31"/>
        <v>31913973.649999999</v>
      </c>
      <c r="AK37" s="63">
        <f t="shared" si="31"/>
        <v>31913973.649999999</v>
      </c>
      <c r="AL37" s="63">
        <f t="shared" si="31"/>
        <v>21274431.75</v>
      </c>
      <c r="AM37" s="63">
        <f t="shared" si="31"/>
        <v>19464095.705499999</v>
      </c>
      <c r="AN37" s="63">
        <f t="shared" si="31"/>
        <v>31147330.796499997</v>
      </c>
      <c r="AO37" s="63">
        <f t="shared" si="31"/>
        <v>35041742.493499994</v>
      </c>
      <c r="AP37" s="63">
        <f t="shared" si="31"/>
        <v>35041742.493499994</v>
      </c>
      <c r="AQ37" s="63">
        <f t="shared" si="31"/>
        <v>35041742.493499994</v>
      </c>
      <c r="AR37" s="63">
        <f t="shared" si="31"/>
        <v>35041742.493499994</v>
      </c>
      <c r="AS37" s="63">
        <f t="shared" si="31"/>
        <v>35041742.493499994</v>
      </c>
      <c r="AT37" s="63">
        <f t="shared" si="31"/>
        <v>35041742.493499994</v>
      </c>
      <c r="AU37" s="63">
        <f t="shared" si="31"/>
        <v>35041742.493499994</v>
      </c>
      <c r="AV37" s="63">
        <f t="shared" si="31"/>
        <v>35041742.493499994</v>
      </c>
      <c r="AW37" s="63">
        <f t="shared" si="31"/>
        <v>35041742.493499994</v>
      </c>
      <c r="AX37" s="63">
        <f t="shared" si="31"/>
        <v>23358507.402499996</v>
      </c>
      <c r="AY37" s="63">
        <f t="shared" si="31"/>
        <v>21450521.305645</v>
      </c>
      <c r="AZ37" s="63">
        <f t="shared" si="31"/>
        <v>34330402.899904996</v>
      </c>
      <c r="BA37" s="63">
        <f t="shared" si="31"/>
        <v>38617361.250610009</v>
      </c>
      <c r="BB37" s="63">
        <f t="shared" si="31"/>
        <v>38617361.250610009</v>
      </c>
      <c r="BC37" s="63">
        <f t="shared" si="31"/>
        <v>38617361.250610009</v>
      </c>
      <c r="BD37" s="63">
        <f t="shared" si="31"/>
        <v>38617361.250610009</v>
      </c>
      <c r="BE37" s="63">
        <f t="shared" si="31"/>
        <v>38617361.250610009</v>
      </c>
      <c r="BF37" s="63">
        <f t="shared" si="31"/>
        <v>38617361.250610009</v>
      </c>
      <c r="BG37" s="63">
        <f t="shared" si="31"/>
        <v>38617361.250610009</v>
      </c>
      <c r="BH37" s="63">
        <f t="shared" si="31"/>
        <v>38617361.250610009</v>
      </c>
      <c r="BI37" s="63">
        <f t="shared" si="31"/>
        <v>38617361.250610009</v>
      </c>
      <c r="BJ37" s="63">
        <f t="shared" si="31"/>
        <v>25751243.014455006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4055330</v>
      </c>
      <c r="G39" s="63">
        <f t="shared" si="34"/>
        <v>7095840</v>
      </c>
      <c r="H39" s="63">
        <f t="shared" si="34"/>
        <v>7095840</v>
      </c>
      <c r="I39" s="63">
        <f t="shared" si="34"/>
        <v>7095840</v>
      </c>
      <c r="J39" s="63">
        <f t="shared" si="34"/>
        <v>7095840</v>
      </c>
      <c r="K39" s="63">
        <f t="shared" si="34"/>
        <v>7095840</v>
      </c>
      <c r="L39" s="63">
        <f t="shared" si="34"/>
        <v>7095840</v>
      </c>
      <c r="M39" s="63">
        <f t="shared" si="34"/>
        <v>7095840</v>
      </c>
      <c r="N39" s="63">
        <f t="shared" si="34"/>
        <v>6752780</v>
      </c>
      <c r="O39" s="63">
        <f t="shared" si="34"/>
        <v>9202535</v>
      </c>
      <c r="P39" s="63">
        <f t="shared" si="34"/>
        <v>14787400</v>
      </c>
      <c r="Q39" s="63">
        <f t="shared" si="34"/>
        <v>16631545</v>
      </c>
      <c r="R39" s="63">
        <f t="shared" si="34"/>
        <v>16631545</v>
      </c>
      <c r="S39" s="63">
        <f t="shared" si="34"/>
        <v>16631545</v>
      </c>
      <c r="T39" s="63">
        <f t="shared" si="34"/>
        <v>16631545</v>
      </c>
      <c r="U39" s="63">
        <f t="shared" si="34"/>
        <v>16631545</v>
      </c>
      <c r="V39" s="63">
        <f t="shared" si="34"/>
        <v>16631545</v>
      </c>
      <c r="W39" s="63">
        <f t="shared" si="34"/>
        <v>16631545</v>
      </c>
      <c r="X39" s="63">
        <f t="shared" si="34"/>
        <v>16631545</v>
      </c>
      <c r="Y39" s="63">
        <f t="shared" si="34"/>
        <v>16631545</v>
      </c>
      <c r="Z39" s="63">
        <f t="shared" si="34"/>
        <v>11086805</v>
      </c>
      <c r="AA39" s="63">
        <f t="shared" si="34"/>
        <v>19319567.900000002</v>
      </c>
      <c r="AB39" s="63">
        <f t="shared" si="34"/>
        <v>30904724.75</v>
      </c>
      <c r="AC39" s="63">
        <f t="shared" si="34"/>
        <v>34770499.149999999</v>
      </c>
      <c r="AD39" s="63">
        <f t="shared" si="34"/>
        <v>34770499.149999999</v>
      </c>
      <c r="AE39" s="63">
        <f t="shared" si="34"/>
        <v>34770499.149999999</v>
      </c>
      <c r="AF39" s="63">
        <f t="shared" si="34"/>
        <v>34770499.149999999</v>
      </c>
      <c r="AG39" s="63">
        <f t="shared" si="34"/>
        <v>34770499.149999999</v>
      </c>
      <c r="AH39" s="63">
        <f t="shared" si="34"/>
        <v>34770499.149999999</v>
      </c>
      <c r="AI39" s="63">
        <f t="shared" ref="AI39:BJ39" si="35">AI23+AI31</f>
        <v>34770499.149999999</v>
      </c>
      <c r="AJ39" s="63">
        <f t="shared" si="35"/>
        <v>34770499.149999999</v>
      </c>
      <c r="AK39" s="63">
        <f t="shared" si="35"/>
        <v>34770499.149999999</v>
      </c>
      <c r="AL39" s="63">
        <f t="shared" si="35"/>
        <v>23177828</v>
      </c>
      <c r="AM39" s="63">
        <f t="shared" si="35"/>
        <v>21185281.120499998</v>
      </c>
      <c r="AN39" s="63">
        <f t="shared" si="35"/>
        <v>33897552.331499994</v>
      </c>
      <c r="AO39" s="63">
        <f t="shared" si="35"/>
        <v>38134976.068499997</v>
      </c>
      <c r="AP39" s="63">
        <f t="shared" si="35"/>
        <v>38134976.068499997</v>
      </c>
      <c r="AQ39" s="63">
        <f t="shared" si="35"/>
        <v>38134976.068499997</v>
      </c>
      <c r="AR39" s="63">
        <f t="shared" si="35"/>
        <v>38134976.068499997</v>
      </c>
      <c r="AS39" s="63">
        <f t="shared" si="35"/>
        <v>38134976.068499997</v>
      </c>
      <c r="AT39" s="63">
        <f t="shared" si="35"/>
        <v>38134976.068499997</v>
      </c>
      <c r="AU39" s="63">
        <f t="shared" si="35"/>
        <v>38134976.068499997</v>
      </c>
      <c r="AV39" s="63">
        <f t="shared" si="35"/>
        <v>38134976.068499997</v>
      </c>
      <c r="AW39" s="63">
        <f t="shared" si="35"/>
        <v>38134976.068499997</v>
      </c>
      <c r="AX39" s="63">
        <f t="shared" si="35"/>
        <v>25422704.857499994</v>
      </c>
      <c r="AY39" s="63">
        <f t="shared" si="35"/>
        <v>23344621.540095001</v>
      </c>
      <c r="AZ39" s="63">
        <f t="shared" si="35"/>
        <v>37361618.673029996</v>
      </c>
      <c r="BA39" s="63">
        <f t="shared" si="35"/>
        <v>42025430.876610011</v>
      </c>
      <c r="BB39" s="63">
        <f t="shared" si="35"/>
        <v>42025430.876610011</v>
      </c>
      <c r="BC39" s="63">
        <f t="shared" si="35"/>
        <v>42025430.876610011</v>
      </c>
      <c r="BD39" s="63">
        <f t="shared" si="35"/>
        <v>42025430.876610011</v>
      </c>
      <c r="BE39" s="63">
        <f t="shared" si="35"/>
        <v>42025430.876610011</v>
      </c>
      <c r="BF39" s="63">
        <f t="shared" si="35"/>
        <v>42025430.876610011</v>
      </c>
      <c r="BG39" s="63">
        <f t="shared" si="35"/>
        <v>42025430.876610011</v>
      </c>
      <c r="BH39" s="63">
        <f t="shared" si="35"/>
        <v>42025430.876610011</v>
      </c>
      <c r="BI39" s="63">
        <f t="shared" si="35"/>
        <v>42025430.876610011</v>
      </c>
      <c r="BJ39" s="63">
        <f t="shared" si="35"/>
        <v>28025474.091805007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4741000</v>
      </c>
      <c r="G60" s="63">
        <f>'COGS-PRICE-MARGIN_CWS'!$E5*G51</f>
        <v>8294000</v>
      </c>
      <c r="H60" s="63">
        <f>'COGS-PRICE-MARGIN_CWS'!$E5*H51</f>
        <v>8294000</v>
      </c>
      <c r="I60" s="63">
        <f>'COGS-PRICE-MARGIN_CWS'!$E5*I51</f>
        <v>8294000</v>
      </c>
      <c r="J60" s="63">
        <f>'COGS-PRICE-MARGIN_CWS'!$E5*J51</f>
        <v>8294000</v>
      </c>
      <c r="K60" s="63">
        <f>'COGS-PRICE-MARGIN_CWS'!$E5*K51</f>
        <v>8294000</v>
      </c>
      <c r="L60" s="63">
        <f>'COGS-PRICE-MARGIN_CWS'!$E5*L51</f>
        <v>8294000</v>
      </c>
      <c r="M60" s="63">
        <f>'COGS-PRICE-MARGIN_CWS'!$E5*M51</f>
        <v>8294000</v>
      </c>
      <c r="N60" s="63">
        <f>'COGS-PRICE-MARGIN_CWS'!$E5*N51</f>
        <v>7898000</v>
      </c>
      <c r="O60" s="63">
        <f>'COGS-PRICE-MARGIN_CWS'!$E55*O51</f>
        <v>8462630</v>
      </c>
      <c r="P60" s="63">
        <f>'COGS-PRICE-MARGIN_CWS'!$E55*P51</f>
        <v>13358950</v>
      </c>
      <c r="Q60" s="63">
        <f>'COGS-PRICE-MARGIN_CWS'!$E55*Q51</f>
        <v>15018520</v>
      </c>
      <c r="R60" s="63">
        <f>'COGS-PRICE-MARGIN_CWS'!$E55*R51</f>
        <v>15018520</v>
      </c>
      <c r="S60" s="63">
        <f>'COGS-PRICE-MARGIN_CWS'!$E55*S51</f>
        <v>15018520</v>
      </c>
      <c r="T60" s="63">
        <f>'COGS-PRICE-MARGIN_CWS'!$E55*T51</f>
        <v>15018520</v>
      </c>
      <c r="U60" s="63">
        <f>'COGS-PRICE-MARGIN_CWS'!$E55*U51</f>
        <v>15018520</v>
      </c>
      <c r="V60" s="63">
        <f>'COGS-PRICE-MARGIN_CWS'!$E55*V51</f>
        <v>15018520</v>
      </c>
      <c r="W60" s="63">
        <f>'COGS-PRICE-MARGIN_CWS'!$E55*W51</f>
        <v>15018520</v>
      </c>
      <c r="X60" s="63">
        <f>'COGS-PRICE-MARGIN_CWS'!$E55*X51</f>
        <v>15018520</v>
      </c>
      <c r="Y60" s="63">
        <f>'COGS-PRICE-MARGIN_CWS'!$E55*Y51</f>
        <v>15018520</v>
      </c>
      <c r="Z60" s="63">
        <f>'COGS-PRICE-MARGIN_CWS'!$E55*Z51</f>
        <v>10004500</v>
      </c>
      <c r="AA60" s="63">
        <f>'COGS-PRICE-MARGIN_CWS'!$E105*AA$51</f>
        <v>11422667.300000001</v>
      </c>
      <c r="AB60" s="63">
        <f>'COGS-PRICE-MARGIN_CWS'!$E105*AB$51</f>
        <v>18286342.800000001</v>
      </c>
      <c r="AC60" s="63">
        <f>'COGS-PRICE-MARGIN_CWS'!$E105*AC$51</f>
        <v>20565838.700000003</v>
      </c>
      <c r="AD60" s="63">
        <f>'COGS-PRICE-MARGIN_CWS'!$E105*AD$51</f>
        <v>20565838.700000003</v>
      </c>
      <c r="AE60" s="63">
        <f>'COGS-PRICE-MARGIN_CWS'!$E105*AE$51</f>
        <v>20565838.700000003</v>
      </c>
      <c r="AF60" s="63">
        <f>'COGS-PRICE-MARGIN_CWS'!$E105*AF$51</f>
        <v>20565838.700000003</v>
      </c>
      <c r="AG60" s="63">
        <f>'COGS-PRICE-MARGIN_CWS'!$E105*AG$51</f>
        <v>20565838.700000003</v>
      </c>
      <c r="AH60" s="63">
        <f>'COGS-PRICE-MARGIN_CWS'!$E105*AH$51</f>
        <v>20565838.700000003</v>
      </c>
      <c r="AI60" s="63">
        <f>'COGS-PRICE-MARGIN_CWS'!$E105*AI$51</f>
        <v>20565838.700000003</v>
      </c>
      <c r="AJ60" s="63">
        <f>'COGS-PRICE-MARGIN_CWS'!$E105*AJ$51</f>
        <v>20565838.700000003</v>
      </c>
      <c r="AK60" s="63">
        <f>'COGS-PRICE-MARGIN_CWS'!$E105*AK$51</f>
        <v>20565838.700000003</v>
      </c>
      <c r="AL60" s="63">
        <f>'COGS-PRICE-MARGIN_CWS'!$E105*AL$51</f>
        <v>13714757.100000001</v>
      </c>
      <c r="AM60" s="63">
        <f>'COGS-PRICE-MARGIN_CWS'!$E155*AM$51</f>
        <v>12586091.782000002</v>
      </c>
      <c r="AN60" s="63">
        <f>'COGS-PRICE-MARGIN_CWS'!$E155*AN$51</f>
        <v>20145832.135000002</v>
      </c>
      <c r="AO60" s="63">
        <f>'COGS-PRICE-MARGIN_CWS'!$E155*AO$51</f>
        <v>22665745.586000003</v>
      </c>
      <c r="AP60" s="63">
        <f>'COGS-PRICE-MARGIN_CWS'!$E155*AP$51</f>
        <v>22665745.586000003</v>
      </c>
      <c r="AQ60" s="63">
        <f>'COGS-PRICE-MARGIN_CWS'!$E155*AQ$51</f>
        <v>22665745.586000003</v>
      </c>
      <c r="AR60" s="63">
        <f>'COGS-PRICE-MARGIN_CWS'!$E155*AR$51</f>
        <v>22665745.586000003</v>
      </c>
      <c r="AS60" s="63">
        <f>'COGS-PRICE-MARGIN_CWS'!$E155*AS$51</f>
        <v>22665745.586000003</v>
      </c>
      <c r="AT60" s="63">
        <f>'COGS-PRICE-MARGIN_CWS'!$E155*AT$51</f>
        <v>22665745.586000003</v>
      </c>
      <c r="AU60" s="63">
        <f>'COGS-PRICE-MARGIN_CWS'!$E155*AU$51</f>
        <v>22665745.586000003</v>
      </c>
      <c r="AV60" s="63">
        <f>'COGS-PRICE-MARGIN_CWS'!$E155*AV$51</f>
        <v>22665745.586000003</v>
      </c>
      <c r="AW60" s="63">
        <f>'COGS-PRICE-MARGIN_CWS'!$E155*AW$51</f>
        <v>22665745.586000003</v>
      </c>
      <c r="AX60" s="63">
        <f>'COGS-PRICE-MARGIN_CWS'!$E155*AX$51</f>
        <v>15106005.233000003</v>
      </c>
      <c r="AY60" s="63">
        <f>'COGS-PRICE-MARGIN_CWS'!$E205*AY$51</f>
        <v>13870843.377820002</v>
      </c>
      <c r="AZ60" s="63">
        <f>'COGS-PRICE-MARGIN_CWS'!$E205*AZ$51</f>
        <v>22204884.409400005</v>
      </c>
      <c r="BA60" s="63">
        <f>'COGS-PRICE-MARGIN_CWS'!$E205*BA$51</f>
        <v>24987704.338630002</v>
      </c>
      <c r="BB60" s="63">
        <f>'COGS-PRICE-MARGIN_CWS'!$E205*BB$51</f>
        <v>24987704.338630002</v>
      </c>
      <c r="BC60" s="63">
        <f>'COGS-PRICE-MARGIN_CWS'!$E205*BC$51</f>
        <v>24987704.338630002</v>
      </c>
      <c r="BD60" s="63">
        <f>'COGS-PRICE-MARGIN_CWS'!$E205*BD$51</f>
        <v>24987704.338630002</v>
      </c>
      <c r="BE60" s="63">
        <f>'COGS-PRICE-MARGIN_CWS'!$E205*BE$51</f>
        <v>24987704.338630002</v>
      </c>
      <c r="BF60" s="63">
        <f>'COGS-PRICE-MARGIN_CWS'!$E205*BF$51</f>
        <v>24987704.338630002</v>
      </c>
      <c r="BG60" s="63">
        <f>'COGS-PRICE-MARGIN_CWS'!$E205*BG$51</f>
        <v>24987704.338630002</v>
      </c>
      <c r="BH60" s="63">
        <f>'COGS-PRICE-MARGIN_CWS'!$E205*BH$51</f>
        <v>24987704.338630002</v>
      </c>
      <c r="BI60" s="63">
        <f>'COGS-PRICE-MARGIN_CWS'!$E205*BI$51</f>
        <v>24987704.338630002</v>
      </c>
      <c r="BJ60" s="63">
        <f>'COGS-PRICE-MARGIN_CWS'!$E205*BJ$51</f>
        <v>16653663.307050003</v>
      </c>
      <c r="BK60" s="118">
        <f>SUM(C60:BJ60)</f>
        <v>995654445.06593943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4956500</v>
      </c>
      <c r="G65" s="63">
        <f t="shared" si="50"/>
        <v>8671000</v>
      </c>
      <c r="H65" s="63">
        <f t="shared" si="50"/>
        <v>8671000</v>
      </c>
      <c r="I65" s="63">
        <f t="shared" si="50"/>
        <v>8671000</v>
      </c>
      <c r="J65" s="63">
        <f t="shared" si="50"/>
        <v>8671000</v>
      </c>
      <c r="K65" s="63">
        <f t="shared" si="50"/>
        <v>8671000</v>
      </c>
      <c r="L65" s="63">
        <f t="shared" si="50"/>
        <v>8671000</v>
      </c>
      <c r="M65" s="63">
        <f t="shared" si="50"/>
        <v>8671000</v>
      </c>
      <c r="N65" s="63">
        <f t="shared" si="50"/>
        <v>8257000</v>
      </c>
      <c r="O65" s="63">
        <f>SUM(O60:O63)</f>
        <v>8847295</v>
      </c>
      <c r="P65" s="63">
        <f t="shared" ref="P65:BJ65" si="51">SUM(P60:P63)</f>
        <v>13966175</v>
      </c>
      <c r="Q65" s="63">
        <f t="shared" si="51"/>
        <v>15701180</v>
      </c>
      <c r="R65" s="63">
        <f t="shared" si="51"/>
        <v>15701180</v>
      </c>
      <c r="S65" s="63">
        <f t="shared" si="51"/>
        <v>15701180</v>
      </c>
      <c r="T65" s="63">
        <f t="shared" si="51"/>
        <v>15701180</v>
      </c>
      <c r="U65" s="63">
        <f t="shared" si="51"/>
        <v>15701180</v>
      </c>
      <c r="V65" s="63">
        <f t="shared" si="51"/>
        <v>15701180</v>
      </c>
      <c r="W65" s="63">
        <f t="shared" si="51"/>
        <v>15701180</v>
      </c>
      <c r="X65" s="63">
        <f t="shared" si="51"/>
        <v>15701180</v>
      </c>
      <c r="Y65" s="63">
        <f t="shared" si="51"/>
        <v>15701180</v>
      </c>
      <c r="Z65" s="63">
        <f t="shared" si="51"/>
        <v>10459250</v>
      </c>
      <c r="AA65" s="63">
        <f t="shared" si="51"/>
        <v>11941879.450000001</v>
      </c>
      <c r="AB65" s="63">
        <f t="shared" si="51"/>
        <v>19117540.199999999</v>
      </c>
      <c r="AC65" s="63">
        <f t="shared" si="51"/>
        <v>21500649.550000004</v>
      </c>
      <c r="AD65" s="63">
        <f t="shared" si="51"/>
        <v>21500649.550000004</v>
      </c>
      <c r="AE65" s="63">
        <f t="shared" si="51"/>
        <v>21500649.550000004</v>
      </c>
      <c r="AF65" s="63">
        <f t="shared" si="51"/>
        <v>21500649.550000004</v>
      </c>
      <c r="AG65" s="63">
        <f t="shared" si="51"/>
        <v>21500649.550000004</v>
      </c>
      <c r="AH65" s="63">
        <f t="shared" si="51"/>
        <v>21500649.550000004</v>
      </c>
      <c r="AI65" s="63">
        <f t="shared" si="51"/>
        <v>21500649.550000004</v>
      </c>
      <c r="AJ65" s="63">
        <f t="shared" si="51"/>
        <v>21500649.550000004</v>
      </c>
      <c r="AK65" s="63">
        <f t="shared" si="51"/>
        <v>21500649.550000004</v>
      </c>
      <c r="AL65" s="63">
        <f t="shared" si="51"/>
        <v>14338155.150000002</v>
      </c>
      <c r="AM65" s="63">
        <f t="shared" si="51"/>
        <v>13158186.863000002</v>
      </c>
      <c r="AN65" s="63">
        <f t="shared" si="51"/>
        <v>21061551.777500004</v>
      </c>
      <c r="AO65" s="63">
        <f t="shared" si="51"/>
        <v>23696006.749000002</v>
      </c>
      <c r="AP65" s="63">
        <f t="shared" si="51"/>
        <v>23696006.749000002</v>
      </c>
      <c r="AQ65" s="63">
        <f t="shared" si="51"/>
        <v>23696006.749000002</v>
      </c>
      <c r="AR65" s="63">
        <f t="shared" si="51"/>
        <v>23696006.749000002</v>
      </c>
      <c r="AS65" s="63">
        <f t="shared" si="51"/>
        <v>23696006.749000002</v>
      </c>
      <c r="AT65" s="63">
        <f t="shared" si="51"/>
        <v>23696006.749000002</v>
      </c>
      <c r="AU65" s="63">
        <f t="shared" si="51"/>
        <v>23696006.749000002</v>
      </c>
      <c r="AV65" s="63">
        <f t="shared" si="51"/>
        <v>23696006.749000002</v>
      </c>
      <c r="AW65" s="63">
        <f t="shared" si="51"/>
        <v>23696006.749000002</v>
      </c>
      <c r="AX65" s="63">
        <f t="shared" si="51"/>
        <v>15792641.834500004</v>
      </c>
      <c r="AY65" s="63">
        <f t="shared" si="51"/>
        <v>14501336.258630002</v>
      </c>
      <c r="AZ65" s="63">
        <f t="shared" si="51"/>
        <v>23214197.337100007</v>
      </c>
      <c r="BA65" s="63">
        <f t="shared" si="51"/>
        <v>26123509.081295002</v>
      </c>
      <c r="BB65" s="63">
        <f t="shared" si="51"/>
        <v>26123509.081295002</v>
      </c>
      <c r="BC65" s="63">
        <f t="shared" si="51"/>
        <v>26123509.081295002</v>
      </c>
      <c r="BD65" s="63">
        <f t="shared" si="51"/>
        <v>26123509.081295002</v>
      </c>
      <c r="BE65" s="63">
        <f t="shared" si="51"/>
        <v>26123509.081295002</v>
      </c>
      <c r="BF65" s="63">
        <f t="shared" si="51"/>
        <v>26123509.081295002</v>
      </c>
      <c r="BG65" s="63">
        <f t="shared" si="51"/>
        <v>26123509.081295002</v>
      </c>
      <c r="BH65" s="63">
        <f t="shared" si="51"/>
        <v>26123509.081295002</v>
      </c>
      <c r="BI65" s="63">
        <f t="shared" si="51"/>
        <v>26123509.081295002</v>
      </c>
      <c r="BJ65" s="63">
        <f t="shared" si="51"/>
        <v>17410648.002825003</v>
      </c>
      <c r="BK65" s="118">
        <f>SUM(C65:BJ65)</f>
        <v>1040911465.2962098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4880</v>
      </c>
      <c r="G67" s="63">
        <f t="shared" si="52"/>
        <v>4880</v>
      </c>
      <c r="H67" s="63">
        <f t="shared" si="52"/>
        <v>4880</v>
      </c>
      <c r="I67" s="63">
        <f t="shared" si="52"/>
        <v>4880</v>
      </c>
      <c r="J67" s="63">
        <f t="shared" si="52"/>
        <v>4880</v>
      </c>
      <c r="K67" s="63">
        <f t="shared" si="52"/>
        <v>4880</v>
      </c>
      <c r="L67" s="63">
        <f t="shared" si="52"/>
        <v>4880</v>
      </c>
      <c r="M67" s="63">
        <f t="shared" si="52"/>
        <v>4880</v>
      </c>
      <c r="N67" s="63">
        <f t="shared" si="52"/>
        <v>4880</v>
      </c>
      <c r="O67" s="63">
        <f t="shared" si="52"/>
        <v>6955</v>
      </c>
      <c r="P67" s="63">
        <f t="shared" si="52"/>
        <v>6955</v>
      </c>
      <c r="Q67" s="63">
        <f t="shared" si="52"/>
        <v>6955</v>
      </c>
      <c r="R67" s="63">
        <f t="shared" si="52"/>
        <v>6955</v>
      </c>
      <c r="S67" s="63">
        <f t="shared" si="52"/>
        <v>6955</v>
      </c>
      <c r="T67" s="63">
        <f t="shared" si="52"/>
        <v>6955</v>
      </c>
      <c r="U67" s="63">
        <f t="shared" si="52"/>
        <v>6955</v>
      </c>
      <c r="V67" s="63">
        <f t="shared" si="52"/>
        <v>6955</v>
      </c>
      <c r="W67" s="63">
        <f t="shared" si="52"/>
        <v>6955</v>
      </c>
      <c r="X67" s="63">
        <f t="shared" si="52"/>
        <v>6955</v>
      </c>
      <c r="Y67" s="63">
        <f t="shared" si="52"/>
        <v>6955</v>
      </c>
      <c r="Z67" s="63">
        <f t="shared" si="52"/>
        <v>6955</v>
      </c>
      <c r="AA67" s="63">
        <f t="shared" si="52"/>
        <v>7441.8500000000013</v>
      </c>
      <c r="AB67" s="63">
        <f t="shared" si="52"/>
        <v>7441.8500000000022</v>
      </c>
      <c r="AC67" s="63">
        <f t="shared" si="52"/>
        <v>7441.8499999999985</v>
      </c>
      <c r="AD67" s="63">
        <f t="shared" si="52"/>
        <v>7441.8499999999985</v>
      </c>
      <c r="AE67" s="63">
        <f t="shared" si="52"/>
        <v>7441.8499999999985</v>
      </c>
      <c r="AF67" s="63">
        <f t="shared" si="52"/>
        <v>7441.8499999999985</v>
      </c>
      <c r="AG67" s="63">
        <f t="shared" si="52"/>
        <v>7441.8499999999985</v>
      </c>
      <c r="AH67" s="63">
        <f t="shared" si="52"/>
        <v>7441.8499999999985</v>
      </c>
      <c r="AI67" s="63">
        <f t="shared" ref="AI67:BJ67" si="53">IF(AI51&gt;0,(AI56-AI65)/AI51,0)</f>
        <v>7441.8499999999985</v>
      </c>
      <c r="AJ67" s="63">
        <f t="shared" si="53"/>
        <v>7441.8499999999985</v>
      </c>
      <c r="AK67" s="63">
        <f t="shared" si="53"/>
        <v>7441.8499999999985</v>
      </c>
      <c r="AL67" s="63">
        <f t="shared" si="53"/>
        <v>7441.8499999999985</v>
      </c>
      <c r="AM67" s="63">
        <f t="shared" si="53"/>
        <v>7962.7794999999996</v>
      </c>
      <c r="AN67" s="63">
        <f t="shared" si="53"/>
        <v>7962.7794999999996</v>
      </c>
      <c r="AO67" s="63">
        <f t="shared" si="53"/>
        <v>7962.7794999999996</v>
      </c>
      <c r="AP67" s="63">
        <f t="shared" si="53"/>
        <v>7962.7794999999996</v>
      </c>
      <c r="AQ67" s="63">
        <f t="shared" si="53"/>
        <v>7962.7794999999996</v>
      </c>
      <c r="AR67" s="63">
        <f t="shared" si="53"/>
        <v>7962.7794999999996</v>
      </c>
      <c r="AS67" s="63">
        <f t="shared" si="53"/>
        <v>7962.7794999999996</v>
      </c>
      <c r="AT67" s="63">
        <f t="shared" si="53"/>
        <v>7962.7794999999996</v>
      </c>
      <c r="AU67" s="63">
        <f t="shared" si="53"/>
        <v>7962.7794999999996</v>
      </c>
      <c r="AV67" s="63">
        <f t="shared" si="53"/>
        <v>7962.7794999999996</v>
      </c>
      <c r="AW67" s="63">
        <f t="shared" si="53"/>
        <v>7962.7794999999996</v>
      </c>
      <c r="AX67" s="63">
        <f t="shared" si="53"/>
        <v>7962.7794999999996</v>
      </c>
      <c r="AY67" s="63">
        <f t="shared" si="53"/>
        <v>8520.1740650000011</v>
      </c>
      <c r="AZ67" s="63">
        <f t="shared" si="53"/>
        <v>8520.1740649999974</v>
      </c>
      <c r="BA67" s="63">
        <f t="shared" si="53"/>
        <v>8520.1740650000047</v>
      </c>
      <c r="BB67" s="63">
        <f t="shared" si="53"/>
        <v>8520.1740650000047</v>
      </c>
      <c r="BC67" s="63">
        <f t="shared" si="53"/>
        <v>8520.1740650000047</v>
      </c>
      <c r="BD67" s="63">
        <f t="shared" si="53"/>
        <v>8520.1740650000047</v>
      </c>
      <c r="BE67" s="63">
        <f t="shared" si="53"/>
        <v>8520.1740650000047</v>
      </c>
      <c r="BF67" s="63">
        <f t="shared" si="53"/>
        <v>8520.1740650000047</v>
      </c>
      <c r="BG67" s="63">
        <f t="shared" si="53"/>
        <v>8520.1740650000047</v>
      </c>
      <c r="BH67" s="63">
        <f t="shared" si="53"/>
        <v>8520.1740650000047</v>
      </c>
      <c r="BI67" s="63">
        <f t="shared" si="53"/>
        <v>8520.1740650000047</v>
      </c>
      <c r="BJ67" s="63">
        <f t="shared" si="53"/>
        <v>8520.1740650000029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2103280</v>
      </c>
      <c r="G68" s="63">
        <f t="shared" si="54"/>
        <v>3679520</v>
      </c>
      <c r="H68" s="63">
        <f t="shared" si="54"/>
        <v>3679520</v>
      </c>
      <c r="I68" s="63">
        <f t="shared" si="54"/>
        <v>3679520</v>
      </c>
      <c r="J68" s="63">
        <f t="shared" si="54"/>
        <v>3679520</v>
      </c>
      <c r="K68" s="63">
        <f t="shared" si="54"/>
        <v>3679520</v>
      </c>
      <c r="L68" s="63">
        <f t="shared" si="54"/>
        <v>3679520</v>
      </c>
      <c r="M68" s="63">
        <f t="shared" si="54"/>
        <v>3679520</v>
      </c>
      <c r="N68" s="63">
        <f t="shared" si="54"/>
        <v>3503840</v>
      </c>
      <c r="O68" s="63">
        <f t="shared" si="54"/>
        <v>5000645</v>
      </c>
      <c r="P68" s="63">
        <f t="shared" si="54"/>
        <v>7893925</v>
      </c>
      <c r="Q68" s="63">
        <f t="shared" si="54"/>
        <v>8874580</v>
      </c>
      <c r="R68" s="63">
        <f t="shared" si="54"/>
        <v>8874580</v>
      </c>
      <c r="S68" s="63">
        <f t="shared" si="54"/>
        <v>8874580</v>
      </c>
      <c r="T68" s="63">
        <f t="shared" si="54"/>
        <v>8874580</v>
      </c>
      <c r="U68" s="63">
        <f t="shared" si="54"/>
        <v>8874580</v>
      </c>
      <c r="V68" s="63">
        <f t="shared" si="54"/>
        <v>8874580</v>
      </c>
      <c r="W68" s="63">
        <f t="shared" si="54"/>
        <v>8874580</v>
      </c>
      <c r="X68" s="63">
        <f t="shared" si="54"/>
        <v>8874580</v>
      </c>
      <c r="Y68" s="63">
        <f t="shared" si="54"/>
        <v>8874580</v>
      </c>
      <c r="Z68" s="63">
        <f t="shared" si="54"/>
        <v>5911750</v>
      </c>
      <c r="AA68" s="63">
        <f t="shared" si="54"/>
        <v>6749757.9500000011</v>
      </c>
      <c r="AB68" s="63">
        <f t="shared" si="54"/>
        <v>10805566.200000003</v>
      </c>
      <c r="AC68" s="63">
        <f t="shared" si="54"/>
        <v>12152541.049999997</v>
      </c>
      <c r="AD68" s="63">
        <f t="shared" si="54"/>
        <v>12152541.049999997</v>
      </c>
      <c r="AE68" s="63">
        <f t="shared" si="54"/>
        <v>12152541.049999997</v>
      </c>
      <c r="AF68" s="63">
        <f t="shared" si="54"/>
        <v>12152541.049999997</v>
      </c>
      <c r="AG68" s="63">
        <f t="shared" si="54"/>
        <v>12152541.049999997</v>
      </c>
      <c r="AH68" s="63">
        <f t="shared" si="54"/>
        <v>12152541.049999997</v>
      </c>
      <c r="AI68" s="63">
        <f t="shared" ref="AI68:BJ68" si="55">AI56-AI65</f>
        <v>12152541.049999997</v>
      </c>
      <c r="AJ68" s="63">
        <f t="shared" si="55"/>
        <v>12152541.049999997</v>
      </c>
      <c r="AK68" s="63">
        <f t="shared" si="55"/>
        <v>12152541.049999997</v>
      </c>
      <c r="AL68" s="63">
        <f t="shared" si="55"/>
        <v>8104174.6499999985</v>
      </c>
      <c r="AM68" s="63">
        <f t="shared" si="55"/>
        <v>7437236.0529999994</v>
      </c>
      <c r="AN68" s="63">
        <f t="shared" si="55"/>
        <v>11904355.352499999</v>
      </c>
      <c r="AO68" s="63">
        <f t="shared" si="55"/>
        <v>13393395.118999999</v>
      </c>
      <c r="AP68" s="63">
        <f t="shared" si="55"/>
        <v>13393395.118999999</v>
      </c>
      <c r="AQ68" s="63">
        <f t="shared" si="55"/>
        <v>13393395.118999999</v>
      </c>
      <c r="AR68" s="63">
        <f t="shared" si="55"/>
        <v>13393395.118999999</v>
      </c>
      <c r="AS68" s="63">
        <f t="shared" si="55"/>
        <v>13393395.118999999</v>
      </c>
      <c r="AT68" s="63">
        <f t="shared" si="55"/>
        <v>13393395.118999999</v>
      </c>
      <c r="AU68" s="63">
        <f t="shared" si="55"/>
        <v>13393395.118999999</v>
      </c>
      <c r="AV68" s="63">
        <f t="shared" si="55"/>
        <v>13393395.118999999</v>
      </c>
      <c r="AW68" s="63">
        <f t="shared" si="55"/>
        <v>13393395.118999999</v>
      </c>
      <c r="AX68" s="63">
        <f t="shared" si="55"/>
        <v>8926275.8194999993</v>
      </c>
      <c r="AY68" s="63">
        <f t="shared" si="55"/>
        <v>8196407.4505300019</v>
      </c>
      <c r="AZ68" s="63">
        <f t="shared" si="55"/>
        <v>13121068.060099997</v>
      </c>
      <c r="BA68" s="63">
        <f t="shared" si="55"/>
        <v>14765461.654645007</v>
      </c>
      <c r="BB68" s="63">
        <f t="shared" si="55"/>
        <v>14765461.654645007</v>
      </c>
      <c r="BC68" s="63">
        <f t="shared" si="55"/>
        <v>14765461.654645007</v>
      </c>
      <c r="BD68" s="63">
        <f t="shared" si="55"/>
        <v>14765461.654645007</v>
      </c>
      <c r="BE68" s="63">
        <f t="shared" si="55"/>
        <v>14765461.654645007</v>
      </c>
      <c r="BF68" s="63">
        <f t="shared" si="55"/>
        <v>14765461.654645007</v>
      </c>
      <c r="BG68" s="63">
        <f t="shared" si="55"/>
        <v>14765461.654645007</v>
      </c>
      <c r="BH68" s="63">
        <f t="shared" si="55"/>
        <v>14765461.654645007</v>
      </c>
      <c r="BI68" s="63">
        <f t="shared" si="55"/>
        <v>14765461.654645007</v>
      </c>
      <c r="BJ68" s="63">
        <f t="shared" si="55"/>
        <v>9840801.0450750031</v>
      </c>
      <c r="BK68" s="118">
        <f>SUM(C68:BJ68)</f>
        <v>577929522.99351037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0.29792429792429792</v>
      </c>
      <c r="G69" s="46">
        <f t="shared" si="56"/>
        <v>0.29792429792429792</v>
      </c>
      <c r="H69" s="46">
        <f t="shared" si="56"/>
        <v>0.29792429792429792</v>
      </c>
      <c r="I69" s="46">
        <f t="shared" si="56"/>
        <v>0.29792429792429792</v>
      </c>
      <c r="J69" s="46">
        <f t="shared" si="56"/>
        <v>0.29792429792429792</v>
      </c>
      <c r="K69" s="46">
        <f t="shared" si="56"/>
        <v>0.29792429792429792</v>
      </c>
      <c r="L69" s="46">
        <f t="shared" si="56"/>
        <v>0.29792429792429792</v>
      </c>
      <c r="M69" s="46">
        <f t="shared" si="56"/>
        <v>0.29792429792429792</v>
      </c>
      <c r="N69" s="46">
        <f t="shared" si="56"/>
        <v>0.29792429792429792</v>
      </c>
      <c r="O69" s="46">
        <f t="shared" si="56"/>
        <v>0.3611111111111111</v>
      </c>
      <c r="P69" s="46">
        <f t="shared" si="56"/>
        <v>0.3611111111111111</v>
      </c>
      <c r="Q69" s="46">
        <f t="shared" si="56"/>
        <v>0.3611111111111111</v>
      </c>
      <c r="R69" s="46">
        <f t="shared" si="56"/>
        <v>0.3611111111111111</v>
      </c>
      <c r="S69" s="46">
        <f t="shared" si="56"/>
        <v>0.3611111111111111</v>
      </c>
      <c r="T69" s="46">
        <f t="shared" si="56"/>
        <v>0.3611111111111111</v>
      </c>
      <c r="U69" s="46">
        <f t="shared" si="56"/>
        <v>0.3611111111111111</v>
      </c>
      <c r="V69" s="46">
        <f t="shared" si="56"/>
        <v>0.3611111111111111</v>
      </c>
      <c r="W69" s="46">
        <f t="shared" si="56"/>
        <v>0.3611111111111111</v>
      </c>
      <c r="X69" s="46">
        <f t="shared" si="56"/>
        <v>0.3611111111111111</v>
      </c>
      <c r="Y69" s="46">
        <f t="shared" si="56"/>
        <v>0.3611111111111111</v>
      </c>
      <c r="Z69" s="46">
        <f t="shared" si="56"/>
        <v>0.3611111111111111</v>
      </c>
      <c r="AA69" s="46">
        <f t="shared" si="56"/>
        <v>0.3611111111111111</v>
      </c>
      <c r="AB69" s="46">
        <f t="shared" si="56"/>
        <v>0.36111111111111116</v>
      </c>
      <c r="AC69" s="46">
        <f t="shared" si="56"/>
        <v>0.36111111111111099</v>
      </c>
      <c r="AD69" s="46">
        <f t="shared" si="56"/>
        <v>0.36111111111111099</v>
      </c>
      <c r="AE69" s="46">
        <f t="shared" si="56"/>
        <v>0.36111111111111099</v>
      </c>
      <c r="AF69" s="46">
        <f t="shared" si="56"/>
        <v>0.36111111111111099</v>
      </c>
      <c r="AG69" s="46">
        <f t="shared" si="56"/>
        <v>0.36111111111111099</v>
      </c>
      <c r="AH69" s="46">
        <f t="shared" si="56"/>
        <v>0.36111111111111099</v>
      </c>
      <c r="AI69" s="46">
        <f t="shared" si="56"/>
        <v>0.36111111111111099</v>
      </c>
      <c r="AJ69" s="46">
        <f t="shared" si="56"/>
        <v>0.36111111111111099</v>
      </c>
      <c r="AK69" s="46">
        <f t="shared" si="56"/>
        <v>0.36111111111111099</v>
      </c>
      <c r="AL69" s="46">
        <f t="shared" si="56"/>
        <v>0.36111111111111105</v>
      </c>
      <c r="AM69" s="46">
        <f t="shared" si="56"/>
        <v>0.36111111111111105</v>
      </c>
      <c r="AN69" s="46">
        <f t="shared" si="56"/>
        <v>0.36111111111111105</v>
      </c>
      <c r="AO69" s="46">
        <f t="shared" si="56"/>
        <v>0.3611111111111111</v>
      </c>
      <c r="AP69" s="46">
        <f t="shared" si="56"/>
        <v>0.3611111111111111</v>
      </c>
      <c r="AQ69" s="46">
        <f t="shared" si="56"/>
        <v>0.3611111111111111</v>
      </c>
      <c r="AR69" s="46">
        <f t="shared" si="56"/>
        <v>0.3611111111111111</v>
      </c>
      <c r="AS69" s="46">
        <f t="shared" si="56"/>
        <v>0.3611111111111111</v>
      </c>
      <c r="AT69" s="46">
        <f t="shared" si="56"/>
        <v>0.3611111111111111</v>
      </c>
      <c r="AU69" s="46">
        <f t="shared" si="56"/>
        <v>0.3611111111111111</v>
      </c>
      <c r="AV69" s="46">
        <f t="shared" si="56"/>
        <v>0.3611111111111111</v>
      </c>
      <c r="AW69" s="46">
        <f t="shared" si="56"/>
        <v>0.3611111111111111</v>
      </c>
      <c r="AX69" s="46">
        <f t="shared" si="56"/>
        <v>0.36111111111111105</v>
      </c>
      <c r="AY69" s="46">
        <f t="shared" si="56"/>
        <v>0.36111111111111116</v>
      </c>
      <c r="AZ69" s="46">
        <f t="shared" si="56"/>
        <v>0.36111111111111099</v>
      </c>
      <c r="BA69" s="46">
        <f t="shared" si="56"/>
        <v>0.36111111111111122</v>
      </c>
      <c r="BB69" s="46">
        <f t="shared" si="56"/>
        <v>0.36111111111111122</v>
      </c>
      <c r="BC69" s="46">
        <f t="shared" si="56"/>
        <v>0.36111111111111122</v>
      </c>
      <c r="BD69" s="46">
        <f t="shared" si="56"/>
        <v>0.36111111111111122</v>
      </c>
      <c r="BE69" s="46">
        <f t="shared" si="56"/>
        <v>0.36111111111111122</v>
      </c>
      <c r="BF69" s="46">
        <f t="shared" si="56"/>
        <v>0.36111111111111122</v>
      </c>
      <c r="BG69" s="46">
        <f t="shared" si="56"/>
        <v>0.36111111111111122</v>
      </c>
      <c r="BH69" s="46">
        <f t="shared" si="56"/>
        <v>0.36111111111111122</v>
      </c>
      <c r="BI69" s="46">
        <f t="shared" si="56"/>
        <v>0.36111111111111122</v>
      </c>
      <c r="BJ69" s="46">
        <f t="shared" si="56"/>
        <v>0.36111111111111116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2220000</v>
      </c>
      <c r="G101" s="97">
        <f>'COGS-PRICE-MARGIN_CWS'!$E29*G$92</f>
        <v>3888000</v>
      </c>
      <c r="H101" s="97">
        <f>'COGS-PRICE-MARGIN_CWS'!$E29*H$92</f>
        <v>3888000</v>
      </c>
      <c r="I101" s="97">
        <f>'COGS-PRICE-MARGIN_CWS'!$E29*I$92</f>
        <v>3888000</v>
      </c>
      <c r="J101" s="97">
        <f>'COGS-PRICE-MARGIN_CWS'!$E29*J$92</f>
        <v>3888000</v>
      </c>
      <c r="K101" s="97">
        <f>'COGS-PRICE-MARGIN_CWS'!$E29*K$92</f>
        <v>3888000</v>
      </c>
      <c r="L101" s="97">
        <f>'COGS-PRICE-MARGIN_CWS'!$E29*L$92</f>
        <v>3888000</v>
      </c>
      <c r="M101" s="97">
        <f>'COGS-PRICE-MARGIN_CWS'!$E29*M$92</f>
        <v>3888000</v>
      </c>
      <c r="N101" s="97">
        <f>'COGS-PRICE-MARGIN_CWS'!$E29*N$92</f>
        <v>3696000</v>
      </c>
      <c r="O101" s="97">
        <f>'COGS-PRICE-MARGIN_CWS'!$E79*O$92</f>
        <v>3967560</v>
      </c>
      <c r="P101" s="97">
        <f>'COGS-PRICE-MARGIN_CWS'!$E79*P$92</f>
        <v>6548400</v>
      </c>
      <c r="Q101" s="97">
        <f>'COGS-PRICE-MARGIN_CWS'!$E79*Q$92</f>
        <v>7370160</v>
      </c>
      <c r="R101" s="97">
        <f>'COGS-PRICE-MARGIN_CWS'!$E79*R$92</f>
        <v>7370160</v>
      </c>
      <c r="S101" s="97">
        <f>'COGS-PRICE-MARGIN_CWS'!$E79*S$92</f>
        <v>7370160</v>
      </c>
      <c r="T101" s="97">
        <f>'COGS-PRICE-MARGIN_CWS'!$E79*T$92</f>
        <v>7370160</v>
      </c>
      <c r="U101" s="97">
        <f>'COGS-PRICE-MARGIN_CWS'!$E79*U$92</f>
        <v>7370160</v>
      </c>
      <c r="V101" s="97">
        <f>'COGS-PRICE-MARGIN_CWS'!$E79*V$92</f>
        <v>7370160</v>
      </c>
      <c r="W101" s="97">
        <f>'COGS-PRICE-MARGIN_CWS'!$E79*W$92</f>
        <v>7370160</v>
      </c>
      <c r="X101" s="97">
        <f>'COGS-PRICE-MARGIN_CWS'!$E79*X$92</f>
        <v>7370160</v>
      </c>
      <c r="Y101" s="97">
        <f>'COGS-PRICE-MARGIN_CWS'!$E79*Y$92</f>
        <v>7370160</v>
      </c>
      <c r="Z101" s="97">
        <f>'COGS-PRICE-MARGIN_CWS'!$E79*Z$92</f>
        <v>4917720</v>
      </c>
      <c r="AA101" s="97">
        <f>'COGS-PRICE-MARGIN_CWS'!$E129*AA$92</f>
        <v>12474830.4</v>
      </c>
      <c r="AB101" s="97">
        <f>'COGS-PRICE-MARGIN_CWS'!$E129*AB$92</f>
        <v>19948737.600000001</v>
      </c>
      <c r="AC101" s="97">
        <f>'COGS-PRICE-MARGIN_CWS'!$E129*AC$92</f>
        <v>22449199.200000003</v>
      </c>
      <c r="AD101" s="97">
        <f>'COGS-PRICE-MARGIN_CWS'!$E129*AD$92</f>
        <v>22449199.200000003</v>
      </c>
      <c r="AE101" s="97">
        <f>'COGS-PRICE-MARGIN_CWS'!$E129*AE$92</f>
        <v>22449199.200000003</v>
      </c>
      <c r="AF101" s="97">
        <f>'COGS-PRICE-MARGIN_CWS'!$E129*AF$92</f>
        <v>22449199.200000003</v>
      </c>
      <c r="AG101" s="97">
        <f>'COGS-PRICE-MARGIN_CWS'!$E129*AG$92</f>
        <v>22449199.200000003</v>
      </c>
      <c r="AH101" s="97">
        <f>'COGS-PRICE-MARGIN_CWS'!$E129*AH$92</f>
        <v>22449199.200000003</v>
      </c>
      <c r="AI101" s="97">
        <f>'COGS-PRICE-MARGIN_CWS'!$E129*AI$92</f>
        <v>22449199.200000003</v>
      </c>
      <c r="AJ101" s="97">
        <f>'COGS-PRICE-MARGIN_CWS'!$E129*AJ$92</f>
        <v>22449199.200000003</v>
      </c>
      <c r="AK101" s="97">
        <f>'COGS-PRICE-MARGIN_CWS'!$E129*AK$92</f>
        <v>22449199.200000003</v>
      </c>
      <c r="AL101" s="97">
        <f>'COGS-PRICE-MARGIN_CWS'!$E129*AL$92</f>
        <v>14961553.200000001</v>
      </c>
      <c r="AM101" s="97">
        <f>'COGS-PRICE-MARGIN_CWS'!$E179*AM$92</f>
        <v>13744982.460000001</v>
      </c>
      <c r="AN101" s="97">
        <f>'COGS-PRICE-MARGIN_CWS'!$E179*AN$92</f>
        <v>21991971.936000001</v>
      </c>
      <c r="AO101" s="97">
        <f>'COGS-PRICE-MARGIN_CWS'!$E179*AO$92</f>
        <v>24740968.428000003</v>
      </c>
      <c r="AP101" s="97">
        <f>'COGS-PRICE-MARGIN_CWS'!$E179*AP$92</f>
        <v>24740968.428000003</v>
      </c>
      <c r="AQ101" s="97">
        <f>'COGS-PRICE-MARGIN_CWS'!$E179*AQ$92</f>
        <v>24740968.428000003</v>
      </c>
      <c r="AR101" s="97">
        <f>'COGS-PRICE-MARGIN_CWS'!$E179*AR$92</f>
        <v>24740968.428000003</v>
      </c>
      <c r="AS101" s="97">
        <f>'COGS-PRICE-MARGIN_CWS'!$E179*AS$92</f>
        <v>24740968.428000003</v>
      </c>
      <c r="AT101" s="97">
        <f>'COGS-PRICE-MARGIN_CWS'!$E179*AT$92</f>
        <v>24740968.428000003</v>
      </c>
      <c r="AU101" s="97">
        <f>'COGS-PRICE-MARGIN_CWS'!$E179*AU$92</f>
        <v>24740968.428000003</v>
      </c>
      <c r="AV101" s="97">
        <f>'COGS-PRICE-MARGIN_CWS'!$E179*AV$92</f>
        <v>24740968.428000003</v>
      </c>
      <c r="AW101" s="97">
        <f>'COGS-PRICE-MARGIN_CWS'!$E179*AW$92</f>
        <v>24740968.428000003</v>
      </c>
      <c r="AX101" s="97">
        <f>'COGS-PRICE-MARGIN_CWS'!$E179*AX$92</f>
        <v>16493978.952000001</v>
      </c>
      <c r="AY101" s="97">
        <f>'COGS-PRICE-MARGIN_CWS'!$E229*AY$92</f>
        <v>15147558.691560002</v>
      </c>
      <c r="AZ101" s="97">
        <f>'COGS-PRICE-MARGIN_CWS'!$E229*AZ$92</f>
        <v>24239239.816920005</v>
      </c>
      <c r="BA101" s="97">
        <f>'COGS-PRICE-MARGIN_CWS'!$E229*BA$92</f>
        <v>27259313.823960003</v>
      </c>
      <c r="BB101" s="97">
        <f>'COGS-PRICE-MARGIN_CWS'!$E229*BB$92</f>
        <v>27259313.823960003</v>
      </c>
      <c r="BC101" s="97">
        <f>'COGS-PRICE-MARGIN_CWS'!$E229*BC$92</f>
        <v>27259313.823960003</v>
      </c>
      <c r="BD101" s="97">
        <f>'COGS-PRICE-MARGIN_CWS'!$E229*BD$92</f>
        <v>27259313.823960003</v>
      </c>
      <c r="BE101" s="97">
        <f>'COGS-PRICE-MARGIN_CWS'!$E229*BE$92</f>
        <v>27259313.823960003</v>
      </c>
      <c r="BF101" s="97">
        <f>'COGS-PRICE-MARGIN_CWS'!$E229*BF$92</f>
        <v>27259313.823960003</v>
      </c>
      <c r="BG101" s="97">
        <f>'COGS-PRICE-MARGIN_CWS'!$E229*BG$92</f>
        <v>27259313.823960003</v>
      </c>
      <c r="BH101" s="97">
        <f>'COGS-PRICE-MARGIN_CWS'!$E229*BH$92</f>
        <v>27259313.823960003</v>
      </c>
      <c r="BI101" s="97">
        <f>'COGS-PRICE-MARGIN_CWS'!$E229*BI$92</f>
        <v>27259313.823960003</v>
      </c>
      <c r="BJ101" s="97">
        <f>'COGS-PRICE-MARGIN_CWS'!$E229*BJ$92</f>
        <v>18183362.250720002</v>
      </c>
      <c r="BK101" s="118">
        <f>SUM(C101:BJ101)</f>
        <v>942128668.37483931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2312500</v>
      </c>
      <c r="G106" s="63">
        <f t="shared" si="69"/>
        <v>4050000</v>
      </c>
      <c r="H106" s="63">
        <f t="shared" si="69"/>
        <v>4050000</v>
      </c>
      <c r="I106" s="63">
        <f t="shared" si="69"/>
        <v>4050000</v>
      </c>
      <c r="J106" s="63">
        <f t="shared" si="69"/>
        <v>4050000</v>
      </c>
      <c r="K106" s="63">
        <f t="shared" si="69"/>
        <v>4050000</v>
      </c>
      <c r="L106" s="63">
        <f t="shared" si="69"/>
        <v>4050000</v>
      </c>
      <c r="M106" s="63">
        <f t="shared" si="69"/>
        <v>4050000</v>
      </c>
      <c r="N106" s="63">
        <f t="shared" si="69"/>
        <v>3850000</v>
      </c>
      <c r="O106" s="63">
        <f t="shared" si="69"/>
        <v>4132875</v>
      </c>
      <c r="P106" s="63">
        <f t="shared" si="69"/>
        <v>6821250</v>
      </c>
      <c r="Q106" s="63">
        <f t="shared" si="69"/>
        <v>7677250</v>
      </c>
      <c r="R106" s="63">
        <f t="shared" si="69"/>
        <v>7677250</v>
      </c>
      <c r="S106" s="63">
        <f t="shared" si="69"/>
        <v>7677250</v>
      </c>
      <c r="T106" s="63">
        <f t="shared" si="69"/>
        <v>7677250</v>
      </c>
      <c r="U106" s="63">
        <f t="shared" si="69"/>
        <v>7677250</v>
      </c>
      <c r="V106" s="63">
        <f t="shared" si="69"/>
        <v>7677250</v>
      </c>
      <c r="W106" s="63">
        <f t="shared" si="69"/>
        <v>7677250</v>
      </c>
      <c r="X106" s="63">
        <f t="shared" si="69"/>
        <v>7677250</v>
      </c>
      <c r="Y106" s="63">
        <f t="shared" si="69"/>
        <v>7677250</v>
      </c>
      <c r="Z106" s="63">
        <f t="shared" si="69"/>
        <v>5122625</v>
      </c>
      <c r="AA106" s="63">
        <f t="shared" si="69"/>
        <v>12928830.4</v>
      </c>
      <c r="AB106" s="63">
        <f t="shared" si="69"/>
        <v>20674737.600000001</v>
      </c>
      <c r="AC106" s="63">
        <f t="shared" si="69"/>
        <v>23266199.200000003</v>
      </c>
      <c r="AD106" s="63">
        <f t="shared" si="69"/>
        <v>23266199.200000003</v>
      </c>
      <c r="AE106" s="63">
        <f t="shared" si="69"/>
        <v>23266199.200000003</v>
      </c>
      <c r="AF106" s="63">
        <f t="shared" si="69"/>
        <v>23266199.200000003</v>
      </c>
      <c r="AG106" s="63">
        <f t="shared" si="69"/>
        <v>23266199.200000003</v>
      </c>
      <c r="AH106" s="63">
        <f t="shared" si="69"/>
        <v>23266199.200000003</v>
      </c>
      <c r="AI106" s="63">
        <f t="shared" si="69"/>
        <v>23266199.200000003</v>
      </c>
      <c r="AJ106" s="63">
        <f t="shared" si="69"/>
        <v>23266199.200000003</v>
      </c>
      <c r="AK106" s="63">
        <f t="shared" si="69"/>
        <v>23266199.200000003</v>
      </c>
      <c r="AL106" s="63">
        <f t="shared" si="69"/>
        <v>15506053.200000001</v>
      </c>
      <c r="AM106" s="63">
        <f t="shared" si="69"/>
        <v>14317690.0625</v>
      </c>
      <c r="AN106" s="63">
        <f t="shared" si="69"/>
        <v>22908304.100000001</v>
      </c>
      <c r="AO106" s="63">
        <f t="shared" si="69"/>
        <v>25771842.112500004</v>
      </c>
      <c r="AP106" s="63">
        <f t="shared" si="69"/>
        <v>25771842.112500004</v>
      </c>
      <c r="AQ106" s="63">
        <f t="shared" si="69"/>
        <v>25771842.112500004</v>
      </c>
      <c r="AR106" s="63">
        <f t="shared" si="69"/>
        <v>25771842.112500004</v>
      </c>
      <c r="AS106" s="63">
        <f t="shared" si="69"/>
        <v>25771842.112500004</v>
      </c>
      <c r="AT106" s="63">
        <f t="shared" si="69"/>
        <v>25771842.112500004</v>
      </c>
      <c r="AU106" s="63">
        <f t="shared" si="69"/>
        <v>25771842.112500004</v>
      </c>
      <c r="AV106" s="63">
        <f t="shared" si="69"/>
        <v>25771842.112500004</v>
      </c>
      <c r="AW106" s="63">
        <f t="shared" si="69"/>
        <v>25771842.112500004</v>
      </c>
      <c r="AX106" s="63">
        <f t="shared" si="69"/>
        <v>17181228.075000003</v>
      </c>
      <c r="AY106" s="63">
        <f t="shared" si="69"/>
        <v>15778706.970375001</v>
      </c>
      <c r="AZ106" s="63">
        <f t="shared" si="69"/>
        <v>25249208.142625004</v>
      </c>
      <c r="BA106" s="63">
        <f t="shared" si="69"/>
        <v>28395118.566625003</v>
      </c>
      <c r="BB106" s="63">
        <f t="shared" si="69"/>
        <v>28395118.566625003</v>
      </c>
      <c r="BC106" s="63">
        <f t="shared" si="69"/>
        <v>28395118.566625003</v>
      </c>
      <c r="BD106" s="63">
        <f t="shared" si="69"/>
        <v>28395118.566625003</v>
      </c>
      <c r="BE106" s="63">
        <f t="shared" si="69"/>
        <v>28395118.566625003</v>
      </c>
      <c r="BF106" s="63">
        <f t="shared" si="69"/>
        <v>28395118.566625003</v>
      </c>
      <c r="BG106" s="63">
        <f t="shared" si="69"/>
        <v>28395118.566625003</v>
      </c>
      <c r="BH106" s="63">
        <f t="shared" si="69"/>
        <v>28395118.566625003</v>
      </c>
      <c r="BI106" s="63">
        <f t="shared" si="69"/>
        <v>28395118.566625003</v>
      </c>
      <c r="BJ106" s="63">
        <f t="shared" si="69"/>
        <v>18941002.344500002</v>
      </c>
      <c r="BK106" s="118">
        <f>SUM(C106:BJ106)</f>
        <v>980068699.80712473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8430</v>
      </c>
      <c r="G108" s="63">
        <f t="shared" si="70"/>
        <v>8430</v>
      </c>
      <c r="H108" s="63">
        <f t="shared" si="70"/>
        <v>8430</v>
      </c>
      <c r="I108" s="63">
        <f t="shared" si="70"/>
        <v>8430</v>
      </c>
      <c r="J108" s="63">
        <f t="shared" si="70"/>
        <v>8430</v>
      </c>
      <c r="K108" s="63">
        <f t="shared" si="70"/>
        <v>8430</v>
      </c>
      <c r="L108" s="63">
        <f t="shared" si="70"/>
        <v>8430</v>
      </c>
      <c r="M108" s="63">
        <f t="shared" si="70"/>
        <v>8430</v>
      </c>
      <c r="N108" s="63">
        <f t="shared" si="70"/>
        <v>8430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12093.900000000001</v>
      </c>
      <c r="AB108" s="63">
        <f t="shared" si="70"/>
        <v>12093.899999999998</v>
      </c>
      <c r="AC108" s="63">
        <f t="shared" si="70"/>
        <v>12093.900000000001</v>
      </c>
      <c r="AD108" s="63">
        <f t="shared" si="70"/>
        <v>12093.900000000001</v>
      </c>
      <c r="AE108" s="63">
        <f t="shared" si="70"/>
        <v>12093.900000000001</v>
      </c>
      <c r="AF108" s="63">
        <f t="shared" si="70"/>
        <v>12093.900000000001</v>
      </c>
      <c r="AG108" s="63">
        <f t="shared" si="70"/>
        <v>12093.900000000001</v>
      </c>
      <c r="AH108" s="63">
        <f t="shared" si="70"/>
        <v>12093.900000000001</v>
      </c>
      <c r="AI108" s="63">
        <f t="shared" si="70"/>
        <v>12093.900000000001</v>
      </c>
      <c r="AJ108" s="63">
        <f t="shared" si="70"/>
        <v>12093.900000000001</v>
      </c>
      <c r="AK108" s="63">
        <f t="shared" si="70"/>
        <v>12093.900000000001</v>
      </c>
      <c r="AL108" s="63">
        <f t="shared" si="70"/>
        <v>12093.9</v>
      </c>
      <c r="AM108" s="63">
        <f t="shared" si="70"/>
        <v>12862.951499999999</v>
      </c>
      <c r="AN108" s="63">
        <f t="shared" si="70"/>
        <v>12862.951499999999</v>
      </c>
      <c r="AO108" s="63">
        <f t="shared" si="70"/>
        <v>12862.951499999999</v>
      </c>
      <c r="AP108" s="63">
        <f t="shared" si="70"/>
        <v>12862.951499999999</v>
      </c>
      <c r="AQ108" s="63">
        <f t="shared" si="70"/>
        <v>12862.951499999999</v>
      </c>
      <c r="AR108" s="63">
        <f t="shared" si="70"/>
        <v>12862.951499999999</v>
      </c>
      <c r="AS108" s="63">
        <f t="shared" si="70"/>
        <v>12862.951499999999</v>
      </c>
      <c r="AT108" s="63">
        <f t="shared" si="70"/>
        <v>12862.951499999999</v>
      </c>
      <c r="AU108" s="63">
        <f t="shared" si="70"/>
        <v>12862.951499999999</v>
      </c>
      <c r="AV108" s="63">
        <f t="shared" si="70"/>
        <v>12862.951499999999</v>
      </c>
      <c r="AW108" s="63">
        <f t="shared" si="70"/>
        <v>12862.951499999999</v>
      </c>
      <c r="AX108" s="63">
        <f t="shared" si="70"/>
        <v>12862.951499999997</v>
      </c>
      <c r="AY108" s="63">
        <f t="shared" si="70"/>
        <v>13763.358104999999</v>
      </c>
      <c r="AZ108" s="63">
        <f t="shared" si="70"/>
        <v>13763.358104999999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1559550</v>
      </c>
      <c r="G109" s="63">
        <f t="shared" ref="G109:BJ109" si="72">G97-G106</f>
        <v>2731320</v>
      </c>
      <c r="H109" s="63">
        <f t="shared" si="72"/>
        <v>2731320</v>
      </c>
      <c r="I109" s="63">
        <f t="shared" si="72"/>
        <v>2731320</v>
      </c>
      <c r="J109" s="63">
        <f t="shared" si="72"/>
        <v>2731320</v>
      </c>
      <c r="K109" s="63">
        <f t="shared" si="72"/>
        <v>2731320</v>
      </c>
      <c r="L109" s="63">
        <f t="shared" si="72"/>
        <v>2731320</v>
      </c>
      <c r="M109" s="63">
        <f t="shared" si="72"/>
        <v>2731320</v>
      </c>
      <c r="N109" s="63">
        <f t="shared" si="72"/>
        <v>2596440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10981261.200000001</v>
      </c>
      <c r="AB109" s="63">
        <f t="shared" si="72"/>
        <v>17560342.799999997</v>
      </c>
      <c r="AC109" s="63">
        <f t="shared" si="72"/>
        <v>19761432.600000001</v>
      </c>
      <c r="AD109" s="63">
        <f t="shared" si="72"/>
        <v>19761432.600000001</v>
      </c>
      <c r="AE109" s="63">
        <f t="shared" si="72"/>
        <v>19761432.600000001</v>
      </c>
      <c r="AF109" s="63">
        <f t="shared" si="72"/>
        <v>19761432.600000001</v>
      </c>
      <c r="AG109" s="63">
        <f t="shared" si="72"/>
        <v>19761432.600000001</v>
      </c>
      <c r="AH109" s="63">
        <f t="shared" si="72"/>
        <v>19761432.600000001</v>
      </c>
      <c r="AI109" s="63">
        <f t="shared" si="72"/>
        <v>19761432.600000001</v>
      </c>
      <c r="AJ109" s="63">
        <f t="shared" si="72"/>
        <v>19761432.600000001</v>
      </c>
      <c r="AK109" s="63">
        <f t="shared" si="72"/>
        <v>19761432.600000001</v>
      </c>
      <c r="AL109" s="63">
        <f t="shared" si="72"/>
        <v>13170257.1</v>
      </c>
      <c r="AM109" s="63">
        <f t="shared" si="72"/>
        <v>12026859.6525</v>
      </c>
      <c r="AN109" s="63">
        <f t="shared" si="72"/>
        <v>19242975.443999998</v>
      </c>
      <c r="AO109" s="63">
        <f t="shared" si="72"/>
        <v>21648347.374499999</v>
      </c>
      <c r="AP109" s="63">
        <f t="shared" si="72"/>
        <v>21648347.374499999</v>
      </c>
      <c r="AQ109" s="63">
        <f t="shared" si="72"/>
        <v>21648347.374499999</v>
      </c>
      <c r="AR109" s="63">
        <f t="shared" si="72"/>
        <v>21648347.374499999</v>
      </c>
      <c r="AS109" s="63">
        <f t="shared" si="72"/>
        <v>21648347.374499999</v>
      </c>
      <c r="AT109" s="63">
        <f t="shared" si="72"/>
        <v>21648347.374499999</v>
      </c>
      <c r="AU109" s="63">
        <f t="shared" si="72"/>
        <v>21648347.374499999</v>
      </c>
      <c r="AV109" s="63">
        <f t="shared" si="72"/>
        <v>21648347.374499999</v>
      </c>
      <c r="AW109" s="63">
        <f t="shared" si="72"/>
        <v>21648347.374499999</v>
      </c>
      <c r="AX109" s="63">
        <f t="shared" si="72"/>
        <v>14432231.582999997</v>
      </c>
      <c r="AY109" s="63">
        <f t="shared" si="72"/>
        <v>13254113.855115</v>
      </c>
      <c r="AZ109" s="63">
        <f t="shared" si="72"/>
        <v>21209334.839805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819962644.57798505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0.4027711419015767</v>
      </c>
      <c r="G110" s="46">
        <f t="shared" si="73"/>
        <v>0.4027711419015767</v>
      </c>
      <c r="H110" s="46">
        <f t="shared" si="73"/>
        <v>0.4027711419015767</v>
      </c>
      <c r="I110" s="46">
        <f t="shared" si="73"/>
        <v>0.4027711419015767</v>
      </c>
      <c r="J110" s="46">
        <f t="shared" si="73"/>
        <v>0.4027711419015767</v>
      </c>
      <c r="K110" s="46">
        <f t="shared" si="73"/>
        <v>0.4027711419015767</v>
      </c>
      <c r="L110" s="46">
        <f t="shared" si="73"/>
        <v>0.4027711419015767</v>
      </c>
      <c r="M110" s="46">
        <f t="shared" si="73"/>
        <v>0.4027711419015767</v>
      </c>
      <c r="N110" s="46">
        <f t="shared" si="73"/>
        <v>0.4027711419015767</v>
      </c>
      <c r="O110" s="46">
        <f t="shared" si="73"/>
        <v>0.45652173913043476</v>
      </c>
      <c r="P110" s="46">
        <f t="shared" si="73"/>
        <v>0.45652173913043476</v>
      </c>
      <c r="Q110" s="46">
        <f t="shared" si="73"/>
        <v>0.45652173913043476</v>
      </c>
      <c r="R110" s="46">
        <f t="shared" si="73"/>
        <v>0.45652173913043476</v>
      </c>
      <c r="S110" s="46">
        <f t="shared" si="73"/>
        <v>0.45652173913043476</v>
      </c>
      <c r="T110" s="46">
        <f t="shared" si="73"/>
        <v>0.45652173913043476</v>
      </c>
      <c r="U110" s="46">
        <f t="shared" si="73"/>
        <v>0.45652173913043476</v>
      </c>
      <c r="V110" s="46">
        <f t="shared" si="73"/>
        <v>0.45652173913043476</v>
      </c>
      <c r="W110" s="46">
        <f t="shared" si="73"/>
        <v>0.45652173913043476</v>
      </c>
      <c r="X110" s="46">
        <f t="shared" si="73"/>
        <v>0.45652173913043476</v>
      </c>
      <c r="Y110" s="46">
        <f t="shared" si="73"/>
        <v>0.45652173913043476</v>
      </c>
      <c r="Z110" s="46">
        <f t="shared" si="73"/>
        <v>0.45652173913043476</v>
      </c>
      <c r="AA110" s="46">
        <f t="shared" si="73"/>
        <v>0.45927307112449539</v>
      </c>
      <c r="AB110" s="46">
        <f t="shared" si="73"/>
        <v>0.45927307112449534</v>
      </c>
      <c r="AC110" s="46">
        <f t="shared" si="73"/>
        <v>0.45927307112449539</v>
      </c>
      <c r="AD110" s="46">
        <f t="shared" si="73"/>
        <v>0.45927307112449539</v>
      </c>
      <c r="AE110" s="46">
        <f t="shared" si="73"/>
        <v>0.45927307112449539</v>
      </c>
      <c r="AF110" s="46">
        <f t="shared" si="73"/>
        <v>0.45927307112449539</v>
      </c>
      <c r="AG110" s="46">
        <f t="shared" si="73"/>
        <v>0.45927307112449539</v>
      </c>
      <c r="AH110" s="46">
        <f t="shared" si="73"/>
        <v>0.45927307112449539</v>
      </c>
      <c r="AI110" s="46">
        <f t="shared" ref="AI110:BJ110" si="74">IF(AI109&gt;0,(AI109/AI97),0)</f>
        <v>0.45927307112449539</v>
      </c>
      <c r="AJ110" s="46">
        <f t="shared" si="74"/>
        <v>0.45927307112449539</v>
      </c>
      <c r="AK110" s="46">
        <f t="shared" si="74"/>
        <v>0.45927307112449539</v>
      </c>
      <c r="AL110" s="46">
        <f t="shared" si="74"/>
        <v>0.45927307112449539</v>
      </c>
      <c r="AM110" s="46">
        <f t="shared" si="74"/>
        <v>0.45652173913043476</v>
      </c>
      <c r="AN110" s="46">
        <f t="shared" si="74"/>
        <v>0.45652173913043476</v>
      </c>
      <c r="AO110" s="46">
        <f t="shared" si="74"/>
        <v>0.4565217391304347</v>
      </c>
      <c r="AP110" s="46">
        <f t="shared" si="74"/>
        <v>0.4565217391304347</v>
      </c>
      <c r="AQ110" s="46">
        <f t="shared" si="74"/>
        <v>0.4565217391304347</v>
      </c>
      <c r="AR110" s="46">
        <f t="shared" si="74"/>
        <v>0.4565217391304347</v>
      </c>
      <c r="AS110" s="46">
        <f t="shared" si="74"/>
        <v>0.4565217391304347</v>
      </c>
      <c r="AT110" s="46">
        <f t="shared" si="74"/>
        <v>0.4565217391304347</v>
      </c>
      <c r="AU110" s="46">
        <f t="shared" si="74"/>
        <v>0.4565217391304347</v>
      </c>
      <c r="AV110" s="46">
        <f t="shared" si="74"/>
        <v>0.4565217391304347</v>
      </c>
      <c r="AW110" s="46">
        <f t="shared" si="74"/>
        <v>0.4565217391304347</v>
      </c>
      <c r="AX110" s="46">
        <f t="shared" si="74"/>
        <v>0.4565217391304347</v>
      </c>
      <c r="AY110" s="46">
        <f t="shared" si="74"/>
        <v>0.45652173913043476</v>
      </c>
      <c r="AZ110" s="46">
        <f t="shared" si="74"/>
        <v>0.45652173913043476</v>
      </c>
      <c r="BA110" s="46">
        <f t="shared" si="74"/>
        <v>0.45652173913043476</v>
      </c>
      <c r="BB110" s="46">
        <f t="shared" si="74"/>
        <v>0.45652173913043476</v>
      </c>
      <c r="BC110" s="46">
        <f t="shared" si="74"/>
        <v>0.45652173913043476</v>
      </c>
      <c r="BD110" s="46">
        <f t="shared" si="74"/>
        <v>0.45652173913043476</v>
      </c>
      <c r="BE110" s="46">
        <f t="shared" si="74"/>
        <v>0.45652173913043476</v>
      </c>
      <c r="BF110" s="46">
        <f t="shared" si="74"/>
        <v>0.45652173913043476</v>
      </c>
      <c r="BG110" s="46">
        <f t="shared" si="74"/>
        <v>0.45652173913043476</v>
      </c>
      <c r="BH110" s="46">
        <f t="shared" si="74"/>
        <v>0.45652173913043476</v>
      </c>
      <c r="BI110" s="46">
        <f t="shared" si="74"/>
        <v>0.45652173913043476</v>
      </c>
      <c r="BJ110" s="46">
        <f t="shared" si="74"/>
        <v>0.45652173913043481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4055330</v>
      </c>
      <c r="G133" s="63">
        <f t="shared" si="83"/>
        <v>7095840</v>
      </c>
      <c r="H133" s="63">
        <f t="shared" si="83"/>
        <v>7095840</v>
      </c>
      <c r="I133" s="63">
        <f t="shared" si="83"/>
        <v>7095840</v>
      </c>
      <c r="J133" s="63">
        <f t="shared" si="83"/>
        <v>7095840</v>
      </c>
      <c r="K133" s="63">
        <f t="shared" si="83"/>
        <v>7095840</v>
      </c>
      <c r="L133" s="63">
        <f t="shared" si="83"/>
        <v>7095840</v>
      </c>
      <c r="M133" s="63">
        <f t="shared" si="83"/>
        <v>7095840</v>
      </c>
      <c r="N133" s="63">
        <f t="shared" si="83"/>
        <v>6752780</v>
      </c>
      <c r="O133" s="63">
        <f t="shared" si="83"/>
        <v>9202535</v>
      </c>
      <c r="P133" s="63">
        <f t="shared" si="83"/>
        <v>14787400</v>
      </c>
      <c r="Q133" s="63">
        <f t="shared" si="83"/>
        <v>16631545</v>
      </c>
      <c r="R133" s="63">
        <f t="shared" si="83"/>
        <v>16631545</v>
      </c>
      <c r="S133" s="63">
        <f t="shared" si="83"/>
        <v>16631545</v>
      </c>
      <c r="T133" s="63">
        <f t="shared" si="83"/>
        <v>16631545</v>
      </c>
      <c r="U133" s="63">
        <f t="shared" si="83"/>
        <v>16631545</v>
      </c>
      <c r="V133" s="63">
        <f t="shared" si="83"/>
        <v>16631545</v>
      </c>
      <c r="W133" s="63">
        <f t="shared" si="83"/>
        <v>16631545</v>
      </c>
      <c r="X133" s="63">
        <f t="shared" si="83"/>
        <v>16631545</v>
      </c>
      <c r="Y133" s="63">
        <f t="shared" si="83"/>
        <v>16631545</v>
      </c>
      <c r="Z133" s="63">
        <f t="shared" si="83"/>
        <v>11086805</v>
      </c>
      <c r="AA133" s="63">
        <f t="shared" si="83"/>
        <v>19319567.900000002</v>
      </c>
      <c r="AB133" s="63">
        <f t="shared" si="83"/>
        <v>30904724.75</v>
      </c>
      <c r="AC133" s="63">
        <f t="shared" si="83"/>
        <v>34770499.149999999</v>
      </c>
      <c r="AD133" s="63">
        <f t="shared" si="83"/>
        <v>34770499.149999999</v>
      </c>
      <c r="AE133" s="63">
        <f t="shared" si="83"/>
        <v>34770499.149999999</v>
      </c>
      <c r="AF133" s="63">
        <f t="shared" si="83"/>
        <v>34770499.149999999</v>
      </c>
      <c r="AG133" s="63">
        <f t="shared" si="83"/>
        <v>34770499.149999999</v>
      </c>
      <c r="AH133" s="63">
        <f t="shared" si="83"/>
        <v>34770499.149999999</v>
      </c>
      <c r="AI133" s="63">
        <f t="shared" si="83"/>
        <v>34770499.149999999</v>
      </c>
      <c r="AJ133" s="63">
        <f t="shared" si="83"/>
        <v>34770499.149999999</v>
      </c>
      <c r="AK133" s="63">
        <f t="shared" si="83"/>
        <v>34770499.149999999</v>
      </c>
      <c r="AL133" s="63">
        <f t="shared" si="83"/>
        <v>23177828</v>
      </c>
      <c r="AM133" s="63">
        <f t="shared" si="83"/>
        <v>21185281.120499998</v>
      </c>
      <c r="AN133" s="63">
        <f t="shared" si="83"/>
        <v>33897552.331499994</v>
      </c>
      <c r="AO133" s="63">
        <f t="shared" si="83"/>
        <v>38134976.068499997</v>
      </c>
      <c r="AP133" s="63">
        <f t="shared" si="83"/>
        <v>38134976.068499997</v>
      </c>
      <c r="AQ133" s="63">
        <f t="shared" si="83"/>
        <v>38134976.068499997</v>
      </c>
      <c r="AR133" s="63">
        <f t="shared" si="83"/>
        <v>38134976.068499997</v>
      </c>
      <c r="AS133" s="63">
        <f t="shared" si="83"/>
        <v>38134976.068499997</v>
      </c>
      <c r="AT133" s="63">
        <f t="shared" si="83"/>
        <v>38134976.068499997</v>
      </c>
      <c r="AU133" s="63">
        <f t="shared" si="83"/>
        <v>38134976.068499997</v>
      </c>
      <c r="AV133" s="63">
        <f t="shared" si="83"/>
        <v>38134976.068499997</v>
      </c>
      <c r="AW133" s="63">
        <f t="shared" si="83"/>
        <v>38134976.068499997</v>
      </c>
      <c r="AX133" s="63">
        <f t="shared" si="83"/>
        <v>25422704.857499994</v>
      </c>
      <c r="AY133" s="63">
        <f t="shared" si="83"/>
        <v>23344621.540095001</v>
      </c>
      <c r="AZ133" s="63">
        <f t="shared" si="83"/>
        <v>37361618.673030004</v>
      </c>
      <c r="BA133" s="63">
        <f t="shared" si="83"/>
        <v>42025430.876610011</v>
      </c>
      <c r="BB133" s="63">
        <f t="shared" si="83"/>
        <v>42025430.876610011</v>
      </c>
      <c r="BC133" s="63">
        <f t="shared" si="83"/>
        <v>42025430.876610011</v>
      </c>
      <c r="BD133" s="63">
        <f t="shared" si="83"/>
        <v>42025430.876610011</v>
      </c>
      <c r="BE133" s="63">
        <f t="shared" si="83"/>
        <v>42025430.876610011</v>
      </c>
      <c r="BF133" s="63">
        <f t="shared" si="83"/>
        <v>42025430.876610011</v>
      </c>
      <c r="BG133" s="63">
        <f t="shared" si="83"/>
        <v>42025430.876610011</v>
      </c>
      <c r="BH133" s="63">
        <f t="shared" si="83"/>
        <v>42025430.876610011</v>
      </c>
      <c r="BI133" s="63">
        <f t="shared" si="83"/>
        <v>42025430.876610011</v>
      </c>
      <c r="BJ133" s="63">
        <f t="shared" si="83"/>
        <v>28025474.091805004</v>
      </c>
      <c r="BK133" s="118">
        <f>SUM(C133:BJ133)</f>
        <v>1522257163.1204202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388" t="s">
        <v>348</v>
      </c>
      <c r="B4" s="388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8" t="s">
        <v>35</v>
      </c>
      <c r="D17" s="388"/>
      <c r="E17" s="388"/>
      <c r="F17" s="388"/>
      <c r="G17" s="388"/>
      <c r="H17" s="388"/>
      <c r="I17" s="388"/>
      <c r="J17" s="388"/>
      <c r="K17" s="388"/>
      <c r="L17" s="388"/>
      <c r="M17" s="388"/>
      <c r="N17" s="388"/>
      <c r="O17" s="388" t="s">
        <v>36</v>
      </c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  <c r="AA17" s="388" t="s">
        <v>37</v>
      </c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 t="s">
        <v>38</v>
      </c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 t="s">
        <v>39</v>
      </c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4055330</v>
      </c>
      <c r="G20" s="9">
        <f>'FIN-P&amp;L_CWS'!I129</f>
        <v>7095840</v>
      </c>
      <c r="H20" s="9">
        <f>'FIN-P&amp;L_CWS'!J129</f>
        <v>7095840</v>
      </c>
      <c r="I20" s="9">
        <f>'FIN-P&amp;L_CWS'!K129</f>
        <v>7095840</v>
      </c>
      <c r="J20" s="9">
        <f>'FIN-P&amp;L_CWS'!L129</f>
        <v>7095840</v>
      </c>
      <c r="K20" s="9">
        <f>'FIN-P&amp;L_CWS'!M129</f>
        <v>7095840</v>
      </c>
      <c r="L20" s="9">
        <f>'FIN-P&amp;L_CWS'!N129</f>
        <v>7095840</v>
      </c>
      <c r="M20" s="9">
        <f>'FIN-P&amp;L_CWS'!O129</f>
        <v>7095840</v>
      </c>
      <c r="N20" s="9">
        <f>'FIN-P&amp;L_CWS'!P129</f>
        <v>6752780</v>
      </c>
      <c r="O20" s="9">
        <f>'FIN-P&amp;L_CWS'!Q129</f>
        <v>9242660</v>
      </c>
      <c r="P20" s="9">
        <f>'FIN-P&amp;L_CWS'!R129</f>
        <v>14787400</v>
      </c>
      <c r="Q20" s="9">
        <f>'FIN-P&amp;L_CWS'!S129</f>
        <v>16631545</v>
      </c>
      <c r="R20" s="9">
        <f>'FIN-P&amp;L_CWS'!T129</f>
        <v>16631545</v>
      </c>
      <c r="S20" s="9">
        <f>'FIN-P&amp;L_CWS'!U129</f>
        <v>16631545</v>
      </c>
      <c r="T20" s="9">
        <f>'FIN-P&amp;L_CWS'!V129</f>
        <v>16631545</v>
      </c>
      <c r="U20" s="9">
        <f>'FIN-P&amp;L_CWS'!W129</f>
        <v>16631545</v>
      </c>
      <c r="V20" s="9">
        <f>'FIN-P&amp;L_CWS'!X129</f>
        <v>16631545</v>
      </c>
      <c r="W20" s="9">
        <f>'FIN-P&amp;L_CWS'!Y129</f>
        <v>16631545</v>
      </c>
      <c r="X20" s="9">
        <f>'FIN-P&amp;L_CWS'!Z129</f>
        <v>16631545</v>
      </c>
      <c r="Y20" s="9">
        <f>'FIN-P&amp;L_CWS'!AA129</f>
        <v>16631545</v>
      </c>
      <c r="Z20" s="9">
        <f>'FIN-P&amp;L_CWS'!AB129</f>
        <v>11086805</v>
      </c>
      <c r="AA20" s="9">
        <f>'FIN-P&amp;L_CWS'!AC129</f>
        <v>19253783.300000004</v>
      </c>
      <c r="AB20" s="9">
        <f>'FIN-P&amp;L_CWS'!AD129</f>
        <v>30799527.350000001</v>
      </c>
      <c r="AC20" s="9">
        <f>'FIN-P&amp;L_CWS'!AE129</f>
        <v>34652115.849999994</v>
      </c>
      <c r="AD20" s="9">
        <f>'FIN-P&amp;L_CWS'!AF129</f>
        <v>34652115.849999994</v>
      </c>
      <c r="AE20" s="9">
        <f>'FIN-P&amp;L_CWS'!AG129</f>
        <v>34652115.849999994</v>
      </c>
      <c r="AF20" s="9">
        <f>'FIN-P&amp;L_CWS'!AH129</f>
        <v>34652115.849999994</v>
      </c>
      <c r="AG20" s="9">
        <f>'FIN-P&amp;L_CWS'!AI129</f>
        <v>34652115.849999994</v>
      </c>
      <c r="AH20" s="9">
        <f>'FIN-P&amp;L_CWS'!AJ129</f>
        <v>34652115.849999994</v>
      </c>
      <c r="AI20" s="9">
        <f>'FIN-P&amp;L_CWS'!AK129</f>
        <v>34652115.849999994</v>
      </c>
      <c r="AJ20" s="9">
        <f>'FIN-P&amp;L_CWS'!AL129</f>
        <v>34652115.849999994</v>
      </c>
      <c r="AK20" s="9">
        <f>'FIN-P&amp;L_CWS'!AM129</f>
        <v>34652115.849999994</v>
      </c>
      <c r="AL20" s="9">
        <f>'FIN-P&amp;L_CWS'!AN129</f>
        <v>23098929.949999996</v>
      </c>
      <c r="AM20" s="9">
        <f>'FIN-P&amp;L_CWS'!AO129</f>
        <v>30424681.365499996</v>
      </c>
      <c r="AN20" s="9">
        <f>'FIN-P&amp;L_CWS'!AP129</f>
        <v>48683655.330999993</v>
      </c>
      <c r="AO20" s="9">
        <f>'FIN-P&amp;L_CWS'!AQ129</f>
        <v>54769466.116999999</v>
      </c>
      <c r="AP20" s="9">
        <f>'FIN-P&amp;L_CWS'!AR129</f>
        <v>54768959.116999999</v>
      </c>
      <c r="AQ20" s="9">
        <f>'FIN-P&amp;L_CWS'!AS129</f>
        <v>54768959.116999999</v>
      </c>
      <c r="AR20" s="9">
        <f>'FIN-P&amp;L_CWS'!AT129</f>
        <v>54768959.116999999</v>
      </c>
      <c r="AS20" s="9">
        <f>'FIN-P&amp;L_CWS'!AU129</f>
        <v>54768959.116999999</v>
      </c>
      <c r="AT20" s="9">
        <f>'FIN-P&amp;L_CWS'!AV129</f>
        <v>54768959.116999999</v>
      </c>
      <c r="AU20" s="9">
        <f>'FIN-P&amp;L_CWS'!AW129</f>
        <v>54768959.116999999</v>
      </c>
      <c r="AV20" s="9">
        <f>'FIN-P&amp;L_CWS'!AX129</f>
        <v>54768959.116999999</v>
      </c>
      <c r="AW20" s="9">
        <f>'FIN-P&amp;L_CWS'!AY129</f>
        <v>54768959.116999999</v>
      </c>
      <c r="AX20" s="9">
        <f>'FIN-P&amp;L_CWS'!AZ129</f>
        <v>36509985.151500002</v>
      </c>
      <c r="AY20" s="9">
        <f>'FIN-P&amp;L_CWS'!BA129</f>
        <v>29854420.414299998</v>
      </c>
      <c r="AZ20" s="9">
        <f>'FIN-P&amp;L_CWS'!BB129</f>
        <v>47780418.361465007</v>
      </c>
      <c r="BA20" s="9">
        <f>'FIN-P&amp;L_CWS'!BC129</f>
        <v>53740609.860790014</v>
      </c>
      <c r="BB20" s="9">
        <f>'FIN-P&amp;L_CWS'!BD129</f>
        <v>53740102.860790014</v>
      </c>
      <c r="BC20" s="9">
        <f>'FIN-P&amp;L_CWS'!BE129</f>
        <v>53740102.860790014</v>
      </c>
      <c r="BD20" s="9">
        <f>'FIN-P&amp;L_CWS'!BF129</f>
        <v>53740102.860790014</v>
      </c>
      <c r="BE20" s="9">
        <f>'FIN-P&amp;L_CWS'!BG129</f>
        <v>53740102.860790014</v>
      </c>
      <c r="BF20" s="9">
        <f>'FIN-P&amp;L_CWS'!BH129</f>
        <v>53740102.860790014</v>
      </c>
      <c r="BG20" s="9">
        <f>'FIN-P&amp;L_CWS'!BI129</f>
        <v>53740102.860790014</v>
      </c>
      <c r="BH20" s="9">
        <f>'FIN-P&amp;L_CWS'!BJ129</f>
        <v>53740102.860790014</v>
      </c>
      <c r="BI20" s="9">
        <f>'FIN-P&amp;L_CWS'!BK129</f>
        <v>53740102.860790014</v>
      </c>
      <c r="BJ20" s="9">
        <f>'FIN-P&amp;L_CWS'!BL129</f>
        <v>35840198.730240002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-17308904.666666664</v>
      </c>
      <c r="G22" s="9">
        <f>'FIN-P&amp;L_CWS'!I208</f>
        <v>-9271561.3333333321</v>
      </c>
      <c r="H22" s="9">
        <f>'FIN-P&amp;L_CWS'!J208</f>
        <v>-11271561.333333332</v>
      </c>
      <c r="I22" s="9">
        <f>'FIN-P&amp;L_CWS'!K208</f>
        <v>-10883500.666666668</v>
      </c>
      <c r="J22" s="9">
        <f>'FIN-P&amp;L_CWS'!L208</f>
        <v>-10883500.666666668</v>
      </c>
      <c r="K22" s="9">
        <f>'FIN-P&amp;L_CWS'!M208</f>
        <v>-10883500.666666668</v>
      </c>
      <c r="L22" s="9">
        <f>'FIN-P&amp;L_CWS'!N208</f>
        <v>-10883500.666666668</v>
      </c>
      <c r="M22" s="9">
        <f>'FIN-P&amp;L_CWS'!O208</f>
        <v>-10883500.666666668</v>
      </c>
      <c r="N22" s="9">
        <f>'FIN-P&amp;L_CWS'!P208</f>
        <v>-11226560.666666668</v>
      </c>
      <c r="O22" s="9">
        <f>'FIN-P&amp;L_CWS'!Q208</f>
        <v>-11835080.666666668</v>
      </c>
      <c r="P22" s="9">
        <f>'FIN-P&amp;L_CWS'!R208</f>
        <v>-6290340.6666666679</v>
      </c>
      <c r="Q22" s="9">
        <f>'FIN-P&amp;L_CWS'!S208</f>
        <v>-4446195.6666666679</v>
      </c>
      <c r="R22" s="9">
        <f>'FIN-P&amp;L_CWS'!T208</f>
        <v>-3446195.6666666679</v>
      </c>
      <c r="S22" s="9">
        <f>'FIN-P&amp;L_CWS'!U208</f>
        <v>-3446195.6666666679</v>
      </c>
      <c r="T22" s="9">
        <f>'FIN-P&amp;L_CWS'!V208</f>
        <v>-3446195.6666666679</v>
      </c>
      <c r="U22" s="9">
        <f>'FIN-P&amp;L_CWS'!W208</f>
        <v>-3446195.6666666679</v>
      </c>
      <c r="V22" s="9">
        <f>'FIN-P&amp;L_CWS'!X208</f>
        <v>-3446195.6666666679</v>
      </c>
      <c r="W22" s="9">
        <f>'FIN-P&amp;L_CWS'!Y208</f>
        <v>-3446195.6666666679</v>
      </c>
      <c r="X22" s="9">
        <f>'FIN-P&amp;L_CWS'!Z208</f>
        <v>-3446195.6666666679</v>
      </c>
      <c r="Y22" s="9">
        <f>'FIN-P&amp;L_CWS'!AA208</f>
        <v>-3446195.6666666679</v>
      </c>
      <c r="Z22" s="9">
        <f>'FIN-P&amp;L_CWS'!AB208</f>
        <v>-8990935.6666666679</v>
      </c>
      <c r="AA22" s="9">
        <f>'FIN-P&amp;L_CWS'!AC208</f>
        <v>-2299157.3666666634</v>
      </c>
      <c r="AB22" s="9">
        <f>'FIN-P&amp;L_CWS'!AD208</f>
        <v>9246586.6833333336</v>
      </c>
      <c r="AC22" s="9">
        <f>'FIN-P&amp;L_CWS'!AE208</f>
        <v>13099175.183333326</v>
      </c>
      <c r="AD22" s="9">
        <f>'FIN-P&amp;L_CWS'!AF208</f>
        <v>13099175.183333326</v>
      </c>
      <c r="AE22" s="9">
        <f>'FIN-P&amp;L_CWS'!AG208</f>
        <v>13099175.183333326</v>
      </c>
      <c r="AF22" s="9">
        <f>'FIN-P&amp;L_CWS'!AH208</f>
        <v>13099175.183333326</v>
      </c>
      <c r="AG22" s="9">
        <f>'FIN-P&amp;L_CWS'!AI208</f>
        <v>13099175.183333326</v>
      </c>
      <c r="AH22" s="9">
        <f>'FIN-P&amp;L_CWS'!AJ208</f>
        <v>13099175.183333326</v>
      </c>
      <c r="AI22" s="9">
        <f>'FIN-P&amp;L_CWS'!AK208</f>
        <v>13099175.183333326</v>
      </c>
      <c r="AJ22" s="9">
        <f>'FIN-P&amp;L_CWS'!AL208</f>
        <v>13099175.183333326</v>
      </c>
      <c r="AK22" s="9">
        <f>'FIN-P&amp;L_CWS'!AM208</f>
        <v>13099175.183333326</v>
      </c>
      <c r="AL22" s="9">
        <f>'FIN-P&amp;L_CWS'!AN208</f>
        <v>1545989.2833333276</v>
      </c>
      <c r="AM22" s="9">
        <f>'FIN-P&amp;L_CWS'!AO208</f>
        <v>6576264.6988333277</v>
      </c>
      <c r="AN22" s="9">
        <f>'FIN-P&amp;L_CWS'!AP208</f>
        <v>24835238.664333325</v>
      </c>
      <c r="AO22" s="9">
        <f>'FIN-P&amp;L_CWS'!AQ208</f>
        <v>30921049.450333331</v>
      </c>
      <c r="AP22" s="9">
        <f>'FIN-P&amp;L_CWS'!AR208</f>
        <v>30920542.450333331</v>
      </c>
      <c r="AQ22" s="9">
        <f>'FIN-P&amp;L_CWS'!AS208</f>
        <v>30920542.450333331</v>
      </c>
      <c r="AR22" s="9">
        <f>'FIN-P&amp;L_CWS'!AT208</f>
        <v>30920542.450333331</v>
      </c>
      <c r="AS22" s="9">
        <f>'FIN-P&amp;L_CWS'!AU208</f>
        <v>30920542.450333331</v>
      </c>
      <c r="AT22" s="9">
        <f>'FIN-P&amp;L_CWS'!AV208</f>
        <v>30920542.450333331</v>
      </c>
      <c r="AU22" s="9">
        <f>'FIN-P&amp;L_CWS'!AW208</f>
        <v>30920542.450333331</v>
      </c>
      <c r="AV22" s="9">
        <f>'FIN-P&amp;L_CWS'!AX208</f>
        <v>30920542.450333331</v>
      </c>
      <c r="AW22" s="9">
        <f>'FIN-P&amp;L_CWS'!AY208</f>
        <v>30920542.450333331</v>
      </c>
      <c r="AX22" s="9">
        <f>'FIN-P&amp;L_CWS'!AZ208</f>
        <v>12661568.484833334</v>
      </c>
      <c r="AY22" s="9">
        <f>'FIN-P&amp;L_CWS'!BA208</f>
        <v>3044782.4276333265</v>
      </c>
      <c r="AZ22" s="9">
        <f>'FIN-P&amp;L_CWS'!BB208</f>
        <v>20970780.374798335</v>
      </c>
      <c r="BA22" s="9">
        <f>'FIN-P&amp;L_CWS'!BC208</f>
        <v>26930971.874123342</v>
      </c>
      <c r="BB22" s="9">
        <f>'FIN-P&amp;L_CWS'!BD208</f>
        <v>26930464.874123342</v>
      </c>
      <c r="BC22" s="9">
        <f>'FIN-P&amp;L_CWS'!BE208</f>
        <v>26930464.874123342</v>
      </c>
      <c r="BD22" s="9">
        <f>'FIN-P&amp;L_CWS'!BF208</f>
        <v>26930464.874123342</v>
      </c>
      <c r="BE22" s="9">
        <f>'FIN-P&amp;L_CWS'!BG208</f>
        <v>26930464.874123342</v>
      </c>
      <c r="BF22" s="9">
        <f>'FIN-P&amp;L_CWS'!BH208</f>
        <v>26930464.874123342</v>
      </c>
      <c r="BG22" s="9">
        <f>'FIN-P&amp;L_CWS'!BI208</f>
        <v>26930464.874123342</v>
      </c>
      <c r="BH22" s="9">
        <f>'FIN-P&amp;L_CWS'!BJ208</f>
        <v>26930464.874123342</v>
      </c>
      <c r="BI22" s="9">
        <f>'FIN-P&amp;L_CWS'!BK208</f>
        <v>26930464.874123342</v>
      </c>
      <c r="BJ22" s="9">
        <f>'FIN-P&amp;L_CWS'!BL208</f>
        <v>9030560.7435733303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-17308904.666666664</v>
      </c>
      <c r="G23" s="9">
        <f>'FIN-P&amp;L_CWS'!I209</f>
        <v>-26580465.999999996</v>
      </c>
      <c r="H23" s="9">
        <f>'FIN-P&amp;L_CWS'!J209</f>
        <v>-37852027.333333328</v>
      </c>
      <c r="I23" s="9">
        <f>'FIN-P&amp;L_CWS'!K209</f>
        <v>-48735528</v>
      </c>
      <c r="J23" s="9">
        <f>'FIN-P&amp;L_CWS'!L209</f>
        <v>-59619028.666666672</v>
      </c>
      <c r="K23" s="9">
        <f>'FIN-P&amp;L_CWS'!M209</f>
        <v>-70502529.333333343</v>
      </c>
      <c r="L23" s="9">
        <f>'FIN-P&amp;L_CWS'!N209</f>
        <v>-81386030.000000015</v>
      </c>
      <c r="M23" s="9">
        <f>'FIN-P&amp;L_CWS'!O209</f>
        <v>-92269530.666666687</v>
      </c>
      <c r="N23" s="9">
        <f>'FIN-P&amp;L_CWS'!P209</f>
        <v>-103496091.33333336</v>
      </c>
      <c r="O23" s="9">
        <f>'FIN-P&amp;L_CWS'!Q209</f>
        <v>-115331172.00000003</v>
      </c>
      <c r="P23" s="9">
        <f>'FIN-P&amp;L_CWS'!R209</f>
        <v>-121621512.6666667</v>
      </c>
      <c r="Q23" s="9">
        <f>'FIN-P&amp;L_CWS'!S209</f>
        <v>-126067708.33333337</v>
      </c>
      <c r="R23" s="9">
        <f>'FIN-P&amp;L_CWS'!T209</f>
        <v>-129513904.00000004</v>
      </c>
      <c r="S23" s="9">
        <f>'FIN-P&amp;L_CWS'!U209</f>
        <v>-132960099.66666672</v>
      </c>
      <c r="T23" s="9">
        <f>'FIN-P&amp;L_CWS'!V209</f>
        <v>-136406295.33333337</v>
      </c>
      <c r="U23" s="9">
        <f>'FIN-P&amp;L_CWS'!W209</f>
        <v>-139852491.00000003</v>
      </c>
      <c r="V23" s="9">
        <f>'FIN-P&amp;L_CWS'!X209</f>
        <v>-143298686.66666669</v>
      </c>
      <c r="W23" s="9">
        <f>'FIN-P&amp;L_CWS'!Y209</f>
        <v>-146744882.33333334</v>
      </c>
      <c r="X23" s="9">
        <f>'FIN-P&amp;L_CWS'!Z209</f>
        <v>-150191078</v>
      </c>
      <c r="Y23" s="9">
        <f>'FIN-P&amp;L_CWS'!AA209</f>
        <v>-153637273.66666666</v>
      </c>
      <c r="Z23" s="9">
        <f>'FIN-P&amp;L_CWS'!AB209</f>
        <v>-162628209.33333331</v>
      </c>
      <c r="AA23" s="9">
        <f>'FIN-P&amp;L_CWS'!AC209</f>
        <v>-164927366.69999999</v>
      </c>
      <c r="AB23" s="9">
        <f>'FIN-P&amp;L_CWS'!AD209</f>
        <v>-155680780.01666665</v>
      </c>
      <c r="AC23" s="9">
        <f>'FIN-P&amp;L_CWS'!AE209</f>
        <v>-142581604.83333331</v>
      </c>
      <c r="AD23" s="9">
        <f>'FIN-P&amp;L_CWS'!AF209</f>
        <v>-129482429.64999999</v>
      </c>
      <c r="AE23" s="9">
        <f>'FIN-P&amp;L_CWS'!AG209</f>
        <v>-116383254.46666667</v>
      </c>
      <c r="AF23" s="9">
        <f>'FIN-P&amp;L_CWS'!AH209</f>
        <v>-103284079.28333335</v>
      </c>
      <c r="AG23" s="9">
        <f>'FIN-P&amp;L_CWS'!AI209</f>
        <v>-90184904.100000024</v>
      </c>
      <c r="AH23" s="9">
        <f>'FIN-P&amp;L_CWS'!AJ209</f>
        <v>-77085728.916666701</v>
      </c>
      <c r="AI23" s="9">
        <f>'FIN-P&amp;L_CWS'!AK209</f>
        <v>-63986553.733333379</v>
      </c>
      <c r="AJ23" s="9">
        <f>'FIN-P&amp;L_CWS'!AL209</f>
        <v>-50887378.550000057</v>
      </c>
      <c r="AK23" s="9">
        <f>'FIN-P&amp;L_CWS'!AM209</f>
        <v>-37788203.366666734</v>
      </c>
      <c r="AL23" s="9">
        <f>'FIN-P&amp;L_CWS'!AN209</f>
        <v>-36242214.083333403</v>
      </c>
      <c r="AM23" s="9">
        <f>'FIN-P&amp;L_CWS'!AO209</f>
        <v>-29665949.384500075</v>
      </c>
      <c r="AN23" s="9">
        <f>'FIN-P&amp;L_CWS'!AP209</f>
        <v>-4830710.7201667503</v>
      </c>
      <c r="AO23" s="9">
        <f>'FIN-P&amp;L_CWS'!AQ209</f>
        <v>26090338.730166581</v>
      </c>
      <c r="AP23" s="9">
        <f>'FIN-P&amp;L_CWS'!AR209</f>
        <v>57010881.180499911</v>
      </c>
      <c r="AQ23" s="9">
        <f>'FIN-P&amp;L_CWS'!AS209</f>
        <v>87931423.630833238</v>
      </c>
      <c r="AR23" s="9">
        <f>'FIN-P&amp;L_CWS'!AT209</f>
        <v>118851966.08116657</v>
      </c>
      <c r="AS23" s="9">
        <f>'FIN-P&amp;L_CWS'!AU209</f>
        <v>149772508.53149989</v>
      </c>
      <c r="AT23" s="9">
        <f>'FIN-P&amp;L_CWS'!AV209</f>
        <v>180693050.98183322</v>
      </c>
      <c r="AU23" s="9">
        <f>'FIN-P&amp;L_CWS'!AW209</f>
        <v>211613593.43216655</v>
      </c>
      <c r="AV23" s="9">
        <f>'FIN-P&amp;L_CWS'!AX209</f>
        <v>242534135.88249987</v>
      </c>
      <c r="AW23" s="9">
        <f>'FIN-P&amp;L_CWS'!AY209</f>
        <v>273454678.33283323</v>
      </c>
      <c r="AX23" s="9">
        <f>'FIN-P&amp;L_CWS'!AZ209</f>
        <v>286116246.81766659</v>
      </c>
      <c r="AY23" s="9">
        <f>'FIN-P&amp;L_CWS'!BA209</f>
        <v>289161029.24529994</v>
      </c>
      <c r="AZ23" s="9">
        <f>'FIN-P&amp;L_CWS'!BB209</f>
        <v>310131809.62009829</v>
      </c>
      <c r="BA23" s="9">
        <f>'FIN-P&amp;L_CWS'!BC209</f>
        <v>337062781.49422163</v>
      </c>
      <c r="BB23" s="9">
        <f>'FIN-P&amp;L_CWS'!BD209</f>
        <v>363993246.36834496</v>
      </c>
      <c r="BC23" s="9">
        <f>'FIN-P&amp;L_CWS'!BE209</f>
        <v>390923711.2424683</v>
      </c>
      <c r="BD23" s="9">
        <f>'FIN-P&amp;L_CWS'!BF209</f>
        <v>417854176.11659163</v>
      </c>
      <c r="BE23" s="9">
        <f>'FIN-P&amp;L_CWS'!BG209</f>
        <v>444784640.99071497</v>
      </c>
      <c r="BF23" s="9">
        <f>'FIN-P&amp;L_CWS'!BH209</f>
        <v>471715105.8648383</v>
      </c>
      <c r="BG23" s="9">
        <f>'FIN-P&amp;L_CWS'!BI209</f>
        <v>498645570.73896164</v>
      </c>
      <c r="BH23" s="9">
        <f>'FIN-P&amp;L_CWS'!BJ209</f>
        <v>525576035.61308497</v>
      </c>
      <c r="BI23" s="9">
        <f>'FIN-P&amp;L_CWS'!BK209</f>
        <v>552506500.48720837</v>
      </c>
      <c r="BJ23" s="9">
        <f>'FIN-P&amp;L_CWS'!BL209</f>
        <v>561537061.23078167</v>
      </c>
    </row>
    <row r="25" spans="2:62" x14ac:dyDescent="0.15">
      <c r="B25" s="14" t="s">
        <v>648</v>
      </c>
    </row>
    <row r="26" spans="2:62" x14ac:dyDescent="0.15"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4055330</v>
      </c>
      <c r="G28" s="9">
        <f>COGS_DB!G13</f>
        <v>7095840</v>
      </c>
      <c r="H28" s="9">
        <f>COGS_DB!H13</f>
        <v>7095840</v>
      </c>
      <c r="I28" s="9">
        <f>COGS_DB!I13</f>
        <v>7095840</v>
      </c>
      <c r="J28" s="9">
        <f>COGS_DB!J13</f>
        <v>7095840</v>
      </c>
      <c r="K28" s="9">
        <f>COGS_DB!K13</f>
        <v>7095840</v>
      </c>
      <c r="L28" s="9">
        <f>COGS_DB!L13</f>
        <v>7095840</v>
      </c>
      <c r="M28" s="9">
        <f>COGS_DB!M13</f>
        <v>7095840</v>
      </c>
      <c r="N28" s="9">
        <f>COGS_DB!N13</f>
        <v>6752780</v>
      </c>
      <c r="O28" s="9">
        <f>COGS_DB!O13</f>
        <v>9202535</v>
      </c>
      <c r="P28" s="9">
        <f>COGS_DB!P13</f>
        <v>14787400</v>
      </c>
      <c r="Q28" s="9">
        <f>COGS_DB!Q13</f>
        <v>16631545</v>
      </c>
      <c r="R28" s="9">
        <f>COGS_DB!R13</f>
        <v>16631545</v>
      </c>
      <c r="S28" s="9">
        <f>COGS_DB!S13</f>
        <v>16631545</v>
      </c>
      <c r="T28" s="9">
        <f>COGS_DB!T13</f>
        <v>16631545</v>
      </c>
      <c r="U28" s="9">
        <f>COGS_DB!U13</f>
        <v>16631545</v>
      </c>
      <c r="V28" s="9">
        <f>COGS_DB!V13</f>
        <v>16631545</v>
      </c>
      <c r="W28" s="9">
        <f>COGS_DB!W13</f>
        <v>16631545</v>
      </c>
      <c r="X28" s="9">
        <f>COGS_DB!X13</f>
        <v>16631545</v>
      </c>
      <c r="Y28" s="9">
        <f>COGS_DB!Y13</f>
        <v>16631545</v>
      </c>
      <c r="Z28" s="9">
        <f>COGS_DB!Z13</f>
        <v>11086805</v>
      </c>
      <c r="AA28" s="9">
        <f>COGS_DB!AA13</f>
        <v>19319567.900000002</v>
      </c>
      <c r="AB28" s="9">
        <f>COGS_DB!AB13</f>
        <v>30904724.75</v>
      </c>
      <c r="AC28" s="9">
        <f>COGS_DB!AC13</f>
        <v>34770499.149999999</v>
      </c>
      <c r="AD28" s="9">
        <f>COGS_DB!AD13</f>
        <v>34770499.149999999</v>
      </c>
      <c r="AE28" s="9">
        <f>COGS_DB!AE13</f>
        <v>34770499.149999999</v>
      </c>
      <c r="AF28" s="9">
        <f>COGS_DB!AF13</f>
        <v>34770499.149999999</v>
      </c>
      <c r="AG28" s="9">
        <f>COGS_DB!AG13</f>
        <v>34770499.149999999</v>
      </c>
      <c r="AH28" s="9">
        <f>COGS_DB!AH13</f>
        <v>34770499.149999999</v>
      </c>
      <c r="AI28" s="9">
        <f>COGS_DB!AI13</f>
        <v>34770499.149999999</v>
      </c>
      <c r="AJ28" s="9">
        <f>COGS_DB!AJ13</f>
        <v>34770499.149999999</v>
      </c>
      <c r="AK28" s="9">
        <f>COGS_DB!AK13</f>
        <v>34770499.149999999</v>
      </c>
      <c r="AL28" s="9">
        <f>COGS_DB!AL13</f>
        <v>23177828</v>
      </c>
      <c r="AM28" s="9">
        <f>COGS_DB!AM13</f>
        <v>21185281.120499998</v>
      </c>
      <c r="AN28" s="9">
        <f>COGS_DB!AN13</f>
        <v>33897552.331499994</v>
      </c>
      <c r="AO28" s="9">
        <f>COGS_DB!AO13</f>
        <v>38134976.068499997</v>
      </c>
      <c r="AP28" s="9">
        <f>COGS_DB!AP13</f>
        <v>38134976.068499997</v>
      </c>
      <c r="AQ28" s="9">
        <f>COGS_DB!AQ13</f>
        <v>38134976.068499997</v>
      </c>
      <c r="AR28" s="9">
        <f>COGS_DB!AR13</f>
        <v>38134976.068499997</v>
      </c>
      <c r="AS28" s="9">
        <f>COGS_DB!AS13</f>
        <v>38134976.068499997</v>
      </c>
      <c r="AT28" s="9">
        <f>COGS_DB!AT13</f>
        <v>38134976.068499997</v>
      </c>
      <c r="AU28" s="9">
        <f>COGS_DB!AU13</f>
        <v>38134976.068499997</v>
      </c>
      <c r="AV28" s="9">
        <f>COGS_DB!AV13</f>
        <v>38134976.068499997</v>
      </c>
      <c r="AW28" s="9">
        <f>COGS_DB!AW13</f>
        <v>38134976.068499997</v>
      </c>
      <c r="AX28" s="9">
        <f>COGS_DB!AX13</f>
        <v>25422704.857499994</v>
      </c>
      <c r="AY28" s="9">
        <f>COGS_DB!AY13</f>
        <v>23344621.540095001</v>
      </c>
      <c r="AZ28" s="9">
        <f>COGS_DB!AZ13</f>
        <v>37361618.673030004</v>
      </c>
      <c r="BA28" s="9">
        <f>COGS_DB!BA13</f>
        <v>42025430.876610011</v>
      </c>
      <c r="BB28" s="9">
        <f>COGS_DB!BB13</f>
        <v>42025430.876610011</v>
      </c>
      <c r="BC28" s="9">
        <f>COGS_DB!BC13</f>
        <v>42025430.876610011</v>
      </c>
      <c r="BD28" s="9">
        <f>COGS_DB!BD13</f>
        <v>42025430.876610011</v>
      </c>
      <c r="BE28" s="9">
        <f>COGS_DB!BE13</f>
        <v>42025430.876610011</v>
      </c>
      <c r="BF28" s="9">
        <f>COGS_DB!BF13</f>
        <v>42025430.876610011</v>
      </c>
      <c r="BG28" s="9">
        <f>COGS_DB!BG13</f>
        <v>42025430.876610011</v>
      </c>
      <c r="BH28" s="9">
        <f>COGS_DB!BH13</f>
        <v>42025430.876610011</v>
      </c>
      <c r="BI28" s="9">
        <f>COGS_DB!BI13</f>
        <v>42025430.876610011</v>
      </c>
      <c r="BJ28" s="9">
        <f>COGS_DB!BJ13</f>
        <v>28025474.091805004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2373280</v>
      </c>
      <c r="G29" s="9">
        <f>COGS_DB!G15</f>
        <v>4152020</v>
      </c>
      <c r="H29" s="9">
        <f>COGS_DB!H15</f>
        <v>4152020</v>
      </c>
      <c r="I29" s="9">
        <f>COGS_DB!I15</f>
        <v>4152020</v>
      </c>
      <c r="J29" s="9">
        <f>COGS_DB!J15</f>
        <v>4152020</v>
      </c>
      <c r="K29" s="9">
        <f>COGS_DB!K15</f>
        <v>4152020</v>
      </c>
      <c r="L29" s="9">
        <f>COGS_DB!L15</f>
        <v>4152020</v>
      </c>
      <c r="M29" s="9">
        <f>COGS_DB!M15</f>
        <v>4152020</v>
      </c>
      <c r="N29" s="9">
        <f>COGS_DB!N15</f>
        <v>3953840</v>
      </c>
      <c r="O29" s="9">
        <f>COGS_DB!O15</f>
        <v>5522270</v>
      </c>
      <c r="P29" s="9">
        <f>COGS_DB!P15</f>
        <v>8715150</v>
      </c>
      <c r="Q29" s="9">
        <f>COGS_DB!Q15</f>
        <v>9797455</v>
      </c>
      <c r="R29" s="9">
        <f>COGS_DB!R15</f>
        <v>9797455</v>
      </c>
      <c r="S29" s="9">
        <f>COGS_DB!S15</f>
        <v>9797455</v>
      </c>
      <c r="T29" s="9">
        <f>COGS_DB!T15</f>
        <v>9797455</v>
      </c>
      <c r="U29" s="9">
        <f>COGS_DB!U15</f>
        <v>9797455</v>
      </c>
      <c r="V29" s="9">
        <f>COGS_DB!V15</f>
        <v>9797455</v>
      </c>
      <c r="W29" s="9">
        <f>COGS_DB!W15</f>
        <v>9797455</v>
      </c>
      <c r="X29" s="9">
        <f>COGS_DB!X15</f>
        <v>9797455</v>
      </c>
      <c r="Y29" s="9">
        <f>COGS_DB!Y15</f>
        <v>9797455</v>
      </c>
      <c r="Z29" s="9">
        <f>COGS_DB!Z15</f>
        <v>6527000</v>
      </c>
      <c r="AA29" s="9">
        <f>COGS_DB!AA15</f>
        <v>7556912.4500000011</v>
      </c>
      <c r="AB29" s="9">
        <f>COGS_DB!AB15</f>
        <v>12096440.950000003</v>
      </c>
      <c r="AC29" s="9">
        <f>COGS_DB!AC15</f>
        <v>13603701.799999997</v>
      </c>
      <c r="AD29" s="9">
        <f>COGS_DB!AD15</f>
        <v>13603701.799999997</v>
      </c>
      <c r="AE29" s="9">
        <f>COGS_DB!AE15</f>
        <v>13603701.799999997</v>
      </c>
      <c r="AF29" s="9">
        <f>COGS_DB!AF15</f>
        <v>13603701.799999997</v>
      </c>
      <c r="AG29" s="9">
        <f>COGS_DB!AG15</f>
        <v>13603701.799999997</v>
      </c>
      <c r="AH29" s="9">
        <f>COGS_DB!AH15</f>
        <v>13603701.799999997</v>
      </c>
      <c r="AI29" s="9">
        <f>COGS_DB!AI15</f>
        <v>13603701.799999997</v>
      </c>
      <c r="AJ29" s="9">
        <f>COGS_DB!AJ15</f>
        <v>13603701.799999997</v>
      </c>
      <c r="AK29" s="9">
        <f>COGS_DB!AK15</f>
        <v>13603701.799999997</v>
      </c>
      <c r="AL29" s="9">
        <f>COGS_DB!AL15</f>
        <v>9071615.1499999985</v>
      </c>
      <c r="AM29" s="9">
        <f>COGS_DB!AM15</f>
        <v>8297828.7604999989</v>
      </c>
      <c r="AN29" s="9">
        <f>COGS_DB!AN15</f>
        <v>13279466.119999999</v>
      </c>
      <c r="AO29" s="9">
        <f>COGS_DB!AO15</f>
        <v>14940011.906499999</v>
      </c>
      <c r="AP29" s="9">
        <f>COGS_DB!AP15</f>
        <v>14940011.906499999</v>
      </c>
      <c r="AQ29" s="9">
        <f>COGS_DB!AQ15</f>
        <v>14940011.906499999</v>
      </c>
      <c r="AR29" s="9">
        <f>COGS_DB!AR15</f>
        <v>14940011.906499999</v>
      </c>
      <c r="AS29" s="9">
        <f>COGS_DB!AS15</f>
        <v>14940011.906499999</v>
      </c>
      <c r="AT29" s="9">
        <f>COGS_DB!AT15</f>
        <v>14940011.906499999</v>
      </c>
      <c r="AU29" s="9">
        <f>COGS_DB!AU15</f>
        <v>14940011.906499999</v>
      </c>
      <c r="AV29" s="9">
        <f>COGS_DB!AV15</f>
        <v>14940011.906499999</v>
      </c>
      <c r="AW29" s="9">
        <f>COGS_DB!AW15</f>
        <v>14940011.906499999</v>
      </c>
      <c r="AX29" s="9">
        <f>COGS_DB!AX15</f>
        <v>9958374.5469999984</v>
      </c>
      <c r="AY29" s="9">
        <f>COGS_DB!AY15</f>
        <v>9143457.5677550007</v>
      </c>
      <c r="AZ29" s="9">
        <f>COGS_DB!AZ15</f>
        <v>14635037.451649997</v>
      </c>
      <c r="BA29" s="9">
        <f>COGS_DB!BA15</f>
        <v>16469496.467645008</v>
      </c>
      <c r="BB29" s="9">
        <f>COGS_DB!BB15</f>
        <v>16469496.467645008</v>
      </c>
      <c r="BC29" s="9">
        <f>COGS_DB!BC15</f>
        <v>16469496.467645008</v>
      </c>
      <c r="BD29" s="9">
        <f>COGS_DB!BD15</f>
        <v>16469496.467645008</v>
      </c>
      <c r="BE29" s="9">
        <f>COGS_DB!BE15</f>
        <v>16469496.467645008</v>
      </c>
      <c r="BF29" s="9">
        <f>COGS_DB!BF15</f>
        <v>16469496.467645008</v>
      </c>
      <c r="BG29" s="9">
        <f>COGS_DB!BG15</f>
        <v>16469496.467645008</v>
      </c>
      <c r="BH29" s="9">
        <f>COGS_DB!BH15</f>
        <v>16469496.467645008</v>
      </c>
      <c r="BI29" s="9">
        <f>COGS_DB!BI15</f>
        <v>16469496.467645008</v>
      </c>
      <c r="BJ29" s="9">
        <f>COGS_DB!BJ15</f>
        <v>10977916.583750002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1682050</v>
      </c>
      <c r="G30" s="9">
        <f>COGS_DB!G16</f>
        <v>2943820</v>
      </c>
      <c r="H30" s="9">
        <f>COGS_DB!H16</f>
        <v>2943820</v>
      </c>
      <c r="I30" s="9">
        <f>COGS_DB!I16</f>
        <v>2943820</v>
      </c>
      <c r="J30" s="9">
        <f>COGS_DB!J16</f>
        <v>2943820</v>
      </c>
      <c r="K30" s="9">
        <f>COGS_DB!K16</f>
        <v>2943820</v>
      </c>
      <c r="L30" s="9">
        <f>COGS_DB!L16</f>
        <v>2943820</v>
      </c>
      <c r="M30" s="9">
        <f>COGS_DB!M16</f>
        <v>2943820</v>
      </c>
      <c r="N30" s="9">
        <f>COGS_DB!N16</f>
        <v>2798940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11762655.450000001</v>
      </c>
      <c r="AB30" s="9">
        <f>COGS_DB!AB16</f>
        <v>18808283.799999997</v>
      </c>
      <c r="AC30" s="9">
        <f>COGS_DB!AC16</f>
        <v>21166797.350000001</v>
      </c>
      <c r="AD30" s="9">
        <f>COGS_DB!AD16</f>
        <v>21166797.350000001</v>
      </c>
      <c r="AE30" s="9">
        <f>COGS_DB!AE16</f>
        <v>21166797.350000001</v>
      </c>
      <c r="AF30" s="9">
        <f>COGS_DB!AF16</f>
        <v>21166797.350000001</v>
      </c>
      <c r="AG30" s="9">
        <f>COGS_DB!AG16</f>
        <v>21166797.350000001</v>
      </c>
      <c r="AH30" s="9">
        <f>COGS_DB!AH16</f>
        <v>21166797.350000001</v>
      </c>
      <c r="AI30" s="9">
        <f>COGS_DB!AI16</f>
        <v>21166797.350000001</v>
      </c>
      <c r="AJ30" s="9">
        <f>COGS_DB!AJ16</f>
        <v>21166797.350000001</v>
      </c>
      <c r="AK30" s="9">
        <f>COGS_DB!AK16</f>
        <v>21166797.350000001</v>
      </c>
      <c r="AL30" s="9">
        <f>COGS_DB!AL16</f>
        <v>14106212.85</v>
      </c>
      <c r="AM30" s="9">
        <f>COGS_DB!AM16</f>
        <v>12887452.359999999</v>
      </c>
      <c r="AN30" s="9">
        <f>COGS_DB!AN16</f>
        <v>20618086.211499996</v>
      </c>
      <c r="AO30" s="9">
        <f>COGS_DB!AO16</f>
        <v>23194964.162</v>
      </c>
      <c r="AP30" s="9">
        <f>COGS_DB!AP16</f>
        <v>23194964.162</v>
      </c>
      <c r="AQ30" s="9">
        <f>COGS_DB!AQ16</f>
        <v>23194964.162</v>
      </c>
      <c r="AR30" s="9">
        <f>COGS_DB!AR16</f>
        <v>23194964.162</v>
      </c>
      <c r="AS30" s="9">
        <f>COGS_DB!AS16</f>
        <v>23194964.162</v>
      </c>
      <c r="AT30" s="9">
        <f>COGS_DB!AT16</f>
        <v>23194964.162</v>
      </c>
      <c r="AU30" s="9">
        <f>COGS_DB!AU16</f>
        <v>23194964.162</v>
      </c>
      <c r="AV30" s="9">
        <f>COGS_DB!AV16</f>
        <v>23194964.162</v>
      </c>
      <c r="AW30" s="9">
        <f>COGS_DB!AW16</f>
        <v>23194964.162</v>
      </c>
      <c r="AX30" s="9">
        <f>COGS_DB!AX16</f>
        <v>15464330.310499996</v>
      </c>
      <c r="AY30" s="9">
        <f>COGS_DB!AY16</f>
        <v>14201163.972340001</v>
      </c>
      <c r="AZ30" s="9">
        <f>COGS_DB!AZ16</f>
        <v>22726581.221379999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0.35810772028014021</v>
      </c>
      <c r="G31" s="98">
        <f>COGS_DB!G14</f>
        <v>0.35807121619794074</v>
      </c>
      <c r="H31" s="98">
        <f>COGS_DB!H14</f>
        <v>0.35807121619794074</v>
      </c>
      <c r="I31" s="98">
        <f>COGS_DB!I14</f>
        <v>0.35807121619794074</v>
      </c>
      <c r="J31" s="98">
        <f>COGS_DB!J14</f>
        <v>0.35807121619794074</v>
      </c>
      <c r="K31" s="98">
        <f>COGS_DB!K14</f>
        <v>0.35807121619794074</v>
      </c>
      <c r="L31" s="98">
        <f>COGS_DB!L14</f>
        <v>0.35807121619794074</v>
      </c>
      <c r="M31" s="98">
        <f>COGS_DB!M14</f>
        <v>0.35807121619794074</v>
      </c>
      <c r="N31" s="98">
        <f>COGS_DB!N14</f>
        <v>0.3580518966817216</v>
      </c>
      <c r="O31" s="98">
        <f>COGS_DB!O14</f>
        <v>0.41485179557677931</v>
      </c>
      <c r="P31" s="98">
        <f>COGS_DB!P14</f>
        <v>0.41567035115422213</v>
      </c>
      <c r="Q31" s="98">
        <f>COGS_DB!Q14</f>
        <v>0.41568496356221168</v>
      </c>
      <c r="R31" s="98">
        <f>COGS_DB!R14</f>
        <v>0.41568496356221168</v>
      </c>
      <c r="S31" s="98">
        <f>COGS_DB!S14</f>
        <v>0.41568496356221168</v>
      </c>
      <c r="T31" s="98">
        <f>COGS_DB!T14</f>
        <v>0.41568496356221168</v>
      </c>
      <c r="U31" s="98">
        <f>COGS_DB!U14</f>
        <v>0.41568496356221168</v>
      </c>
      <c r="V31" s="98">
        <f>COGS_DB!V14</f>
        <v>0.41568496356221168</v>
      </c>
      <c r="W31" s="98">
        <f>COGS_DB!W14</f>
        <v>0.41568496356221168</v>
      </c>
      <c r="X31" s="98">
        <f>COGS_DB!X14</f>
        <v>0.41568496356221168</v>
      </c>
      <c r="Y31" s="98">
        <f>COGS_DB!Y14</f>
        <v>0.41568496356221168</v>
      </c>
      <c r="Z31" s="98">
        <f>COGS_DB!Z14</f>
        <v>0.41572380035307333</v>
      </c>
      <c r="AA31" s="98">
        <f>COGS_DB!AA14</f>
        <v>0.43719046097192732</v>
      </c>
      <c r="AB31" s="98">
        <f>COGS_DB!AB14</f>
        <v>0.43714335311660257</v>
      </c>
      <c r="AC31" s="98">
        <f>COGS_DB!AC14</f>
        <v>0.43715939829570299</v>
      </c>
      <c r="AD31" s="98">
        <f>COGS_DB!AD14</f>
        <v>0.43715939829570299</v>
      </c>
      <c r="AE31" s="98">
        <f>COGS_DB!AE14</f>
        <v>0.43715939829570299</v>
      </c>
      <c r="AF31" s="98">
        <f>COGS_DB!AF14</f>
        <v>0.43715939829570299</v>
      </c>
      <c r="AG31" s="98">
        <f>COGS_DB!AG14</f>
        <v>0.43715939829570299</v>
      </c>
      <c r="AH31" s="98">
        <f>COGS_DB!AH14</f>
        <v>0.43715939829570299</v>
      </c>
      <c r="AI31" s="98">
        <f>COGS_DB!AI14</f>
        <v>0.43715939829570299</v>
      </c>
      <c r="AJ31" s="98">
        <f>COGS_DB!AJ14</f>
        <v>0.43715939829570299</v>
      </c>
      <c r="AK31" s="98">
        <f>COGS_DB!AK14</f>
        <v>0.43715939829570299</v>
      </c>
      <c r="AL31" s="98">
        <f>COGS_DB!AL14</f>
        <v>0.43713575704641905</v>
      </c>
      <c r="AM31" s="98">
        <f>COGS_DB!AM14</f>
        <v>0.43536327475957903</v>
      </c>
      <c r="AN31" s="98">
        <f>COGS_DB!AN14</f>
        <v>0.43532400925066456</v>
      </c>
      <c r="AO31" s="98">
        <f>COGS_DB!AO14</f>
        <v>0.43531673891763384</v>
      </c>
      <c r="AP31" s="98">
        <f>COGS_DB!AP14</f>
        <v>0.43531673891763384</v>
      </c>
      <c r="AQ31" s="98">
        <f>COGS_DB!AQ14</f>
        <v>0.43531673891763384</v>
      </c>
      <c r="AR31" s="98">
        <f>COGS_DB!AR14</f>
        <v>0.43531673891763384</v>
      </c>
      <c r="AS31" s="98">
        <f>COGS_DB!AS14</f>
        <v>0.43531673891763384</v>
      </c>
      <c r="AT31" s="98">
        <f>COGS_DB!AT14</f>
        <v>0.43531673891763384</v>
      </c>
      <c r="AU31" s="98">
        <f>COGS_DB!AU14</f>
        <v>0.43531673891763384</v>
      </c>
      <c r="AV31" s="98">
        <f>COGS_DB!AV14</f>
        <v>0.43531673891763384</v>
      </c>
      <c r="AW31" s="98">
        <f>COGS_DB!AW14</f>
        <v>0.43531673891763384</v>
      </c>
      <c r="AX31" s="98">
        <f>COGS_DB!AX14</f>
        <v>0.43534582223247803</v>
      </c>
      <c r="AY31" s="98">
        <f>COGS_DB!AY14</f>
        <v>0.43533365925201661</v>
      </c>
      <c r="AZ31" s="98">
        <f>COGS_DB!AZ14</f>
        <v>0.43532313613489015</v>
      </c>
      <c r="BA31" s="98">
        <f>COGS_DB!BA14</f>
        <v>0.43529795120361703</v>
      </c>
      <c r="BB31" s="98">
        <f>COGS_DB!BB14</f>
        <v>0.43529795120361703</v>
      </c>
      <c r="BC31" s="98">
        <f>COGS_DB!BC14</f>
        <v>0.43529795120361703</v>
      </c>
      <c r="BD31" s="98">
        <f>COGS_DB!BD14</f>
        <v>0.43529795120361703</v>
      </c>
      <c r="BE31" s="98">
        <f>COGS_DB!BE14</f>
        <v>0.43529795120361703</v>
      </c>
      <c r="BF31" s="98">
        <f>COGS_DB!BF14</f>
        <v>0.43529795120361703</v>
      </c>
      <c r="BG31" s="98">
        <f>COGS_DB!BG14</f>
        <v>0.43529795120361703</v>
      </c>
      <c r="BH31" s="98">
        <f>COGS_DB!BH14</f>
        <v>0.43529795120361703</v>
      </c>
      <c r="BI31" s="98">
        <f>COGS_DB!BI14</f>
        <v>0.43529795120361703</v>
      </c>
      <c r="BJ31" s="98">
        <f>COGS_DB!BJ14</f>
        <v>0.4353328039419298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8"/>
      <c r="D34" s="388"/>
      <c r="E34" s="388"/>
      <c r="F34" s="388"/>
      <c r="G34" s="388"/>
      <c r="H34" s="388"/>
      <c r="I34" s="388"/>
      <c r="J34" s="388"/>
      <c r="K34" s="388"/>
      <c r="L34" s="388"/>
      <c r="M34" s="388"/>
      <c r="N34" s="388"/>
      <c r="O34" s="388" t="s">
        <v>36</v>
      </c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 t="s">
        <v>37</v>
      </c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 t="s">
        <v>38</v>
      </c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 t="s">
        <v>39</v>
      </c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60478990</v>
      </c>
      <c r="D37" s="9">
        <f>COGS_DB!E4</f>
        <v>184760645</v>
      </c>
      <c r="E37" s="9">
        <f>COGS_DB!G4</f>
        <v>386336613</v>
      </c>
      <c r="F37" s="9">
        <f>COGS_DB!I4</f>
        <v>423720322.92599988</v>
      </c>
      <c r="G37" s="9">
        <f>COGS_DB!K4</f>
        <v>466960592.19442022</v>
      </c>
      <c r="H37" s="9"/>
      <c r="I37" s="9"/>
      <c r="J37" s="9"/>
      <c r="K37" s="9"/>
      <c r="L37" s="9"/>
      <c r="M37" s="9"/>
      <c r="N37" s="9"/>
      <c r="O37" s="9">
        <f>COGS_DB!O21</f>
        <v>5000645</v>
      </c>
      <c r="P37" s="9">
        <f>COGS_DB!P21</f>
        <v>7893925</v>
      </c>
      <c r="Q37" s="9">
        <f>COGS_DB!Q21</f>
        <v>8874580</v>
      </c>
      <c r="R37" s="9">
        <f>COGS_DB!R21</f>
        <v>8874580</v>
      </c>
      <c r="S37" s="9">
        <f>COGS_DB!S21</f>
        <v>8874580</v>
      </c>
      <c r="T37" s="9">
        <f>COGS_DB!T21</f>
        <v>8874580</v>
      </c>
      <c r="U37" s="9">
        <f>COGS_DB!U21</f>
        <v>8874580</v>
      </c>
      <c r="V37" s="9">
        <f>COGS_DB!V21</f>
        <v>8874580</v>
      </c>
      <c r="W37" s="9">
        <f>COGS_DB!W21</f>
        <v>8874580</v>
      </c>
      <c r="X37" s="9">
        <f>COGS_DB!X21</f>
        <v>8874580</v>
      </c>
      <c r="Y37" s="9">
        <f>COGS_DB!Y21</f>
        <v>8874580</v>
      </c>
      <c r="Z37" s="9">
        <f>COGS_DB!Z21</f>
        <v>5911750</v>
      </c>
      <c r="AA37" s="9">
        <f>COGS_DB!AA21</f>
        <v>6749757.9500000011</v>
      </c>
      <c r="AB37" s="9">
        <f>COGS_DB!AB21</f>
        <v>10805566.200000003</v>
      </c>
      <c r="AC37" s="9">
        <f>COGS_DB!AC21</f>
        <v>12152541.049999997</v>
      </c>
      <c r="AD37" s="9">
        <f>COGS_DB!AD21</f>
        <v>12152541.049999997</v>
      </c>
      <c r="AE37" s="9">
        <f>COGS_DB!AE21</f>
        <v>12152541.049999997</v>
      </c>
      <c r="AF37" s="9">
        <f>COGS_DB!AF21</f>
        <v>12152541.049999997</v>
      </c>
      <c r="AG37" s="9">
        <f>COGS_DB!AG21</f>
        <v>12152541.049999997</v>
      </c>
      <c r="AH37" s="9">
        <f>COGS_DB!AH21</f>
        <v>12152541.049999997</v>
      </c>
      <c r="AI37" s="9">
        <f>COGS_DB!AI21</f>
        <v>12152541.049999997</v>
      </c>
      <c r="AJ37" s="9">
        <f>COGS_DB!AJ21</f>
        <v>12152541.049999997</v>
      </c>
      <c r="AK37" s="9">
        <f>COGS_DB!AK21</f>
        <v>12152541.049999997</v>
      </c>
      <c r="AL37" s="9">
        <f>COGS_DB!AL21</f>
        <v>8104174.6499999985</v>
      </c>
      <c r="AM37" s="9">
        <f>COGS_DB!AM21</f>
        <v>7437236.0529999994</v>
      </c>
      <c r="AN37" s="9">
        <f>COGS_DB!AN21</f>
        <v>11904355.352499999</v>
      </c>
      <c r="AO37" s="9">
        <f>COGS_DB!AO21</f>
        <v>13393395.118999999</v>
      </c>
      <c r="AP37" s="9">
        <f>COGS_DB!AP21</f>
        <v>13393395.118999999</v>
      </c>
      <c r="AQ37" s="9">
        <f>COGS_DB!AQ21</f>
        <v>13393395.118999999</v>
      </c>
      <c r="AR37" s="9">
        <f>COGS_DB!AR21</f>
        <v>13393395.118999999</v>
      </c>
      <c r="AS37" s="9">
        <f>COGS_DB!AS21</f>
        <v>13393395.118999999</v>
      </c>
      <c r="AT37" s="9">
        <f>COGS_DB!AT21</f>
        <v>13393395.118999999</v>
      </c>
      <c r="AU37" s="9">
        <f>COGS_DB!AU21</f>
        <v>13393395.118999999</v>
      </c>
      <c r="AV37" s="9">
        <f>COGS_DB!AV21</f>
        <v>13393395.118999999</v>
      </c>
      <c r="AW37" s="9">
        <f>COGS_DB!AW21</f>
        <v>13393395.118999999</v>
      </c>
      <c r="AX37" s="9">
        <f>COGS_DB!AX21</f>
        <v>8926275.8194999993</v>
      </c>
      <c r="AY37" s="9">
        <f>COGS_DB!AY21</f>
        <v>8196407.450530001</v>
      </c>
      <c r="AZ37" s="9">
        <f>COGS_DB!AZ21</f>
        <v>13121068.060099997</v>
      </c>
      <c r="BA37" s="9">
        <f>COGS_DB!BA21</f>
        <v>14765461.654645009</v>
      </c>
      <c r="BB37" s="9">
        <f>COGS_DB!BB21</f>
        <v>14765461.654645009</v>
      </c>
      <c r="BC37" s="9">
        <f>COGS_DB!BC21</f>
        <v>14765461.654645009</v>
      </c>
      <c r="BD37" s="9">
        <f>COGS_DB!BD21</f>
        <v>14765461.654645009</v>
      </c>
      <c r="BE37" s="9">
        <f>COGS_DB!BE21</f>
        <v>14765461.654645009</v>
      </c>
      <c r="BF37" s="9">
        <f>COGS_DB!BF21</f>
        <v>14765461.654645009</v>
      </c>
      <c r="BG37" s="9">
        <f>COGS_DB!BG21</f>
        <v>14765461.654645009</v>
      </c>
      <c r="BH37" s="9">
        <f>COGS_DB!BH21</f>
        <v>14765461.654645009</v>
      </c>
      <c r="BI37" s="9">
        <f>COGS_DB!BI21</f>
        <v>14765461.654645009</v>
      </c>
      <c r="BJ37" s="9">
        <f>COGS_DB!BJ21</f>
        <v>9840801.0450750031</v>
      </c>
    </row>
    <row r="38" spans="2:66" x14ac:dyDescent="0.15">
      <c r="B38" s="14" t="s">
        <v>642</v>
      </c>
      <c r="C38" s="9">
        <f>COGS_DB!C6</f>
        <v>35391260</v>
      </c>
      <c r="D38" s="9">
        <f>COGS_DB!E6</f>
        <v>108941515</v>
      </c>
      <c r="E38" s="9">
        <f>COGS_DB!G6</f>
        <v>151158284.74999997</v>
      </c>
      <c r="F38" s="9">
        <f>COGS_DB!I6</f>
        <v>165995776.586</v>
      </c>
      <c r="G38" s="9">
        <f>COGS_DB!K6</f>
        <v>182981879.8119601</v>
      </c>
      <c r="H38" s="9"/>
      <c r="I38" s="9"/>
      <c r="J38" s="9"/>
      <c r="K38" s="9"/>
      <c r="L38" s="9"/>
      <c r="M38" s="9"/>
      <c r="N38" s="9"/>
      <c r="O38" s="9">
        <f>COGS_DB!O24</f>
        <v>0.3843032130756916</v>
      </c>
      <c r="P38" s="9">
        <f>COGS_DB!P24</f>
        <v>0.38424342493218538</v>
      </c>
      <c r="Q38" s="9">
        <f>COGS_DB!Q24</f>
        <v>0.38423448941482552</v>
      </c>
      <c r="R38" s="9">
        <f>COGS_DB!R24</f>
        <v>0.38423448941482552</v>
      </c>
      <c r="S38" s="9">
        <f>COGS_DB!S24</f>
        <v>0.38423448941482552</v>
      </c>
      <c r="T38" s="9">
        <f>COGS_DB!T24</f>
        <v>0.38423448941482552</v>
      </c>
      <c r="U38" s="9">
        <f>COGS_DB!U24</f>
        <v>0.38423448941482552</v>
      </c>
      <c r="V38" s="9">
        <f>COGS_DB!V24</f>
        <v>0.38423448941482552</v>
      </c>
      <c r="W38" s="9">
        <f>COGS_DB!W24</f>
        <v>0.38423448941482552</v>
      </c>
      <c r="X38" s="9">
        <f>COGS_DB!X24</f>
        <v>0.38423448941482552</v>
      </c>
      <c r="Y38" s="9">
        <f>COGS_DB!Y24</f>
        <v>0.38423448941482552</v>
      </c>
      <c r="Z38" s="9">
        <f>COGS_DB!Z24</f>
        <v>0.384251968503937</v>
      </c>
      <c r="AA38" s="9">
        <f>COGS_DB!AA24</f>
        <v>0.38755798250249546</v>
      </c>
      <c r="AB38" s="9">
        <f>COGS_DB!AB24</f>
        <v>0.38753278192455121</v>
      </c>
      <c r="AC38" s="9">
        <f>COGS_DB!AC24</f>
        <v>0.38752181073985281</v>
      </c>
      <c r="AD38" s="9">
        <f>COGS_DB!AD24</f>
        <v>0.38752181073985281</v>
      </c>
      <c r="AE38" s="9">
        <f>COGS_DB!AE24</f>
        <v>0.38752181073985281</v>
      </c>
      <c r="AF38" s="9">
        <f>COGS_DB!AF24</f>
        <v>0.38752181073985281</v>
      </c>
      <c r="AG38" s="9">
        <f>COGS_DB!AG24</f>
        <v>0.38752181073985281</v>
      </c>
      <c r="AH38" s="9">
        <f>COGS_DB!AH24</f>
        <v>0.38752181073985281</v>
      </c>
      <c r="AI38" s="9">
        <f>COGS_DB!AI24</f>
        <v>0.38752181073985281</v>
      </c>
      <c r="AJ38" s="9">
        <f>COGS_DB!AJ24</f>
        <v>0.38752181073985281</v>
      </c>
      <c r="AK38" s="9">
        <f>COGS_DB!AK24</f>
        <v>0.38752181073985281</v>
      </c>
      <c r="AL38" s="9">
        <f>COGS_DB!AL24</f>
        <v>0.38751406074240713</v>
      </c>
      <c r="AM38" s="9">
        <f>COGS_DB!AM24</f>
        <v>0.38673670387393294</v>
      </c>
      <c r="AN38" s="9">
        <f>COGS_DB!AN24</f>
        <v>0.38669401587443142</v>
      </c>
      <c r="AO38" s="9">
        <f>COGS_DB!AO24</f>
        <v>0.38668611379742213</v>
      </c>
      <c r="AP38" s="9">
        <f>COGS_DB!AP24</f>
        <v>0.38668611379742213</v>
      </c>
      <c r="AQ38" s="9">
        <f>COGS_DB!AQ24</f>
        <v>0.38668611379742213</v>
      </c>
      <c r="AR38" s="9">
        <f>COGS_DB!AR24</f>
        <v>0.38668611379742213</v>
      </c>
      <c r="AS38" s="9">
        <f>COGS_DB!AS24</f>
        <v>0.38668611379742213</v>
      </c>
      <c r="AT38" s="9">
        <f>COGS_DB!AT24</f>
        <v>0.38668611379742213</v>
      </c>
      <c r="AU38" s="9">
        <f>COGS_DB!AU24</f>
        <v>0.38668611379742213</v>
      </c>
      <c r="AV38" s="9">
        <f>COGS_DB!AV24</f>
        <v>0.38668611379742213</v>
      </c>
      <c r="AW38" s="9">
        <f>COGS_DB!AW24</f>
        <v>0.38668611379742213</v>
      </c>
      <c r="AX38" s="9">
        <f>COGS_DB!AX24</f>
        <v>0.38671772793225651</v>
      </c>
      <c r="AY38" s="9">
        <f>COGS_DB!AY24</f>
        <v>0.38670066801563324</v>
      </c>
      <c r="AZ38" s="9">
        <f>COGS_DB!AZ24</f>
        <v>0.3866666666666666</v>
      </c>
      <c r="BA38" s="9">
        <f>COGS_DB!BA24</f>
        <v>0.38667138548655144</v>
      </c>
      <c r="BB38" s="9">
        <f>COGS_DB!BB24</f>
        <v>0.38667138548655144</v>
      </c>
      <c r="BC38" s="9">
        <f>COGS_DB!BC24</f>
        <v>0.38667138548655144</v>
      </c>
      <c r="BD38" s="9">
        <f>COGS_DB!BD24</f>
        <v>0.38667138548655144</v>
      </c>
      <c r="BE38" s="9">
        <f>COGS_DB!BE24</f>
        <v>0.38667138548655144</v>
      </c>
      <c r="BF38" s="9">
        <f>COGS_DB!BF24</f>
        <v>0.38667138548655144</v>
      </c>
      <c r="BG38" s="9">
        <f>COGS_DB!BG24</f>
        <v>0.38667138548655144</v>
      </c>
      <c r="BH38" s="9">
        <f>COGS_DB!BH24</f>
        <v>0.38667138548655144</v>
      </c>
      <c r="BI38" s="9">
        <f>COGS_DB!BI24</f>
        <v>0.38667138548655144</v>
      </c>
      <c r="BJ38" s="9">
        <f>COGS_DB!BJ24</f>
        <v>0.38670206625880182</v>
      </c>
    </row>
    <row r="39" spans="2:66" x14ac:dyDescent="0.15">
      <c r="B39" s="14" t="s">
        <v>643</v>
      </c>
      <c r="C39" s="9">
        <f>COGS_DB!C7</f>
        <v>25087730</v>
      </c>
      <c r="D39" s="9">
        <f>COGS_DB!E7</f>
        <v>75819130</v>
      </c>
      <c r="E39" s="9">
        <f>COGS_DB!G7</f>
        <v>235178328.24999997</v>
      </c>
      <c r="F39" s="9">
        <f>COGS_DB!I7</f>
        <v>257724546.34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0.3580715064399182</v>
      </c>
      <c r="D42" s="116">
        <f>COGS_DB!E5</f>
        <v>0.41564454650601595</v>
      </c>
      <c r="E42" s="116">
        <f>COGS_DB!G5</f>
        <v>0.43715824956564825</v>
      </c>
      <c r="F42" s="116">
        <f>COGS_DB!I5</f>
        <v>0.43532139189270808</v>
      </c>
      <c r="G42" s="116">
        <f>COGS_DB!K5</f>
        <v>0.43530384279588047</v>
      </c>
      <c r="H42" s="9"/>
      <c r="I42" s="9"/>
      <c r="J42" s="9"/>
      <c r="K42" s="9"/>
      <c r="L42" s="9"/>
      <c r="M42" s="9"/>
      <c r="N42" s="9"/>
      <c r="O42" s="9">
        <f>COGS_DB!O23</f>
        <v>5522270</v>
      </c>
      <c r="P42" s="9">
        <f>COGS_DB!P23</f>
        <v>8715150</v>
      </c>
      <c r="Q42" s="9">
        <f>COGS_DB!Q23</f>
        <v>9797455</v>
      </c>
      <c r="R42" s="9">
        <f>COGS_DB!R23</f>
        <v>9797455</v>
      </c>
      <c r="S42" s="9">
        <f>COGS_DB!S23</f>
        <v>9797455</v>
      </c>
      <c r="T42" s="9">
        <f>COGS_DB!T23</f>
        <v>9797455</v>
      </c>
      <c r="U42" s="9">
        <f>COGS_DB!U23</f>
        <v>9797455</v>
      </c>
      <c r="V42" s="9">
        <f>COGS_DB!V23</f>
        <v>9797455</v>
      </c>
      <c r="W42" s="9">
        <f>COGS_DB!W23</f>
        <v>9797455</v>
      </c>
      <c r="X42" s="9">
        <f>COGS_DB!X23</f>
        <v>9797455</v>
      </c>
      <c r="Y42" s="9">
        <f>COGS_DB!Y23</f>
        <v>9797455</v>
      </c>
      <c r="Z42" s="9">
        <f>COGS_DB!Z23</f>
        <v>6527000</v>
      </c>
      <c r="AA42" s="9">
        <f>COGS_DB!AA23</f>
        <v>7556912.4500000011</v>
      </c>
      <c r="AB42" s="9">
        <f>COGS_DB!AB23</f>
        <v>12096440.950000003</v>
      </c>
      <c r="AC42" s="9">
        <f>COGS_DB!AC23</f>
        <v>13603701.799999997</v>
      </c>
      <c r="AD42" s="9">
        <f>COGS_DB!AD23</f>
        <v>13603701.799999997</v>
      </c>
      <c r="AE42" s="9">
        <f>COGS_DB!AE23</f>
        <v>13603701.799999997</v>
      </c>
      <c r="AF42" s="9">
        <f>COGS_DB!AF23</f>
        <v>13603701.799999997</v>
      </c>
      <c r="AG42" s="9">
        <f>COGS_DB!AG23</f>
        <v>13603701.799999997</v>
      </c>
      <c r="AH42" s="9">
        <f>COGS_DB!AH23</f>
        <v>13603701.799999997</v>
      </c>
      <c r="AI42" s="9">
        <f>COGS_DB!AI23</f>
        <v>13603701.799999997</v>
      </c>
      <c r="AJ42" s="9">
        <f>COGS_DB!AJ23</f>
        <v>13603701.799999997</v>
      </c>
      <c r="AK42" s="9">
        <f>COGS_DB!AK23</f>
        <v>13603701.799999997</v>
      </c>
      <c r="AL42" s="9">
        <f>COGS_DB!AL23</f>
        <v>9071615.1499999985</v>
      </c>
      <c r="AM42" s="9">
        <f>COGS_DB!AM23</f>
        <v>8297828.7604999989</v>
      </c>
      <c r="AN42" s="9">
        <f>COGS_DB!AN23</f>
        <v>13279466.119999999</v>
      </c>
      <c r="AO42" s="9">
        <f>COGS_DB!AO23</f>
        <v>14940011.906499999</v>
      </c>
      <c r="AP42" s="9">
        <f>COGS_DB!AP23</f>
        <v>14940011.906499999</v>
      </c>
      <c r="AQ42" s="9">
        <f>COGS_DB!AQ23</f>
        <v>14940011.906499999</v>
      </c>
      <c r="AR42" s="9">
        <f>COGS_DB!AR23</f>
        <v>14940011.906499999</v>
      </c>
      <c r="AS42" s="9">
        <f>COGS_DB!AS23</f>
        <v>14940011.906499999</v>
      </c>
      <c r="AT42" s="9">
        <f>COGS_DB!AT23</f>
        <v>14940011.906499999</v>
      </c>
      <c r="AU42" s="9">
        <f>COGS_DB!AU23</f>
        <v>14940011.906499999</v>
      </c>
      <c r="AV42" s="9">
        <f>COGS_DB!AV23</f>
        <v>14940011.906499999</v>
      </c>
      <c r="AW42" s="9">
        <f>COGS_DB!AW23</f>
        <v>14940011.906499999</v>
      </c>
      <c r="AX42" s="9">
        <f>COGS_DB!AX23</f>
        <v>9958374.5469999984</v>
      </c>
      <c r="AY42" s="9">
        <f>COGS_DB!AY23</f>
        <v>9143457.5677550007</v>
      </c>
      <c r="AZ42" s="9">
        <f>COGS_DB!AZ23</f>
        <v>14635037.451649997</v>
      </c>
      <c r="BA42" s="9">
        <f>COGS_DB!BA23</f>
        <v>16469496.467645008</v>
      </c>
      <c r="BB42" s="9">
        <f>COGS_DB!BB23</f>
        <v>16469496.467645008</v>
      </c>
      <c r="BC42" s="9">
        <f>COGS_DB!BC23</f>
        <v>16469496.467645008</v>
      </c>
      <c r="BD42" s="9">
        <f>COGS_DB!BD23</f>
        <v>16469496.467645008</v>
      </c>
      <c r="BE42" s="9">
        <f>COGS_DB!BE23</f>
        <v>16469496.467645008</v>
      </c>
      <c r="BF42" s="9">
        <f>COGS_DB!BF23</f>
        <v>16469496.467645008</v>
      </c>
      <c r="BG42" s="9">
        <f>COGS_DB!BG23</f>
        <v>16469496.467645008</v>
      </c>
      <c r="BH42" s="9">
        <f>COGS_DB!BH23</f>
        <v>16469496.467645008</v>
      </c>
      <c r="BI42" s="9">
        <f>COGS_DB!BI23</f>
        <v>16469496.467645008</v>
      </c>
      <c r="BJ42" s="9">
        <f>COGS_DB!BJ23</f>
        <v>10977916.583750002</v>
      </c>
    </row>
    <row r="43" spans="2:66" x14ac:dyDescent="0.15">
      <c r="B43" s="14" t="s">
        <v>647</v>
      </c>
      <c r="C43" s="116">
        <f>COGS_DB!D6</f>
        <v>0.20953725885645277</v>
      </c>
      <c r="D43" s="116">
        <f>COGS_DB!F6</f>
        <v>0.24507895930896614</v>
      </c>
      <c r="E43" s="116">
        <f>COGS_DB!H6</f>
        <v>0.17104278741672307</v>
      </c>
      <c r="F43" s="116">
        <f>COGS_DB!J6</f>
        <v>0.17054058680198952</v>
      </c>
      <c r="G43" s="116">
        <f>COGS_DB!L6</f>
        <v>0.17057695397772787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0.14853424758346542</v>
      </c>
      <c r="D44" s="116">
        <f>COGS_DB!F7</f>
        <v>0.17056558719704984</v>
      </c>
      <c r="E44" s="98">
        <f>COGS_DB!H7</f>
        <v>0.26611546214892512</v>
      </c>
      <c r="F44" s="98">
        <f>COGS_DB!J7</f>
        <v>0.26478080509071866</v>
      </c>
      <c r="G44" s="98">
        <f>COGS_DB!L7</f>
        <v>0.26472688881815248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4741000</v>
      </c>
      <c r="H50" s="9">
        <f>'COGS-INVENTORY_CWS'!H35</f>
        <v>8294000</v>
      </c>
      <c r="I50" s="9">
        <f>'COGS-INVENTORY_CWS'!I35</f>
        <v>8294000</v>
      </c>
      <c r="J50" s="9">
        <f>'COGS-INVENTORY_CWS'!J35</f>
        <v>8294000</v>
      </c>
      <c r="K50" s="9">
        <f>'COGS-INVENTORY_CWS'!K35</f>
        <v>8294000</v>
      </c>
      <c r="L50" s="9">
        <f>'COGS-INVENTORY_CWS'!L35</f>
        <v>8294000</v>
      </c>
      <c r="M50" s="9">
        <f>'COGS-INVENTORY_CWS'!M35</f>
        <v>8294000</v>
      </c>
      <c r="N50" s="9">
        <f>'COGS-INVENTORY_CWS'!N35</f>
        <v>8294000</v>
      </c>
      <c r="O50" s="9">
        <f>'COGS-INVENTORY_CWS'!O35</f>
        <v>7898000</v>
      </c>
      <c r="P50" s="9">
        <f>'COGS-INVENTORY_CWS'!P35</f>
        <v>8344930</v>
      </c>
      <c r="Q50" s="9">
        <f>'COGS-INVENTORY_CWS'!Q35</f>
        <v>13358950</v>
      </c>
      <c r="R50" s="9">
        <f>'COGS-INVENTORY_CWS'!R35</f>
        <v>15018520</v>
      </c>
      <c r="S50" s="9">
        <f>'COGS-INVENTORY_CWS'!S35</f>
        <v>15018520</v>
      </c>
      <c r="T50" s="9">
        <f>'COGS-INVENTORY_CWS'!T35</f>
        <v>15018520</v>
      </c>
      <c r="U50" s="9">
        <f>'COGS-INVENTORY_CWS'!U35</f>
        <v>15018520</v>
      </c>
      <c r="V50" s="9">
        <f>'COGS-INVENTORY_CWS'!V35</f>
        <v>15018520</v>
      </c>
      <c r="W50" s="9">
        <f>'COGS-INVENTORY_CWS'!W35</f>
        <v>15018520</v>
      </c>
      <c r="X50" s="9">
        <f>'COGS-INVENTORY_CWS'!X35</f>
        <v>15018520</v>
      </c>
      <c r="Y50" s="9">
        <f>'COGS-INVENTORY_CWS'!Y35</f>
        <v>15018520</v>
      </c>
      <c r="Z50" s="9">
        <f>'COGS-INVENTORY_CWS'!Z35</f>
        <v>15018520</v>
      </c>
      <c r="AA50" s="9">
        <f>'COGS-INVENTORY_CWS'!AA35</f>
        <v>10004500</v>
      </c>
      <c r="AB50" s="9">
        <f>'COGS-INVENTORY_CWS'!AB35</f>
        <v>12325223</v>
      </c>
      <c r="AC50" s="9">
        <f>'COGS-INVENTORY_CWS'!AC35</f>
        <v>19731228</v>
      </c>
      <c r="AD50" s="9">
        <f>'COGS-INVENTORY_CWS'!AD35</f>
        <v>22190837</v>
      </c>
      <c r="AE50" s="9">
        <f>'COGS-INVENTORY_CWS'!AE35</f>
        <v>22190837</v>
      </c>
      <c r="AF50" s="9">
        <f>'COGS-INVENTORY_CWS'!AF35</f>
        <v>22190837</v>
      </c>
      <c r="AG50" s="9">
        <f>'COGS-INVENTORY_CWS'!AG35</f>
        <v>22190837</v>
      </c>
      <c r="AH50" s="9">
        <f>'COGS-INVENTORY_CWS'!AH35</f>
        <v>22190837</v>
      </c>
      <c r="AI50" s="9">
        <f>'COGS-INVENTORY_CWS'!AI35</f>
        <v>22190837</v>
      </c>
      <c r="AJ50" s="9">
        <f>'COGS-INVENTORY_CWS'!AJ35</f>
        <v>22190837</v>
      </c>
      <c r="AK50" s="9">
        <f>'COGS-INVENTORY_CWS'!AK35</f>
        <v>22190837</v>
      </c>
      <c r="AL50" s="9">
        <f>'COGS-INVENTORY_CWS'!AL35</f>
        <v>22190837</v>
      </c>
      <c r="AM50" s="9">
        <f>'COGS-INVENTORY_CWS'!AM35</f>
        <v>14798421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24243257.500000004</v>
      </c>
      <c r="BA50" s="9">
        <f>'COGS-INVENTORY_CWS'!BA35</f>
        <v>38801805.900000006</v>
      </c>
      <c r="BB50" s="9">
        <f>'COGS-INVENTORY_CWS'!BB35</f>
        <v>43650457.400000006</v>
      </c>
      <c r="BC50" s="9">
        <f>'COGS-INVENTORY_CWS'!BC35</f>
        <v>43650457.400000006</v>
      </c>
      <c r="BD50" s="9">
        <f>'COGS-INVENTORY_CWS'!BD35</f>
        <v>43650457.400000006</v>
      </c>
      <c r="BE50" s="9">
        <f>'COGS-INVENTORY_CWS'!BE35</f>
        <v>43650457.400000006</v>
      </c>
      <c r="BF50" s="9">
        <f>'COGS-INVENTORY_CWS'!BF35</f>
        <v>43650457.400000006</v>
      </c>
      <c r="BG50" s="9">
        <f>'COGS-INVENTORY_CWS'!BG35</f>
        <v>43650457.400000006</v>
      </c>
      <c r="BH50" s="9">
        <f>'COGS-INVENTORY_CWS'!BH35</f>
        <v>43650457.400000006</v>
      </c>
      <c r="BI50" s="9">
        <f>'COGS-INVENTORY_CWS'!BI35</f>
        <v>43650457.400000006</v>
      </c>
      <c r="BJ50" s="9">
        <f>'COGS-INVENTORY_CWS'!BJ35</f>
        <v>43650457.400000006</v>
      </c>
      <c r="BK50" s="9">
        <f>'COGS-INVENTORY_CWS'!BK35</f>
        <v>29104502.900000002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4741000</v>
      </c>
      <c r="H51" s="9">
        <f>'COGS-INVENTORY_CWS'!H39</f>
        <v>8294000</v>
      </c>
      <c r="I51" s="9">
        <f>'COGS-INVENTORY_CWS'!I39</f>
        <v>8294000</v>
      </c>
      <c r="J51" s="9">
        <f>'COGS-INVENTORY_CWS'!J39</f>
        <v>8294000</v>
      </c>
      <c r="K51" s="9">
        <f>'COGS-INVENTORY_CWS'!K39</f>
        <v>8294000</v>
      </c>
      <c r="L51" s="9">
        <f>'COGS-INVENTORY_CWS'!L39</f>
        <v>8294000</v>
      </c>
      <c r="M51" s="9">
        <f>'COGS-INVENTORY_CWS'!M39</f>
        <v>8294000</v>
      </c>
      <c r="N51" s="9">
        <f>'COGS-INVENTORY_CWS'!N39</f>
        <v>8294000</v>
      </c>
      <c r="O51" s="9">
        <f>'COGS-INVENTORY_CWS'!O39</f>
        <v>7898000</v>
      </c>
      <c r="P51" s="9">
        <f>'COGS-INVENTORY_CWS'!P39</f>
        <v>8344930</v>
      </c>
      <c r="Q51" s="9">
        <f>'COGS-INVENTORY_CWS'!Q39</f>
        <v>13358950</v>
      </c>
      <c r="R51" s="9">
        <f>'COGS-INVENTORY_CWS'!R39</f>
        <v>15018520</v>
      </c>
      <c r="S51" s="9">
        <f>'COGS-INVENTORY_CWS'!S39</f>
        <v>15018520</v>
      </c>
      <c r="T51" s="9">
        <f>'COGS-INVENTORY_CWS'!T39</f>
        <v>15018520</v>
      </c>
      <c r="U51" s="9">
        <f>'COGS-INVENTORY_CWS'!U39</f>
        <v>15018520</v>
      </c>
      <c r="V51" s="9">
        <f>'COGS-INVENTORY_CWS'!V39</f>
        <v>15018520</v>
      </c>
      <c r="W51" s="9">
        <f>'COGS-INVENTORY_CWS'!W39</f>
        <v>15018520</v>
      </c>
      <c r="X51" s="9">
        <f>'COGS-INVENTORY_CWS'!X39</f>
        <v>15018520</v>
      </c>
      <c r="Y51" s="9">
        <f>'COGS-INVENTORY_CWS'!Y39</f>
        <v>15018520</v>
      </c>
      <c r="Z51" s="9">
        <f>'COGS-INVENTORY_CWS'!Z39</f>
        <v>15018520</v>
      </c>
      <c r="AA51" s="9">
        <f>'COGS-INVENTORY_CWS'!AA39</f>
        <v>10004500</v>
      </c>
      <c r="AB51" s="9">
        <f>'COGS-INVENTORY_CWS'!AB39</f>
        <v>12325223</v>
      </c>
      <c r="AC51" s="9">
        <f>'COGS-INVENTORY_CWS'!AC39</f>
        <v>19731228</v>
      </c>
      <c r="AD51" s="9">
        <f>'COGS-INVENTORY_CWS'!AD39</f>
        <v>22190837</v>
      </c>
      <c r="AE51" s="9">
        <f>'COGS-INVENTORY_CWS'!AE39</f>
        <v>22190837</v>
      </c>
      <c r="AF51" s="9">
        <f>'COGS-INVENTORY_CWS'!AF39</f>
        <v>22190837</v>
      </c>
      <c r="AG51" s="9">
        <f>'COGS-INVENTORY_CWS'!AG39</f>
        <v>22190837</v>
      </c>
      <c r="AH51" s="9">
        <f>'COGS-INVENTORY_CWS'!AH39</f>
        <v>22190837</v>
      </c>
      <c r="AI51" s="9">
        <f>'COGS-INVENTORY_CWS'!AI39</f>
        <v>22190837</v>
      </c>
      <c r="AJ51" s="9">
        <f>'COGS-INVENTORY_CWS'!AJ39</f>
        <v>22190837</v>
      </c>
      <c r="AK51" s="9">
        <f>'COGS-INVENTORY_CWS'!AK39</f>
        <v>22190837</v>
      </c>
      <c r="AL51" s="9">
        <f>'COGS-INVENTORY_CWS'!AL39</f>
        <v>22190837</v>
      </c>
      <c r="AM51" s="9">
        <f>'COGS-INVENTORY_CWS'!AM39</f>
        <v>14798421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24243257.500000004</v>
      </c>
      <c r="BA51" s="9">
        <f>'COGS-INVENTORY_CWS'!BA39</f>
        <v>38801805.900000006</v>
      </c>
      <c r="BB51" s="9">
        <f>'COGS-INVENTORY_CWS'!BB39</f>
        <v>43650457.400000006</v>
      </c>
      <c r="BC51" s="9">
        <f>'COGS-INVENTORY_CWS'!BC39</f>
        <v>43650457.400000006</v>
      </c>
      <c r="BD51" s="9">
        <f>'COGS-INVENTORY_CWS'!BD39</f>
        <v>43650457.400000006</v>
      </c>
      <c r="BE51" s="9">
        <f>'COGS-INVENTORY_CWS'!BE39</f>
        <v>43650457.400000006</v>
      </c>
      <c r="BF51" s="9">
        <f>'COGS-INVENTORY_CWS'!BF39</f>
        <v>43650457.400000006</v>
      </c>
      <c r="BG51" s="9">
        <f>'COGS-INVENTORY_CWS'!BG39</f>
        <v>43650457.400000006</v>
      </c>
      <c r="BH51" s="9">
        <f>'COGS-INVENTORY_CWS'!BH39</f>
        <v>43650457.400000006</v>
      </c>
      <c r="BI51" s="9">
        <f>'COGS-INVENTORY_CWS'!BI39</f>
        <v>43650457.400000006</v>
      </c>
      <c r="BJ51" s="9">
        <f>'COGS-INVENTORY_CWS'!BJ39</f>
        <v>43650457.400000006</v>
      </c>
      <c r="BK51" s="9">
        <f>'COGS-INVENTORY_CWS'!BK39</f>
        <v>29104502.900000002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8" t="s">
        <v>35</v>
      </c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 t="s">
        <v>36</v>
      </c>
      <c r="Q55" s="388"/>
      <c r="R55" s="388"/>
      <c r="S55" s="388"/>
      <c r="T55" s="388"/>
      <c r="U55" s="388"/>
      <c r="V55" s="388"/>
      <c r="W55" s="388"/>
      <c r="X55" s="388"/>
      <c r="Y55" s="388"/>
      <c r="Z55" s="388"/>
      <c r="AA55" s="388"/>
      <c r="AB55" s="388" t="s">
        <v>37</v>
      </c>
      <c r="AC55" s="388"/>
      <c r="AD55" s="388"/>
      <c r="AE55" s="388"/>
      <c r="AF55" s="388"/>
      <c r="AG55" s="388"/>
      <c r="AH55" s="388"/>
      <c r="AI55" s="388"/>
      <c r="AJ55" s="388"/>
      <c r="AK55" s="388"/>
      <c r="AL55" s="388"/>
      <c r="AM55" s="388"/>
      <c r="AN55" s="388" t="s">
        <v>38</v>
      </c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 t="s">
        <v>39</v>
      </c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1250</v>
      </c>
      <c r="C1" s="366" t="s">
        <v>598</v>
      </c>
    </row>
    <row r="2" spans="1:63" x14ac:dyDescent="0.15">
      <c r="B2" s="75"/>
      <c r="C2" s="388" t="s">
        <v>35</v>
      </c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 t="s">
        <v>36</v>
      </c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 t="s">
        <v>37</v>
      </c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 t="s">
        <v>38</v>
      </c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 t="s">
        <v>39</v>
      </c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4741000</v>
      </c>
      <c r="G21" s="97">
        <f>'COGS-PRICE-MARGIN_CWS'!$E5*G13</f>
        <v>8294000</v>
      </c>
      <c r="H21" s="97">
        <f>'COGS-PRICE-MARGIN_CWS'!$E5*H13</f>
        <v>8294000</v>
      </c>
      <c r="I21" s="97">
        <f>'COGS-PRICE-MARGIN_CWS'!$E5*I13</f>
        <v>8294000</v>
      </c>
      <c r="J21" s="97">
        <f>'COGS-PRICE-MARGIN_CWS'!$E5*J13</f>
        <v>8294000</v>
      </c>
      <c r="K21" s="97">
        <f>'COGS-PRICE-MARGIN_CWS'!$E5*K13</f>
        <v>8294000</v>
      </c>
      <c r="L21" s="97">
        <f>'COGS-PRICE-MARGIN_CWS'!$E5*L13</f>
        <v>8294000</v>
      </c>
      <c r="M21" s="97">
        <f>'COGS-PRICE-MARGIN_CWS'!$E5*M13</f>
        <v>8294000</v>
      </c>
      <c r="N21" s="97">
        <f>'COGS-PRICE-MARGIN_CWS'!$E5*N13</f>
        <v>7898000</v>
      </c>
      <c r="O21" s="97">
        <f>'COGS-PRICE-MARGIN_CWS'!$E55*O13</f>
        <v>8344930</v>
      </c>
      <c r="P21" s="97">
        <f>'COGS-PRICE-MARGIN_CWS'!$E55*P13</f>
        <v>13358950</v>
      </c>
      <c r="Q21" s="97">
        <f>'COGS-PRICE-MARGIN_CWS'!$E55*Q13</f>
        <v>15018520</v>
      </c>
      <c r="R21" s="97">
        <f>'COGS-PRICE-MARGIN_CWS'!$E55*R13</f>
        <v>15018520</v>
      </c>
      <c r="S21" s="97">
        <f>'COGS-PRICE-MARGIN_CWS'!$E55*S13</f>
        <v>15018520</v>
      </c>
      <c r="T21" s="97">
        <f>'COGS-PRICE-MARGIN_CWS'!$E55*T13</f>
        <v>15018520</v>
      </c>
      <c r="U21" s="97">
        <f>'COGS-PRICE-MARGIN_CWS'!$E55*U13</f>
        <v>15018520</v>
      </c>
      <c r="V21" s="97">
        <f>'COGS-PRICE-MARGIN_CWS'!$E55*V13</f>
        <v>15018520</v>
      </c>
      <c r="W21" s="97">
        <f>'COGS-PRICE-MARGIN_CWS'!$E55*W13</f>
        <v>15018520</v>
      </c>
      <c r="X21" s="97">
        <f>'COGS-PRICE-MARGIN_CWS'!$E55*X13</f>
        <v>15018520</v>
      </c>
      <c r="Y21" s="97">
        <f>'COGS-PRICE-MARGIN_CWS'!$E55*Y13</f>
        <v>15018520</v>
      </c>
      <c r="Z21" s="97">
        <f>'COGS-PRICE-MARGIN_CWS'!$E55*Z$13</f>
        <v>10004500</v>
      </c>
      <c r="AA21" s="97">
        <f>'COGS-PRICE-MARGIN_CWS'!$E105*AA$13</f>
        <v>11422667.300000001</v>
      </c>
      <c r="AB21" s="97">
        <f>'COGS-PRICE-MARGIN_CWS'!$E105*AB$13</f>
        <v>18286342.800000001</v>
      </c>
      <c r="AC21" s="97">
        <f>'COGS-PRICE-MARGIN_CWS'!$E105*AC$13</f>
        <v>20565838.700000003</v>
      </c>
      <c r="AD21" s="97">
        <f>'COGS-PRICE-MARGIN_CWS'!$E105*AD$13</f>
        <v>20565838.700000003</v>
      </c>
      <c r="AE21" s="97">
        <f>'COGS-PRICE-MARGIN_CWS'!$E105*AE$13</f>
        <v>20565838.700000003</v>
      </c>
      <c r="AF21" s="97">
        <f>'COGS-PRICE-MARGIN_CWS'!$E105*AF$13</f>
        <v>20565838.700000003</v>
      </c>
      <c r="AG21" s="97">
        <f>'COGS-PRICE-MARGIN_CWS'!$E105*AG$13</f>
        <v>20565838.700000003</v>
      </c>
      <c r="AH21" s="97">
        <f>'COGS-PRICE-MARGIN_CWS'!$E105*AH$13</f>
        <v>20565838.700000003</v>
      </c>
      <c r="AI21" s="97">
        <f>'COGS-PRICE-MARGIN_CWS'!$E105*AI$13</f>
        <v>20565838.700000003</v>
      </c>
      <c r="AJ21" s="97">
        <f>'COGS-PRICE-MARGIN_CWS'!$E105*AJ$13</f>
        <v>20565838.700000003</v>
      </c>
      <c r="AK21" s="97">
        <f>'COGS-PRICE-MARGIN_CWS'!$E105*AK$13</f>
        <v>20565838.700000003</v>
      </c>
      <c r="AL21" s="97">
        <f>'COGS-PRICE-MARGIN_CWS'!$E105*AL$13</f>
        <v>13714757.100000001</v>
      </c>
      <c r="AM21" s="97">
        <f>'COGS-PRICE-MARGIN_CWS'!$E155*AM$13</f>
        <v>25185659.037000004</v>
      </c>
      <c r="AN21" s="97">
        <f>'COGS-PRICE-MARGIN_CWS'!$E155*AN$13</f>
        <v>40305139.743000008</v>
      </c>
      <c r="AO21" s="97">
        <f>'COGS-PRICE-MARGIN_CWS'!$E155*AO$13</f>
        <v>45344966.645000003</v>
      </c>
      <c r="AP21" s="97">
        <f>'COGS-PRICE-MARGIN_CWS'!$E155*AP$13</f>
        <v>45344966.645000003</v>
      </c>
      <c r="AQ21" s="97">
        <f>'COGS-PRICE-MARGIN_CWS'!$E155*AQ$13</f>
        <v>45344966.645000003</v>
      </c>
      <c r="AR21" s="97">
        <f>'COGS-PRICE-MARGIN_CWS'!$E155*AR$13</f>
        <v>45344966.645000003</v>
      </c>
      <c r="AS21" s="97">
        <f>'COGS-PRICE-MARGIN_CWS'!$E155*AS$13</f>
        <v>45344966.645000003</v>
      </c>
      <c r="AT21" s="97">
        <f>'COGS-PRICE-MARGIN_CWS'!$E155*AT$13</f>
        <v>45344966.645000003</v>
      </c>
      <c r="AU21" s="97">
        <f>'COGS-PRICE-MARGIN_CWS'!$E155*AU$13</f>
        <v>45344966.645000003</v>
      </c>
      <c r="AV21" s="97">
        <f>'COGS-PRICE-MARGIN_CWS'!$E155*AV$13</f>
        <v>45344966.645000003</v>
      </c>
      <c r="AW21" s="97">
        <f>'COGS-PRICE-MARGIN_CWS'!$E155*AW$13</f>
        <v>45344966.645000003</v>
      </c>
      <c r="AX21" s="97">
        <f>'COGS-PRICE-MARGIN_CWS'!$E155*AX$13</f>
        <v>30225485.939000003</v>
      </c>
      <c r="AY21" s="97">
        <f>'COGS-PRICE-MARGIN_CWS'!$E205*AY$13</f>
        <v>27756105.511750005</v>
      </c>
      <c r="AZ21" s="97">
        <f>'COGS-PRICE-MARGIN_CWS'!$E205*AZ$13</f>
        <v>44424187.574910007</v>
      </c>
      <c r="BA21" s="97">
        <f>'COGS-PRICE-MARGIN_CWS'!$E205*BA$13</f>
        <v>49975408.677260004</v>
      </c>
      <c r="BB21" s="97">
        <f>'COGS-PRICE-MARGIN_CWS'!$E205*BB$13</f>
        <v>49975408.677260004</v>
      </c>
      <c r="BC21" s="97">
        <f>'COGS-PRICE-MARGIN_CWS'!$E205*BC$13</f>
        <v>49975408.677260004</v>
      </c>
      <c r="BD21" s="97">
        <f>'COGS-PRICE-MARGIN_CWS'!$E205*BD$13</f>
        <v>49975408.677260004</v>
      </c>
      <c r="BE21" s="97">
        <f>'COGS-PRICE-MARGIN_CWS'!$E205*BE$13</f>
        <v>49975408.677260004</v>
      </c>
      <c r="BF21" s="97">
        <f>'COGS-PRICE-MARGIN_CWS'!$E205*BF$13</f>
        <v>49975408.677260004</v>
      </c>
      <c r="BG21" s="97">
        <f>'COGS-PRICE-MARGIN_CWS'!$E205*BG$13</f>
        <v>49975408.677260004</v>
      </c>
      <c r="BH21" s="97">
        <f>'COGS-PRICE-MARGIN_CWS'!$E205*BH$13</f>
        <v>49975408.677260004</v>
      </c>
      <c r="BI21" s="97">
        <f>'COGS-PRICE-MARGIN_CWS'!$E205*BI$13</f>
        <v>49975408.677260004</v>
      </c>
      <c r="BJ21" s="97">
        <f>'COGS-PRICE-MARGIN_CWS'!$E205*BJ$13</f>
        <v>33321745.370210003</v>
      </c>
      <c r="BK21" s="118">
        <f>SUM(C21:BJ21)</f>
        <v>1525190076.5762091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4956500</v>
      </c>
      <c r="G26" s="99">
        <f t="shared" si="12"/>
        <v>8671000</v>
      </c>
      <c r="H26" s="99">
        <f t="shared" si="12"/>
        <v>8671000</v>
      </c>
      <c r="I26" s="99">
        <f t="shared" si="12"/>
        <v>8671000</v>
      </c>
      <c r="J26" s="99">
        <f t="shared" si="12"/>
        <v>8671000</v>
      </c>
      <c r="K26" s="99">
        <f t="shared" si="12"/>
        <v>8671000</v>
      </c>
      <c r="L26" s="99">
        <f t="shared" si="12"/>
        <v>8671000</v>
      </c>
      <c r="M26" s="99">
        <f t="shared" si="12"/>
        <v>8671000</v>
      </c>
      <c r="N26" s="99">
        <f t="shared" si="12"/>
        <v>8257000</v>
      </c>
      <c r="O26" s="99">
        <f>SUM(O21:O24)</f>
        <v>8724245</v>
      </c>
      <c r="P26" s="99">
        <f t="shared" ref="P26:Z26" si="13">SUM(P21:P24)</f>
        <v>13966175</v>
      </c>
      <c r="Q26" s="99">
        <f t="shared" si="13"/>
        <v>15701180</v>
      </c>
      <c r="R26" s="99">
        <f t="shared" si="13"/>
        <v>15701180</v>
      </c>
      <c r="S26" s="99">
        <f t="shared" si="13"/>
        <v>15701180</v>
      </c>
      <c r="T26" s="99">
        <f t="shared" si="13"/>
        <v>15701180</v>
      </c>
      <c r="U26" s="99">
        <f t="shared" si="13"/>
        <v>15701180</v>
      </c>
      <c r="V26" s="99">
        <f t="shared" si="13"/>
        <v>15701180</v>
      </c>
      <c r="W26" s="99">
        <f t="shared" si="13"/>
        <v>15701180</v>
      </c>
      <c r="X26" s="99">
        <f t="shared" si="13"/>
        <v>15701180</v>
      </c>
      <c r="Y26" s="99">
        <f t="shared" si="13"/>
        <v>15701180</v>
      </c>
      <c r="Z26" s="99">
        <f t="shared" si="13"/>
        <v>10459250</v>
      </c>
      <c r="AA26" s="99">
        <f>SUM(AA21:AA24)</f>
        <v>11941879.450000001</v>
      </c>
      <c r="AB26" s="99">
        <f t="shared" ref="AB26:BJ26" si="14">SUM(AB21:AB24)</f>
        <v>19117540.199999999</v>
      </c>
      <c r="AC26" s="99">
        <f t="shared" si="14"/>
        <v>21500649.550000004</v>
      </c>
      <c r="AD26" s="99">
        <f t="shared" si="14"/>
        <v>21500649.550000004</v>
      </c>
      <c r="AE26" s="99">
        <f t="shared" si="14"/>
        <v>21500649.550000004</v>
      </c>
      <c r="AF26" s="99">
        <f t="shared" si="14"/>
        <v>21500649.550000004</v>
      </c>
      <c r="AG26" s="99">
        <f t="shared" si="14"/>
        <v>21500649.550000004</v>
      </c>
      <c r="AH26" s="99">
        <f t="shared" si="14"/>
        <v>21500649.550000004</v>
      </c>
      <c r="AI26" s="99">
        <f t="shared" si="14"/>
        <v>21500649.550000004</v>
      </c>
      <c r="AJ26" s="99">
        <f t="shared" si="14"/>
        <v>21500649.550000004</v>
      </c>
      <c r="AK26" s="99">
        <f t="shared" si="14"/>
        <v>21500649.550000004</v>
      </c>
      <c r="AL26" s="99">
        <f t="shared" si="14"/>
        <v>14338155.150000002</v>
      </c>
      <c r="AM26" s="99">
        <f t="shared" si="14"/>
        <v>26330461.720500004</v>
      </c>
      <c r="AN26" s="99">
        <f t="shared" si="14"/>
        <v>42137191.549500011</v>
      </c>
      <c r="AO26" s="99">
        <f t="shared" si="14"/>
        <v>47406101.492500007</v>
      </c>
      <c r="AP26" s="99">
        <f t="shared" si="14"/>
        <v>47406101.492500007</v>
      </c>
      <c r="AQ26" s="99">
        <f t="shared" si="14"/>
        <v>47406101.492500007</v>
      </c>
      <c r="AR26" s="99">
        <f t="shared" si="14"/>
        <v>47406101.492500007</v>
      </c>
      <c r="AS26" s="99">
        <f t="shared" si="14"/>
        <v>47406101.492500007</v>
      </c>
      <c r="AT26" s="99">
        <f t="shared" si="14"/>
        <v>47406101.492500007</v>
      </c>
      <c r="AU26" s="99">
        <f t="shared" si="14"/>
        <v>47406101.492500007</v>
      </c>
      <c r="AV26" s="99">
        <f t="shared" si="14"/>
        <v>47406101.492500007</v>
      </c>
      <c r="AW26" s="99">
        <f t="shared" si="14"/>
        <v>47406101.492500007</v>
      </c>
      <c r="AX26" s="99">
        <f t="shared" si="14"/>
        <v>31599371.663500004</v>
      </c>
      <c r="AY26" s="99">
        <f t="shared" si="14"/>
        <v>29017746.671375006</v>
      </c>
      <c r="AZ26" s="99">
        <f t="shared" si="14"/>
        <v>46443468.828315005</v>
      </c>
      <c r="BA26" s="99">
        <f t="shared" si="14"/>
        <v>52247018.162590005</v>
      </c>
      <c r="BB26" s="99">
        <f t="shared" si="14"/>
        <v>52247018.162590005</v>
      </c>
      <c r="BC26" s="99">
        <f t="shared" si="14"/>
        <v>52247018.162590005</v>
      </c>
      <c r="BD26" s="99">
        <f t="shared" si="14"/>
        <v>52247018.162590005</v>
      </c>
      <c r="BE26" s="99">
        <f t="shared" si="14"/>
        <v>52247018.162590005</v>
      </c>
      <c r="BF26" s="99">
        <f t="shared" si="14"/>
        <v>52247018.162590005</v>
      </c>
      <c r="BG26" s="99">
        <f t="shared" si="14"/>
        <v>52247018.162590005</v>
      </c>
      <c r="BH26" s="99">
        <f t="shared" si="14"/>
        <v>52247018.162590005</v>
      </c>
      <c r="BI26" s="99">
        <f t="shared" si="14"/>
        <v>52247018.162590005</v>
      </c>
      <c r="BJ26" s="99">
        <f t="shared" si="14"/>
        <v>34836370.159765005</v>
      </c>
      <c r="BK26" s="118">
        <f>SUM(C26:BJ26)</f>
        <v>1594516898.2387657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2103280</v>
      </c>
      <c r="G28" s="99">
        <f t="shared" si="15"/>
        <v>3679520</v>
      </c>
      <c r="H28" s="99">
        <f t="shared" si="15"/>
        <v>3679520</v>
      </c>
      <c r="I28" s="99">
        <f t="shared" si="15"/>
        <v>3679520</v>
      </c>
      <c r="J28" s="99">
        <f t="shared" si="15"/>
        <v>3679520</v>
      </c>
      <c r="K28" s="99">
        <f t="shared" si="15"/>
        <v>3679520</v>
      </c>
      <c r="L28" s="99">
        <f t="shared" si="15"/>
        <v>3679520</v>
      </c>
      <c r="M28" s="99">
        <f t="shared" si="15"/>
        <v>3679520</v>
      </c>
      <c r="N28" s="99">
        <f t="shared" si="15"/>
        <v>3503840</v>
      </c>
      <c r="O28" s="99">
        <f t="shared" si="15"/>
        <v>4931095</v>
      </c>
      <c r="P28" s="99">
        <f t="shared" si="15"/>
        <v>7893925</v>
      </c>
      <c r="Q28" s="99">
        <f t="shared" si="15"/>
        <v>8874580</v>
      </c>
      <c r="R28" s="99">
        <f t="shared" si="15"/>
        <v>8874580</v>
      </c>
      <c r="S28" s="99">
        <f t="shared" si="15"/>
        <v>8874580</v>
      </c>
      <c r="T28" s="99">
        <f t="shared" si="15"/>
        <v>8874580</v>
      </c>
      <c r="U28" s="99">
        <f t="shared" si="15"/>
        <v>8874580</v>
      </c>
      <c r="V28" s="99">
        <f t="shared" si="15"/>
        <v>8874580</v>
      </c>
      <c r="W28" s="99">
        <f t="shared" si="15"/>
        <v>8874580</v>
      </c>
      <c r="X28" s="99">
        <f t="shared" si="15"/>
        <v>8874580</v>
      </c>
      <c r="Y28" s="99">
        <f t="shared" si="15"/>
        <v>8874580</v>
      </c>
      <c r="Z28" s="99">
        <f t="shared" si="15"/>
        <v>5911750</v>
      </c>
      <c r="AA28" s="99">
        <f t="shared" si="15"/>
        <v>6749757.9500000011</v>
      </c>
      <c r="AB28" s="99">
        <f t="shared" si="15"/>
        <v>10805566.200000003</v>
      </c>
      <c r="AC28" s="99">
        <f t="shared" si="15"/>
        <v>12152541.049999997</v>
      </c>
      <c r="AD28" s="99">
        <f t="shared" si="15"/>
        <v>12152541.049999997</v>
      </c>
      <c r="AE28" s="99">
        <f t="shared" si="15"/>
        <v>12152541.049999997</v>
      </c>
      <c r="AF28" s="99">
        <f t="shared" si="15"/>
        <v>12152541.049999997</v>
      </c>
      <c r="AG28" s="99">
        <f t="shared" si="15"/>
        <v>12152541.049999997</v>
      </c>
      <c r="AH28" s="99">
        <f t="shared" si="15"/>
        <v>12152541.049999997</v>
      </c>
      <c r="AI28" s="99">
        <f t="shared" ref="AI28:BJ28" si="16">AI17-AI26</f>
        <v>12152541.049999997</v>
      </c>
      <c r="AJ28" s="99">
        <f t="shared" si="16"/>
        <v>12152541.049999997</v>
      </c>
      <c r="AK28" s="99">
        <f t="shared" si="16"/>
        <v>12152541.049999997</v>
      </c>
      <c r="AL28" s="99">
        <f t="shared" si="16"/>
        <v>8104174.6499999985</v>
      </c>
      <c r="AM28" s="99">
        <f t="shared" si="16"/>
        <v>14882434.885499995</v>
      </c>
      <c r="AN28" s="99">
        <f t="shared" si="16"/>
        <v>23816673.484499991</v>
      </c>
      <c r="AO28" s="99">
        <f t="shared" si="16"/>
        <v>26794753.017499998</v>
      </c>
      <c r="AP28" s="99">
        <f t="shared" si="16"/>
        <v>26794753.017499998</v>
      </c>
      <c r="AQ28" s="99">
        <f t="shared" si="16"/>
        <v>26794753.017499998</v>
      </c>
      <c r="AR28" s="99">
        <f t="shared" si="16"/>
        <v>26794753.017499998</v>
      </c>
      <c r="AS28" s="99">
        <f t="shared" si="16"/>
        <v>26794753.017499998</v>
      </c>
      <c r="AT28" s="99">
        <f t="shared" si="16"/>
        <v>26794753.017499998</v>
      </c>
      <c r="AU28" s="99">
        <f t="shared" si="16"/>
        <v>26794753.017499998</v>
      </c>
      <c r="AV28" s="99">
        <f t="shared" si="16"/>
        <v>26794753.017499998</v>
      </c>
      <c r="AW28" s="99">
        <f t="shared" si="16"/>
        <v>26794753.017499998</v>
      </c>
      <c r="AX28" s="99">
        <f t="shared" si="16"/>
        <v>17860514.418499999</v>
      </c>
      <c r="AY28" s="99">
        <f t="shared" si="16"/>
        <v>16401335.075125001</v>
      </c>
      <c r="AZ28" s="99">
        <f t="shared" si="16"/>
        <v>26250656.294265002</v>
      </c>
      <c r="BA28" s="99">
        <f t="shared" si="16"/>
        <v>29530923.309290014</v>
      </c>
      <c r="BB28" s="99">
        <f t="shared" si="16"/>
        <v>29530923.309290014</v>
      </c>
      <c r="BC28" s="99">
        <f t="shared" si="16"/>
        <v>29530923.309290014</v>
      </c>
      <c r="BD28" s="99">
        <f t="shared" si="16"/>
        <v>29530923.309290014</v>
      </c>
      <c r="BE28" s="99">
        <f t="shared" si="16"/>
        <v>29530923.309290014</v>
      </c>
      <c r="BF28" s="99">
        <f t="shared" si="16"/>
        <v>29530923.309290014</v>
      </c>
      <c r="BG28" s="99">
        <f t="shared" si="16"/>
        <v>29530923.309290014</v>
      </c>
      <c r="BH28" s="99">
        <f t="shared" si="16"/>
        <v>29530923.309290014</v>
      </c>
      <c r="BI28" s="99">
        <f t="shared" si="16"/>
        <v>29530923.309290014</v>
      </c>
      <c r="BJ28" s="99">
        <f t="shared" si="16"/>
        <v>19690122.264215007</v>
      </c>
      <c r="BK28" s="118">
        <f>SUM(C28:BJ28)</f>
        <v>890836941.61321533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0.29792429792429792</v>
      </c>
      <c r="G29" s="100">
        <f t="shared" si="17"/>
        <v>0.29792429792429792</v>
      </c>
      <c r="H29" s="100">
        <f t="shared" si="17"/>
        <v>0.29792429792429792</v>
      </c>
      <c r="I29" s="100">
        <f t="shared" si="17"/>
        <v>0.29792429792429792</v>
      </c>
      <c r="J29" s="100">
        <f t="shared" si="17"/>
        <v>0.29792429792429792</v>
      </c>
      <c r="K29" s="100">
        <f t="shared" si="17"/>
        <v>0.29792429792429792</v>
      </c>
      <c r="L29" s="100">
        <f t="shared" si="17"/>
        <v>0.29792429792429792</v>
      </c>
      <c r="M29" s="100">
        <f t="shared" si="17"/>
        <v>0.29792429792429792</v>
      </c>
      <c r="N29" s="100">
        <f t="shared" si="17"/>
        <v>0.29792429792429792</v>
      </c>
      <c r="O29" s="100">
        <f t="shared" si="17"/>
        <v>0.3611111111111111</v>
      </c>
      <c r="P29" s="100">
        <f t="shared" si="17"/>
        <v>0.3611111111111111</v>
      </c>
      <c r="Q29" s="100">
        <f t="shared" si="17"/>
        <v>0.3611111111111111</v>
      </c>
      <c r="R29" s="100">
        <f t="shared" si="17"/>
        <v>0.3611111111111111</v>
      </c>
      <c r="S29" s="100">
        <f t="shared" si="17"/>
        <v>0.3611111111111111</v>
      </c>
      <c r="T29" s="100">
        <f t="shared" si="17"/>
        <v>0.3611111111111111</v>
      </c>
      <c r="U29" s="100">
        <f t="shared" si="17"/>
        <v>0.3611111111111111</v>
      </c>
      <c r="V29" s="100">
        <f t="shared" si="17"/>
        <v>0.3611111111111111</v>
      </c>
      <c r="W29" s="100">
        <f t="shared" si="17"/>
        <v>0.3611111111111111</v>
      </c>
      <c r="X29" s="100">
        <f t="shared" si="17"/>
        <v>0.3611111111111111</v>
      </c>
      <c r="Y29" s="100">
        <f t="shared" si="17"/>
        <v>0.3611111111111111</v>
      </c>
      <c r="Z29" s="100">
        <f t="shared" si="17"/>
        <v>0.3611111111111111</v>
      </c>
      <c r="AA29" s="100">
        <f t="shared" si="17"/>
        <v>0.3611111111111111</v>
      </c>
      <c r="AB29" s="100">
        <f t="shared" si="17"/>
        <v>0.36111111111111116</v>
      </c>
      <c r="AC29" s="100">
        <f t="shared" si="17"/>
        <v>0.36111111111111099</v>
      </c>
      <c r="AD29" s="100">
        <f t="shared" si="17"/>
        <v>0.36111111111111099</v>
      </c>
      <c r="AE29" s="100">
        <f t="shared" si="17"/>
        <v>0.36111111111111099</v>
      </c>
      <c r="AF29" s="100">
        <f t="shared" si="17"/>
        <v>0.36111111111111099</v>
      </c>
      <c r="AG29" s="100">
        <f t="shared" si="17"/>
        <v>0.36111111111111099</v>
      </c>
      <c r="AH29" s="100">
        <f t="shared" si="17"/>
        <v>0.36111111111111099</v>
      </c>
      <c r="AI29" s="100">
        <f t="shared" si="17"/>
        <v>0.36111111111111099</v>
      </c>
      <c r="AJ29" s="100">
        <f t="shared" si="17"/>
        <v>0.36111111111111099</v>
      </c>
      <c r="AK29" s="100">
        <f t="shared" si="17"/>
        <v>0.36111111111111099</v>
      </c>
      <c r="AL29" s="100">
        <f t="shared" si="17"/>
        <v>0.36111111111111105</v>
      </c>
      <c r="AM29" s="100">
        <f t="shared" si="17"/>
        <v>0.36111111111111099</v>
      </c>
      <c r="AN29" s="100">
        <f t="shared" si="17"/>
        <v>0.36111111111111094</v>
      </c>
      <c r="AO29" s="100">
        <f t="shared" si="17"/>
        <v>0.36111111111111105</v>
      </c>
      <c r="AP29" s="100">
        <f t="shared" si="17"/>
        <v>0.36111111111111105</v>
      </c>
      <c r="AQ29" s="100">
        <f t="shared" si="17"/>
        <v>0.36111111111111105</v>
      </c>
      <c r="AR29" s="100">
        <f t="shared" si="17"/>
        <v>0.36111111111111105</v>
      </c>
      <c r="AS29" s="100">
        <f t="shared" si="17"/>
        <v>0.36111111111111105</v>
      </c>
      <c r="AT29" s="100">
        <f t="shared" si="17"/>
        <v>0.36111111111111105</v>
      </c>
      <c r="AU29" s="100">
        <f t="shared" si="17"/>
        <v>0.36111111111111105</v>
      </c>
      <c r="AV29" s="100">
        <f t="shared" si="17"/>
        <v>0.36111111111111105</v>
      </c>
      <c r="AW29" s="100">
        <f t="shared" si="17"/>
        <v>0.36111111111111105</v>
      </c>
      <c r="AX29" s="100">
        <f t="shared" si="17"/>
        <v>0.36111111111111105</v>
      </c>
      <c r="AY29" s="100">
        <f t="shared" si="17"/>
        <v>0.3611111111111111</v>
      </c>
      <c r="AZ29" s="100">
        <f t="shared" si="17"/>
        <v>0.3611111111111111</v>
      </c>
      <c r="BA29" s="100">
        <f t="shared" si="17"/>
        <v>0.36111111111111122</v>
      </c>
      <c r="BB29" s="100">
        <f t="shared" si="17"/>
        <v>0.36111111111111122</v>
      </c>
      <c r="BC29" s="100">
        <f t="shared" si="17"/>
        <v>0.36111111111111122</v>
      </c>
      <c r="BD29" s="100">
        <f t="shared" si="17"/>
        <v>0.36111111111111122</v>
      </c>
      <c r="BE29" s="100">
        <f t="shared" si="17"/>
        <v>0.36111111111111122</v>
      </c>
      <c r="BF29" s="100">
        <f t="shared" si="17"/>
        <v>0.36111111111111122</v>
      </c>
      <c r="BG29" s="100">
        <f t="shared" si="17"/>
        <v>0.36111111111111122</v>
      </c>
      <c r="BH29" s="100">
        <f t="shared" si="17"/>
        <v>0.36111111111111122</v>
      </c>
      <c r="BI29" s="100">
        <f t="shared" si="17"/>
        <v>0.36111111111111122</v>
      </c>
      <c r="BJ29" s="100">
        <f t="shared" si="17"/>
        <v>0.36111111111111116</v>
      </c>
      <c r="BK29" s="119"/>
    </row>
    <row r="30" spans="1:63" outlineLevel="1" x14ac:dyDescent="0.15"/>
    <row r="31" spans="1:63" outlineLevel="1" x14ac:dyDescent="0.15">
      <c r="A31" s="16" t="s">
        <v>1202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2220000</v>
      </c>
      <c r="G58" s="97">
        <f>'COGS-PRICE-MARGIN_CWS'!$E29*G50</f>
        <v>3888000</v>
      </c>
      <c r="H58" s="97">
        <f>'COGS-PRICE-MARGIN_CWS'!$E29*H50</f>
        <v>3888000</v>
      </c>
      <c r="I58" s="97">
        <f>'COGS-PRICE-MARGIN_CWS'!$E29*I50</f>
        <v>3888000</v>
      </c>
      <c r="J58" s="97">
        <f>'COGS-PRICE-MARGIN_CWS'!$E29*J50</f>
        <v>3888000</v>
      </c>
      <c r="K58" s="97">
        <f>'COGS-PRICE-MARGIN_CWS'!$E29*K50</f>
        <v>3888000</v>
      </c>
      <c r="L58" s="97">
        <f>'COGS-PRICE-MARGIN_CWS'!$E29*L50</f>
        <v>3888000</v>
      </c>
      <c r="M58" s="97">
        <f>'COGS-PRICE-MARGIN_CWS'!$E29*M50</f>
        <v>3888000</v>
      </c>
      <c r="N58" s="97">
        <f>'COGS-PRICE-MARGIN_CWS'!$E29*N50</f>
        <v>3696000</v>
      </c>
      <c r="O58" s="97">
        <f>'COGS-PRICE-MARGIN_CWS'!$E79*O50</f>
        <v>4095960</v>
      </c>
      <c r="P58" s="97">
        <f>'COGS-PRICE-MARGIN_CWS'!$E79*P50</f>
        <v>6548400</v>
      </c>
      <c r="Q58" s="97">
        <f>'COGS-PRICE-MARGIN_CWS'!$E79*Q50</f>
        <v>7370160</v>
      </c>
      <c r="R58" s="97">
        <f>'COGS-PRICE-MARGIN_CWS'!$E79*R50</f>
        <v>7370160</v>
      </c>
      <c r="S58" s="97">
        <f>'COGS-PRICE-MARGIN_CWS'!$E79*S50</f>
        <v>7370160</v>
      </c>
      <c r="T58" s="97">
        <f>'COGS-PRICE-MARGIN_CWS'!$E79*T50</f>
        <v>7370160</v>
      </c>
      <c r="U58" s="97">
        <f>'COGS-PRICE-MARGIN_CWS'!$E79*U50</f>
        <v>7370160</v>
      </c>
      <c r="V58" s="97">
        <f>'COGS-PRICE-MARGIN_CWS'!$E79*V50</f>
        <v>7370160</v>
      </c>
      <c r="W58" s="97">
        <f>'COGS-PRICE-MARGIN_CWS'!$E79*W50</f>
        <v>7370160</v>
      </c>
      <c r="X58" s="97">
        <f>'COGS-PRICE-MARGIN_CWS'!$E79*X50</f>
        <v>7370160</v>
      </c>
      <c r="Y58" s="97">
        <f>'COGS-PRICE-MARGIN_CWS'!$E79*Y50</f>
        <v>7370160</v>
      </c>
      <c r="Z58" s="97">
        <f>'COGS-PRICE-MARGIN_CWS'!$E79*Z$50</f>
        <v>4917720</v>
      </c>
      <c r="AA58" s="97">
        <f>'COGS-PRICE-MARGIN_CWS'!$E129*AA$50</f>
        <v>12474830.4</v>
      </c>
      <c r="AB58" s="97">
        <f>'COGS-PRICE-MARGIN_CWS'!$E129*AB$50</f>
        <v>19948737.600000001</v>
      </c>
      <c r="AC58" s="97">
        <f>'COGS-PRICE-MARGIN_CWS'!$E129*AC$50</f>
        <v>22449199.200000003</v>
      </c>
      <c r="AD58" s="97">
        <f>'COGS-PRICE-MARGIN_CWS'!$E129*AD$50</f>
        <v>22449199.200000003</v>
      </c>
      <c r="AE58" s="97">
        <f>'COGS-PRICE-MARGIN_CWS'!$E129*AE$50</f>
        <v>22449199.200000003</v>
      </c>
      <c r="AF58" s="97">
        <f>'COGS-PRICE-MARGIN_CWS'!$E129*AF$50</f>
        <v>22449199.200000003</v>
      </c>
      <c r="AG58" s="97">
        <f>'COGS-PRICE-MARGIN_CWS'!$E129*AG$50</f>
        <v>22449199.200000003</v>
      </c>
      <c r="AH58" s="97">
        <f>'COGS-PRICE-MARGIN_CWS'!$E129*AH$50</f>
        <v>22449199.200000003</v>
      </c>
      <c r="AI58" s="97">
        <f>'COGS-PRICE-MARGIN_CWS'!$E129*AI$50</f>
        <v>22449199.200000003</v>
      </c>
      <c r="AJ58" s="97">
        <f>'COGS-PRICE-MARGIN_CWS'!$E129*AJ$50</f>
        <v>22449199.200000003</v>
      </c>
      <c r="AK58" s="97">
        <f>'COGS-PRICE-MARGIN_CWS'!$E129*AK$50</f>
        <v>22449199.200000003</v>
      </c>
      <c r="AL58" s="97">
        <f>'COGS-PRICE-MARGIN_CWS'!$E129*AL$50</f>
        <v>14961553.200000001</v>
      </c>
      <c r="AM58" s="97">
        <f>'COGS-PRICE-MARGIN_CWS'!$E129*AM$50</f>
        <v>12845778.000000002</v>
      </c>
      <c r="AN58" s="97">
        <f>'COGS-PRICE-MARGIN_CWS'!$E129*AN$50</f>
        <v>20553244.800000001</v>
      </c>
      <c r="AO58" s="97">
        <f>'COGS-PRICE-MARGIN_CWS'!$E129*AO$50</f>
        <v>23122400.400000002</v>
      </c>
      <c r="AP58" s="97">
        <f>'COGS-PRICE-MARGIN_CWS'!$E129*AP$50</f>
        <v>23122400.400000002</v>
      </c>
      <c r="AQ58" s="97">
        <f>'COGS-PRICE-MARGIN_CWS'!$E129*AQ$50</f>
        <v>23122400.400000002</v>
      </c>
      <c r="AR58" s="97">
        <f>'COGS-PRICE-MARGIN_CWS'!$E129*AR$50</f>
        <v>23122400.400000002</v>
      </c>
      <c r="AS58" s="97">
        <f>'COGS-PRICE-MARGIN_CWS'!$E129*AS$50</f>
        <v>23122400.400000002</v>
      </c>
      <c r="AT58" s="97">
        <f>'COGS-PRICE-MARGIN_CWS'!$E129*AT$50</f>
        <v>23122400.400000002</v>
      </c>
      <c r="AU58" s="97">
        <f>'COGS-PRICE-MARGIN_CWS'!$E129*AU$50</f>
        <v>23122400.400000002</v>
      </c>
      <c r="AV58" s="97">
        <f>'COGS-PRICE-MARGIN_CWS'!$E129*AV$50</f>
        <v>23122400.400000002</v>
      </c>
      <c r="AW58" s="97">
        <f>'COGS-PRICE-MARGIN_CWS'!$E129*AW$50</f>
        <v>23122400.400000002</v>
      </c>
      <c r="AX58" s="97">
        <f>'COGS-PRICE-MARGIN_CWS'!$E129*AX$50</f>
        <v>15414933.600000001</v>
      </c>
      <c r="AY58" s="97">
        <f>'COGS-PRICE-MARGIN_CWS'!$E179*AY$50</f>
        <v>14156596.908000002</v>
      </c>
      <c r="AZ58" s="97">
        <f>'COGS-PRICE-MARGIN_CWS'!$E179*AZ$50</f>
        <v>22653495.156000003</v>
      </c>
      <c r="BA58" s="97">
        <f>'COGS-PRICE-MARGIN_CWS'!$E179*BA$50</f>
        <v>25475994.228000004</v>
      </c>
      <c r="BB58" s="97">
        <f>'COGS-PRICE-MARGIN_CWS'!$E179*BB$50</f>
        <v>25475994.228000004</v>
      </c>
      <c r="BC58" s="97">
        <f>'COGS-PRICE-MARGIN_CWS'!$E179*BC$50</f>
        <v>25475994.228000004</v>
      </c>
      <c r="BD58" s="97">
        <f>'COGS-PRICE-MARGIN_CWS'!$E179*BD$50</f>
        <v>25475994.228000004</v>
      </c>
      <c r="BE58" s="97">
        <f>'COGS-PRICE-MARGIN_CWS'!$E179*BE$50</f>
        <v>25475994.228000004</v>
      </c>
      <c r="BF58" s="97">
        <f>'COGS-PRICE-MARGIN_CWS'!$E179*BF$50</f>
        <v>25475994.228000004</v>
      </c>
      <c r="BG58" s="97">
        <f>'COGS-PRICE-MARGIN_CWS'!$E179*BG$50</f>
        <v>25475994.228000004</v>
      </c>
      <c r="BH58" s="97">
        <f>'COGS-PRICE-MARGIN_CWS'!$E179*BH$50</f>
        <v>25475994.228000004</v>
      </c>
      <c r="BI58" s="97">
        <f>'COGS-PRICE-MARGIN_CWS'!$E179*BI$50</f>
        <v>25475994.228000004</v>
      </c>
      <c r="BJ58" s="97">
        <f>'COGS-PRICE-MARGIN_CWS'!$E179*BJ$50</f>
        <v>16993796.496000003</v>
      </c>
      <c r="BK58" s="118">
        <f>SUM(C58:BJ58)</f>
        <v>904456830.61200023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2312500</v>
      </c>
      <c r="G63" s="99">
        <f t="shared" si="26"/>
        <v>4050000</v>
      </c>
      <c r="H63" s="99">
        <f t="shared" si="26"/>
        <v>4050000</v>
      </c>
      <c r="I63" s="99">
        <f t="shared" si="26"/>
        <v>4050000</v>
      </c>
      <c r="J63" s="99">
        <f t="shared" si="26"/>
        <v>4050000</v>
      </c>
      <c r="K63" s="99">
        <f t="shared" si="26"/>
        <v>4050000</v>
      </c>
      <c r="L63" s="99">
        <f t="shared" si="26"/>
        <v>4050000</v>
      </c>
      <c r="M63" s="99">
        <f t="shared" si="26"/>
        <v>4050000</v>
      </c>
      <c r="N63" s="99">
        <f t="shared" si="26"/>
        <v>3850000</v>
      </c>
      <c r="O63" s="99">
        <f>SUM(O58:O61)</f>
        <v>4266625</v>
      </c>
      <c r="P63" s="99">
        <f t="shared" ref="P63:BJ63" si="27">SUM(P58:P61)</f>
        <v>6821250</v>
      </c>
      <c r="Q63" s="99">
        <f t="shared" si="27"/>
        <v>7677250</v>
      </c>
      <c r="R63" s="99">
        <f t="shared" si="27"/>
        <v>7677250</v>
      </c>
      <c r="S63" s="99">
        <f t="shared" si="27"/>
        <v>7677250</v>
      </c>
      <c r="T63" s="99">
        <f t="shared" si="27"/>
        <v>7677250</v>
      </c>
      <c r="U63" s="99">
        <f t="shared" si="27"/>
        <v>7677250</v>
      </c>
      <c r="V63" s="99">
        <f t="shared" si="27"/>
        <v>7677250</v>
      </c>
      <c r="W63" s="99">
        <f t="shared" si="27"/>
        <v>7677250</v>
      </c>
      <c r="X63" s="99">
        <f t="shared" si="27"/>
        <v>7677250</v>
      </c>
      <c r="Y63" s="99">
        <f t="shared" si="27"/>
        <v>7677250</v>
      </c>
      <c r="Z63" s="99">
        <f t="shared" si="27"/>
        <v>5122625</v>
      </c>
      <c r="AA63" s="99">
        <f t="shared" si="27"/>
        <v>12994615</v>
      </c>
      <c r="AB63" s="99">
        <f t="shared" si="27"/>
        <v>20779935</v>
      </c>
      <c r="AC63" s="99">
        <f t="shared" si="27"/>
        <v>23384582.500000004</v>
      </c>
      <c r="AD63" s="99">
        <f t="shared" si="27"/>
        <v>23384582.500000004</v>
      </c>
      <c r="AE63" s="99">
        <f t="shared" si="27"/>
        <v>23384582.500000004</v>
      </c>
      <c r="AF63" s="99">
        <f t="shared" si="27"/>
        <v>23384582.500000004</v>
      </c>
      <c r="AG63" s="99">
        <f t="shared" si="27"/>
        <v>23384582.500000004</v>
      </c>
      <c r="AH63" s="99">
        <f t="shared" si="27"/>
        <v>23384582.500000004</v>
      </c>
      <c r="AI63" s="99">
        <f t="shared" si="27"/>
        <v>23384582.500000004</v>
      </c>
      <c r="AJ63" s="99">
        <f t="shared" si="27"/>
        <v>23384582.500000004</v>
      </c>
      <c r="AK63" s="99">
        <f t="shared" si="27"/>
        <v>23384582.500000004</v>
      </c>
      <c r="AL63" s="99">
        <f t="shared" si="27"/>
        <v>15584951.250000002</v>
      </c>
      <c r="AM63" s="99">
        <f t="shared" si="27"/>
        <v>13381018.750000002</v>
      </c>
      <c r="AN63" s="99">
        <f t="shared" si="27"/>
        <v>21409630</v>
      </c>
      <c r="AO63" s="99">
        <f t="shared" si="27"/>
        <v>24085833.750000004</v>
      </c>
      <c r="AP63" s="99">
        <f t="shared" si="27"/>
        <v>24085833.750000004</v>
      </c>
      <c r="AQ63" s="99">
        <f t="shared" si="27"/>
        <v>24085833.750000004</v>
      </c>
      <c r="AR63" s="99">
        <f t="shared" si="27"/>
        <v>24085833.750000004</v>
      </c>
      <c r="AS63" s="99">
        <f t="shared" si="27"/>
        <v>24085833.750000004</v>
      </c>
      <c r="AT63" s="99">
        <f t="shared" si="27"/>
        <v>24085833.750000004</v>
      </c>
      <c r="AU63" s="99">
        <f t="shared" si="27"/>
        <v>24085833.750000004</v>
      </c>
      <c r="AV63" s="99">
        <f t="shared" si="27"/>
        <v>24085833.750000004</v>
      </c>
      <c r="AW63" s="99">
        <f t="shared" si="27"/>
        <v>24085833.750000004</v>
      </c>
      <c r="AX63" s="99">
        <f t="shared" si="27"/>
        <v>16057222.500000002</v>
      </c>
      <c r="AY63" s="99">
        <f t="shared" si="27"/>
        <v>14746455.112500003</v>
      </c>
      <c r="AZ63" s="99">
        <f t="shared" si="27"/>
        <v>23597390.787500001</v>
      </c>
      <c r="BA63" s="99">
        <f t="shared" si="27"/>
        <v>26537493.987500004</v>
      </c>
      <c r="BB63" s="99">
        <f t="shared" si="27"/>
        <v>26537493.987500004</v>
      </c>
      <c r="BC63" s="99">
        <f t="shared" si="27"/>
        <v>26537493.987500004</v>
      </c>
      <c r="BD63" s="99">
        <f t="shared" si="27"/>
        <v>26537493.987500004</v>
      </c>
      <c r="BE63" s="99">
        <f t="shared" si="27"/>
        <v>26537493.987500004</v>
      </c>
      <c r="BF63" s="99">
        <f t="shared" si="27"/>
        <v>26537493.987500004</v>
      </c>
      <c r="BG63" s="99">
        <f t="shared" si="27"/>
        <v>26537493.987500004</v>
      </c>
      <c r="BH63" s="99">
        <f t="shared" si="27"/>
        <v>26537493.987500004</v>
      </c>
      <c r="BI63" s="99">
        <f t="shared" si="27"/>
        <v>26537493.987500004</v>
      </c>
      <c r="BJ63" s="99">
        <f t="shared" si="27"/>
        <v>17701871.350000001</v>
      </c>
      <c r="BK63" s="118">
        <f>SUM(C63:BJ63)</f>
        <v>942142531.88749957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1559550</v>
      </c>
      <c r="G65" s="99">
        <f t="shared" si="28"/>
        <v>2731320</v>
      </c>
      <c r="H65" s="99">
        <f t="shared" si="28"/>
        <v>2731320</v>
      </c>
      <c r="I65" s="99">
        <f t="shared" si="28"/>
        <v>2731320</v>
      </c>
      <c r="J65" s="99">
        <f t="shared" si="28"/>
        <v>2731320</v>
      </c>
      <c r="K65" s="99">
        <f t="shared" si="28"/>
        <v>2731320</v>
      </c>
      <c r="L65" s="99">
        <f t="shared" si="28"/>
        <v>2731320</v>
      </c>
      <c r="M65" s="99">
        <f t="shared" si="28"/>
        <v>2731320</v>
      </c>
      <c r="N65" s="99">
        <f t="shared" si="28"/>
        <v>2596440</v>
      </c>
      <c r="O65" s="99">
        <f t="shared" si="28"/>
        <v>3583965</v>
      </c>
      <c r="P65" s="99">
        <f t="shared" si="28"/>
        <v>5729850</v>
      </c>
      <c r="Q65" s="99">
        <f t="shared" si="28"/>
        <v>6448890</v>
      </c>
      <c r="R65" s="99">
        <f t="shared" si="28"/>
        <v>6448890</v>
      </c>
      <c r="S65" s="99">
        <f t="shared" si="28"/>
        <v>6448890</v>
      </c>
      <c r="T65" s="99">
        <f t="shared" si="28"/>
        <v>6448890</v>
      </c>
      <c r="U65" s="99">
        <f t="shared" si="28"/>
        <v>6448890</v>
      </c>
      <c r="V65" s="99">
        <f t="shared" si="28"/>
        <v>6448890</v>
      </c>
      <c r="W65" s="99">
        <f t="shared" si="28"/>
        <v>6448890</v>
      </c>
      <c r="X65" s="99">
        <f t="shared" si="28"/>
        <v>6448890</v>
      </c>
      <c r="Y65" s="99">
        <f t="shared" si="28"/>
        <v>6448890</v>
      </c>
      <c r="Z65" s="99">
        <f t="shared" si="28"/>
        <v>4303005</v>
      </c>
      <c r="AA65" s="99">
        <f t="shared" si="28"/>
        <v>10915476.600000001</v>
      </c>
      <c r="AB65" s="99">
        <f t="shared" si="28"/>
        <v>17455145.399999999</v>
      </c>
      <c r="AC65" s="99">
        <f t="shared" si="28"/>
        <v>19643049.300000001</v>
      </c>
      <c r="AD65" s="99">
        <f t="shared" si="28"/>
        <v>19643049.300000001</v>
      </c>
      <c r="AE65" s="99">
        <f t="shared" si="28"/>
        <v>19643049.300000001</v>
      </c>
      <c r="AF65" s="99">
        <f t="shared" si="28"/>
        <v>19643049.300000001</v>
      </c>
      <c r="AG65" s="99">
        <f t="shared" si="28"/>
        <v>19643049.300000001</v>
      </c>
      <c r="AH65" s="99">
        <f t="shared" si="28"/>
        <v>19643049.300000001</v>
      </c>
      <c r="AI65" s="99">
        <f t="shared" si="28"/>
        <v>19643049.300000001</v>
      </c>
      <c r="AJ65" s="99">
        <f t="shared" si="28"/>
        <v>19643049.300000001</v>
      </c>
      <c r="AK65" s="99">
        <f t="shared" si="28"/>
        <v>19643049.300000001</v>
      </c>
      <c r="AL65" s="99">
        <f t="shared" si="28"/>
        <v>13091359.049999999</v>
      </c>
      <c r="AM65" s="99">
        <f t="shared" si="28"/>
        <v>12963530.964999998</v>
      </c>
      <c r="AN65" s="99">
        <f t="shared" si="28"/>
        <v>20741649.544</v>
      </c>
      <c r="AO65" s="99">
        <f t="shared" si="28"/>
        <v>23334355.737</v>
      </c>
      <c r="AP65" s="99">
        <f t="shared" si="28"/>
        <v>23334355.737</v>
      </c>
      <c r="AQ65" s="99">
        <f t="shared" si="28"/>
        <v>23334355.737</v>
      </c>
      <c r="AR65" s="99">
        <f t="shared" si="28"/>
        <v>23334355.737</v>
      </c>
      <c r="AS65" s="99">
        <f t="shared" si="28"/>
        <v>23334355.737</v>
      </c>
      <c r="AT65" s="99">
        <f t="shared" si="28"/>
        <v>23334355.737</v>
      </c>
      <c r="AU65" s="99">
        <f t="shared" si="28"/>
        <v>23334355.737</v>
      </c>
      <c r="AV65" s="99">
        <f t="shared" si="28"/>
        <v>23334355.737</v>
      </c>
      <c r="AW65" s="99">
        <f t="shared" si="28"/>
        <v>23334355.737</v>
      </c>
      <c r="AX65" s="99">
        <f t="shared" si="28"/>
        <v>15556237.157999998</v>
      </c>
      <c r="AY65" s="99">
        <f t="shared" si="28"/>
        <v>10611934.987499999</v>
      </c>
      <c r="AZ65" s="99">
        <f t="shared" si="28"/>
        <v>16981299.912500001</v>
      </c>
      <c r="BA65" s="99">
        <f t="shared" si="28"/>
        <v>19097075.112499997</v>
      </c>
      <c r="BB65" s="99">
        <f t="shared" si="28"/>
        <v>19097075.112499997</v>
      </c>
      <c r="BC65" s="99">
        <f t="shared" si="28"/>
        <v>19097075.112499997</v>
      </c>
      <c r="BD65" s="99">
        <f t="shared" si="28"/>
        <v>19097075.112499997</v>
      </c>
      <c r="BE65" s="99">
        <f t="shared" si="28"/>
        <v>19097075.112499997</v>
      </c>
      <c r="BF65" s="99">
        <f t="shared" si="28"/>
        <v>19097075.112499997</v>
      </c>
      <c r="BG65" s="99">
        <f t="shared" si="28"/>
        <v>19097075.112499997</v>
      </c>
      <c r="BH65" s="99">
        <f t="shared" si="28"/>
        <v>19097075.112499997</v>
      </c>
      <c r="BI65" s="99">
        <f t="shared" si="28"/>
        <v>19097075.112499997</v>
      </c>
      <c r="BJ65" s="99">
        <f t="shared" si="28"/>
        <v>12738729.849999998</v>
      </c>
      <c r="BK65" s="118">
        <f>SUM(C65:BJ65)</f>
        <v>784657744.81249952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0.4027711419015767</v>
      </c>
      <c r="G66" s="100">
        <f t="shared" si="29"/>
        <v>0.4027711419015767</v>
      </c>
      <c r="H66" s="100">
        <f t="shared" si="29"/>
        <v>0.4027711419015767</v>
      </c>
      <c r="I66" s="100">
        <f t="shared" si="29"/>
        <v>0.4027711419015767</v>
      </c>
      <c r="J66" s="100">
        <f t="shared" si="29"/>
        <v>0.4027711419015767</v>
      </c>
      <c r="K66" s="100">
        <f t="shared" si="29"/>
        <v>0.4027711419015767</v>
      </c>
      <c r="L66" s="100">
        <f t="shared" si="29"/>
        <v>0.4027711419015767</v>
      </c>
      <c r="M66" s="100">
        <f t="shared" si="29"/>
        <v>0.4027711419015767</v>
      </c>
      <c r="N66" s="100">
        <f t="shared" si="29"/>
        <v>0.4027711419015767</v>
      </c>
      <c r="O66" s="100">
        <f t="shared" si="29"/>
        <v>0.45652173913043476</v>
      </c>
      <c r="P66" s="100">
        <f t="shared" si="29"/>
        <v>0.45652173913043476</v>
      </c>
      <c r="Q66" s="100">
        <f t="shared" si="29"/>
        <v>0.45652173913043476</v>
      </c>
      <c r="R66" s="100">
        <f t="shared" si="29"/>
        <v>0.45652173913043476</v>
      </c>
      <c r="S66" s="100">
        <f t="shared" si="29"/>
        <v>0.45652173913043476</v>
      </c>
      <c r="T66" s="100">
        <f t="shared" si="29"/>
        <v>0.45652173913043476</v>
      </c>
      <c r="U66" s="100">
        <f t="shared" si="29"/>
        <v>0.45652173913043476</v>
      </c>
      <c r="V66" s="100">
        <f t="shared" si="29"/>
        <v>0.45652173913043476</v>
      </c>
      <c r="W66" s="100">
        <f t="shared" si="29"/>
        <v>0.45652173913043476</v>
      </c>
      <c r="X66" s="100">
        <f t="shared" si="29"/>
        <v>0.45652173913043476</v>
      </c>
      <c r="Y66" s="100">
        <f t="shared" si="29"/>
        <v>0.45652173913043476</v>
      </c>
      <c r="Z66" s="100">
        <f t="shared" si="29"/>
        <v>0.45652173913043476</v>
      </c>
      <c r="AA66" s="100">
        <f t="shared" si="29"/>
        <v>0.45652173913043481</v>
      </c>
      <c r="AB66" s="100">
        <f t="shared" si="29"/>
        <v>0.45652173913043476</v>
      </c>
      <c r="AC66" s="100">
        <f t="shared" si="29"/>
        <v>0.45652173913043476</v>
      </c>
      <c r="AD66" s="100">
        <f t="shared" si="29"/>
        <v>0.45652173913043476</v>
      </c>
      <c r="AE66" s="100">
        <f t="shared" si="29"/>
        <v>0.45652173913043476</v>
      </c>
      <c r="AF66" s="100">
        <f t="shared" si="29"/>
        <v>0.45652173913043476</v>
      </c>
      <c r="AG66" s="100">
        <f t="shared" si="29"/>
        <v>0.45652173913043476</v>
      </c>
      <c r="AH66" s="100">
        <f t="shared" si="29"/>
        <v>0.45652173913043476</v>
      </c>
      <c r="AI66" s="100">
        <f t="shared" si="29"/>
        <v>0.45652173913043476</v>
      </c>
      <c r="AJ66" s="100">
        <f t="shared" si="29"/>
        <v>0.45652173913043476</v>
      </c>
      <c r="AK66" s="100">
        <f t="shared" si="29"/>
        <v>0.45652173913043476</v>
      </c>
      <c r="AL66" s="100">
        <f t="shared" si="29"/>
        <v>0.45652173913043476</v>
      </c>
      <c r="AM66" s="100">
        <f t="shared" si="29"/>
        <v>0.49207639171068662</v>
      </c>
      <c r="AN66" s="100">
        <f t="shared" si="29"/>
        <v>0.49207639171068673</v>
      </c>
      <c r="AO66" s="100">
        <f t="shared" si="29"/>
        <v>0.49207639171068668</v>
      </c>
      <c r="AP66" s="100">
        <f t="shared" si="29"/>
        <v>0.49207639171068668</v>
      </c>
      <c r="AQ66" s="100">
        <f t="shared" si="29"/>
        <v>0.49207639171068668</v>
      </c>
      <c r="AR66" s="100">
        <f t="shared" si="29"/>
        <v>0.49207639171068668</v>
      </c>
      <c r="AS66" s="100">
        <f t="shared" si="29"/>
        <v>0.49207639171068668</v>
      </c>
      <c r="AT66" s="100">
        <f t="shared" si="29"/>
        <v>0.49207639171068668</v>
      </c>
      <c r="AU66" s="100">
        <f t="shared" si="29"/>
        <v>0.49207639171068668</v>
      </c>
      <c r="AV66" s="100">
        <f t="shared" si="29"/>
        <v>0.49207639171068668</v>
      </c>
      <c r="AW66" s="100">
        <f t="shared" si="29"/>
        <v>0.49207639171068668</v>
      </c>
      <c r="AX66" s="100">
        <f t="shared" si="29"/>
        <v>0.49207639171068668</v>
      </c>
      <c r="AY66" s="100">
        <f t="shared" si="29"/>
        <v>0.41847826086956513</v>
      </c>
      <c r="AZ66" s="100">
        <f t="shared" si="29"/>
        <v>0.41847826086956524</v>
      </c>
      <c r="BA66" s="100">
        <f t="shared" si="29"/>
        <v>0.41847826086956513</v>
      </c>
      <c r="BB66" s="100">
        <f t="shared" si="29"/>
        <v>0.41847826086956513</v>
      </c>
      <c r="BC66" s="100">
        <f t="shared" si="29"/>
        <v>0.41847826086956513</v>
      </c>
      <c r="BD66" s="100">
        <f t="shared" si="29"/>
        <v>0.41847826086956513</v>
      </c>
      <c r="BE66" s="100">
        <f t="shared" si="29"/>
        <v>0.41847826086956513</v>
      </c>
      <c r="BF66" s="100">
        <f t="shared" si="29"/>
        <v>0.41847826086956513</v>
      </c>
      <c r="BG66" s="100">
        <f t="shared" si="29"/>
        <v>0.41847826086956513</v>
      </c>
      <c r="BH66" s="100">
        <f t="shared" si="29"/>
        <v>0.41847826086956513</v>
      </c>
      <c r="BI66" s="100">
        <f t="shared" si="29"/>
        <v>0.41847826086956513</v>
      </c>
      <c r="BJ66" s="100">
        <f t="shared" si="29"/>
        <v>0.41847826086956513</v>
      </c>
      <c r="BK66" s="119"/>
    </row>
    <row r="67" spans="1:63" outlineLevel="1" x14ac:dyDescent="0.15"/>
    <row r="68" spans="1:63" outlineLevel="1" x14ac:dyDescent="0.15">
      <c r="A68" s="16" t="s">
        <v>1202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2373280</v>
      </c>
      <c r="G87" s="97">
        <f t="shared" si="37"/>
        <v>4152020</v>
      </c>
      <c r="H87" s="97">
        <f t="shared" si="37"/>
        <v>4152020</v>
      </c>
      <c r="I87" s="97">
        <f t="shared" si="37"/>
        <v>4152020</v>
      </c>
      <c r="J87" s="97">
        <f t="shared" si="37"/>
        <v>4152020</v>
      </c>
      <c r="K87" s="97">
        <f t="shared" si="37"/>
        <v>4152020</v>
      </c>
      <c r="L87" s="97">
        <f t="shared" si="37"/>
        <v>4152020</v>
      </c>
      <c r="M87" s="97">
        <f t="shared" si="37"/>
        <v>4152020</v>
      </c>
      <c r="N87" s="97">
        <f t="shared" si="37"/>
        <v>3953840</v>
      </c>
      <c r="O87" s="97">
        <f t="shared" si="37"/>
        <v>5444695</v>
      </c>
      <c r="P87" s="97">
        <f t="shared" si="37"/>
        <v>8715150</v>
      </c>
      <c r="Q87" s="97">
        <f t="shared" si="37"/>
        <v>9797455</v>
      </c>
      <c r="R87" s="97">
        <f t="shared" si="37"/>
        <v>9797455</v>
      </c>
      <c r="S87" s="97">
        <f t="shared" si="37"/>
        <v>9797455</v>
      </c>
      <c r="T87" s="97">
        <f t="shared" si="37"/>
        <v>9797455</v>
      </c>
      <c r="U87" s="97">
        <f t="shared" si="37"/>
        <v>9797455</v>
      </c>
      <c r="V87" s="97">
        <f t="shared" si="37"/>
        <v>9797455</v>
      </c>
      <c r="W87" s="97">
        <f t="shared" si="37"/>
        <v>9797455</v>
      </c>
      <c r="X87" s="97">
        <f t="shared" si="37"/>
        <v>9797455</v>
      </c>
      <c r="Y87" s="97">
        <f t="shared" si="37"/>
        <v>9797455</v>
      </c>
      <c r="Z87" s="97">
        <f t="shared" si="37"/>
        <v>6527000</v>
      </c>
      <c r="AA87" s="97">
        <f t="shared" si="37"/>
        <v>7556912.4500000011</v>
      </c>
      <c r="AB87" s="97">
        <f t="shared" si="37"/>
        <v>12096440.950000003</v>
      </c>
      <c r="AC87" s="97">
        <f t="shared" si="37"/>
        <v>13603701.799999997</v>
      </c>
      <c r="AD87" s="97">
        <f t="shared" si="37"/>
        <v>13603701.799999997</v>
      </c>
      <c r="AE87" s="97">
        <f t="shared" si="37"/>
        <v>13603701.799999997</v>
      </c>
      <c r="AF87" s="97">
        <f t="shared" si="37"/>
        <v>13603701.799999997</v>
      </c>
      <c r="AG87" s="97">
        <f t="shared" si="37"/>
        <v>13603701.799999997</v>
      </c>
      <c r="AH87" s="97">
        <f t="shared" si="37"/>
        <v>13603701.799999997</v>
      </c>
      <c r="AI87" s="97">
        <f t="shared" si="37"/>
        <v>13603701.799999997</v>
      </c>
      <c r="AJ87" s="97">
        <f t="shared" si="37"/>
        <v>13603701.799999997</v>
      </c>
      <c r="AK87" s="97">
        <f t="shared" si="37"/>
        <v>13603701.799999997</v>
      </c>
      <c r="AL87" s="97">
        <f t="shared" si="37"/>
        <v>9071615.1499999985</v>
      </c>
      <c r="AM87" s="97">
        <f t="shared" si="37"/>
        <v>16600557.692999996</v>
      </c>
      <c r="AN87" s="97">
        <f t="shared" si="37"/>
        <v>26566895.019499991</v>
      </c>
      <c r="AO87" s="97">
        <f t="shared" si="37"/>
        <v>29887986.592499997</v>
      </c>
      <c r="AP87" s="97">
        <f t="shared" si="37"/>
        <v>29887986.592499997</v>
      </c>
      <c r="AQ87" s="97">
        <f t="shared" si="37"/>
        <v>29887986.592499997</v>
      </c>
      <c r="AR87" s="97">
        <f t="shared" si="37"/>
        <v>29887986.592499997</v>
      </c>
      <c r="AS87" s="97">
        <f t="shared" si="37"/>
        <v>29887986.592499997</v>
      </c>
      <c r="AT87" s="97">
        <f t="shared" si="37"/>
        <v>29887986.592499997</v>
      </c>
      <c r="AU87" s="97">
        <f t="shared" si="37"/>
        <v>29887986.592499997</v>
      </c>
      <c r="AV87" s="97">
        <f t="shared" si="37"/>
        <v>29887986.592499997</v>
      </c>
      <c r="AW87" s="97">
        <f t="shared" si="37"/>
        <v>29887986.592499997</v>
      </c>
      <c r="AX87" s="97">
        <f t="shared" si="37"/>
        <v>19921649.265999999</v>
      </c>
      <c r="AY87" s="97">
        <f t="shared" si="37"/>
        <v>18295435.309575003</v>
      </c>
      <c r="AZ87" s="97">
        <f t="shared" si="37"/>
        <v>29281872.067390002</v>
      </c>
      <c r="BA87" s="97">
        <f t="shared" si="37"/>
        <v>32938992.935290016</v>
      </c>
      <c r="BB87" s="97">
        <f t="shared" si="37"/>
        <v>32938992.935290016</v>
      </c>
      <c r="BC87" s="97">
        <f t="shared" si="37"/>
        <v>32938992.935290016</v>
      </c>
      <c r="BD87" s="97">
        <f t="shared" si="37"/>
        <v>32938992.935290016</v>
      </c>
      <c r="BE87" s="97">
        <f t="shared" si="37"/>
        <v>32938992.935290016</v>
      </c>
      <c r="BF87" s="97">
        <f t="shared" si="37"/>
        <v>32938992.935290016</v>
      </c>
      <c r="BG87" s="97">
        <f t="shared" si="37"/>
        <v>32938992.935290016</v>
      </c>
      <c r="BH87" s="97">
        <f t="shared" si="37"/>
        <v>32938992.935290016</v>
      </c>
      <c r="BI87" s="97">
        <f t="shared" si="37"/>
        <v>32938992.935290016</v>
      </c>
      <c r="BJ87" s="97">
        <f t="shared" si="37"/>
        <v>21964353.341565005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1682050</v>
      </c>
      <c r="G89" s="97">
        <f t="shared" si="39"/>
        <v>2943820</v>
      </c>
      <c r="H89" s="97">
        <f t="shared" si="39"/>
        <v>2943820</v>
      </c>
      <c r="I89" s="97">
        <f t="shared" si="39"/>
        <v>2943820</v>
      </c>
      <c r="J89" s="97">
        <f t="shared" si="39"/>
        <v>2943820</v>
      </c>
      <c r="K89" s="97">
        <f t="shared" si="39"/>
        <v>2943820</v>
      </c>
      <c r="L89" s="97">
        <f t="shared" si="39"/>
        <v>2943820</v>
      </c>
      <c r="M89" s="97">
        <f t="shared" si="39"/>
        <v>2943820</v>
      </c>
      <c r="N89" s="97">
        <f t="shared" si="39"/>
        <v>2798940</v>
      </c>
      <c r="O89" s="97">
        <f t="shared" si="39"/>
        <v>3797965</v>
      </c>
      <c r="P89" s="97">
        <f t="shared" si="39"/>
        <v>6072250</v>
      </c>
      <c r="Q89" s="97">
        <f t="shared" si="39"/>
        <v>6834090</v>
      </c>
      <c r="R89" s="97">
        <f t="shared" si="39"/>
        <v>6834090</v>
      </c>
      <c r="S89" s="97">
        <f t="shared" si="39"/>
        <v>6834090</v>
      </c>
      <c r="T89" s="97">
        <f t="shared" si="39"/>
        <v>6834090</v>
      </c>
      <c r="U89" s="97">
        <f t="shared" si="39"/>
        <v>6834090</v>
      </c>
      <c r="V89" s="97">
        <f t="shared" si="39"/>
        <v>6834090</v>
      </c>
      <c r="W89" s="97">
        <f t="shared" si="39"/>
        <v>6834090</v>
      </c>
      <c r="X89" s="97">
        <f t="shared" si="39"/>
        <v>6834090</v>
      </c>
      <c r="Y89" s="97">
        <f t="shared" si="39"/>
        <v>6834090</v>
      </c>
      <c r="Z89" s="97">
        <f t="shared" si="39"/>
        <v>4559805</v>
      </c>
      <c r="AA89" s="97">
        <f t="shared" si="39"/>
        <v>11696870.850000001</v>
      </c>
      <c r="AB89" s="97">
        <f t="shared" si="39"/>
        <v>18703086.399999999</v>
      </c>
      <c r="AC89" s="97">
        <f t="shared" si="39"/>
        <v>21048414.050000001</v>
      </c>
      <c r="AD89" s="97">
        <f t="shared" si="39"/>
        <v>21048414.050000001</v>
      </c>
      <c r="AE89" s="97">
        <f t="shared" si="39"/>
        <v>21048414.050000001</v>
      </c>
      <c r="AF89" s="97">
        <f t="shared" si="39"/>
        <v>21048414.050000001</v>
      </c>
      <c r="AG89" s="97">
        <f t="shared" si="39"/>
        <v>21048414.050000001</v>
      </c>
      <c r="AH89" s="97">
        <f t="shared" si="39"/>
        <v>21048414.050000001</v>
      </c>
      <c r="AI89" s="97">
        <f t="shared" si="39"/>
        <v>21048414.050000001</v>
      </c>
      <c r="AJ89" s="97">
        <f t="shared" si="39"/>
        <v>21048414.050000001</v>
      </c>
      <c r="AK89" s="97">
        <f t="shared" si="39"/>
        <v>21048414.050000001</v>
      </c>
      <c r="AL89" s="97">
        <f t="shared" si="39"/>
        <v>14027314.799999999</v>
      </c>
      <c r="AM89" s="97">
        <f t="shared" si="39"/>
        <v>13824123.672499998</v>
      </c>
      <c r="AN89" s="97">
        <f t="shared" si="39"/>
        <v>22116760.311499998</v>
      </c>
      <c r="AO89" s="97">
        <f t="shared" si="39"/>
        <v>24881479.524500001</v>
      </c>
      <c r="AP89" s="97">
        <f t="shared" si="39"/>
        <v>24880972.524500001</v>
      </c>
      <c r="AQ89" s="97">
        <f t="shared" si="39"/>
        <v>24880972.524500001</v>
      </c>
      <c r="AR89" s="97">
        <f t="shared" si="39"/>
        <v>24880972.524500001</v>
      </c>
      <c r="AS89" s="97">
        <f t="shared" si="39"/>
        <v>24880972.524500001</v>
      </c>
      <c r="AT89" s="97">
        <f t="shared" si="39"/>
        <v>24880972.524500001</v>
      </c>
      <c r="AU89" s="97">
        <f t="shared" si="39"/>
        <v>24880972.524500001</v>
      </c>
      <c r="AV89" s="97">
        <f t="shared" si="39"/>
        <v>24880972.524500001</v>
      </c>
      <c r="AW89" s="97">
        <f t="shared" si="39"/>
        <v>24880972.524500001</v>
      </c>
      <c r="AX89" s="97">
        <f t="shared" si="39"/>
        <v>16588335.885499999</v>
      </c>
      <c r="AY89" s="97">
        <f t="shared" si="39"/>
        <v>11558985.104725</v>
      </c>
      <c r="AZ89" s="97">
        <f t="shared" si="39"/>
        <v>18498546.294075001</v>
      </c>
      <c r="BA89" s="97">
        <f t="shared" si="39"/>
        <v>20801616.925499998</v>
      </c>
      <c r="BB89" s="97">
        <f t="shared" si="39"/>
        <v>20801109.925499998</v>
      </c>
      <c r="BC89" s="97">
        <f t="shared" si="39"/>
        <v>20801109.925499998</v>
      </c>
      <c r="BD89" s="97">
        <f t="shared" si="39"/>
        <v>20801109.925499998</v>
      </c>
      <c r="BE89" s="97">
        <f t="shared" si="39"/>
        <v>20801109.925499998</v>
      </c>
      <c r="BF89" s="97">
        <f t="shared" si="39"/>
        <v>20801109.925499998</v>
      </c>
      <c r="BG89" s="97">
        <f t="shared" si="39"/>
        <v>20801109.925499998</v>
      </c>
      <c r="BH89" s="97">
        <f t="shared" si="39"/>
        <v>20801109.925499998</v>
      </c>
      <c r="BI89" s="97">
        <f t="shared" si="39"/>
        <v>20801109.925499998</v>
      </c>
      <c r="BJ89" s="97">
        <f t="shared" si="39"/>
        <v>13875845.388674997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4055330</v>
      </c>
      <c r="G91" s="97">
        <f t="shared" si="43"/>
        <v>7095840</v>
      </c>
      <c r="H91" s="97">
        <f t="shared" si="43"/>
        <v>7095840</v>
      </c>
      <c r="I91" s="97">
        <f t="shared" si="43"/>
        <v>7095840</v>
      </c>
      <c r="J91" s="97">
        <f t="shared" si="43"/>
        <v>7095840</v>
      </c>
      <c r="K91" s="97">
        <f t="shared" si="43"/>
        <v>7095840</v>
      </c>
      <c r="L91" s="97">
        <f t="shared" si="43"/>
        <v>7095840</v>
      </c>
      <c r="M91" s="97">
        <f t="shared" si="43"/>
        <v>7095840</v>
      </c>
      <c r="N91" s="97">
        <f t="shared" si="43"/>
        <v>6752780</v>
      </c>
      <c r="O91" s="97">
        <f t="shared" si="43"/>
        <v>9242660</v>
      </c>
      <c r="P91" s="97">
        <f t="shared" si="43"/>
        <v>14787400</v>
      </c>
      <c r="Q91" s="97">
        <f t="shared" si="43"/>
        <v>16631545</v>
      </c>
      <c r="R91" s="97">
        <f t="shared" si="43"/>
        <v>16631545</v>
      </c>
      <c r="S91" s="97">
        <f t="shared" si="43"/>
        <v>16631545</v>
      </c>
      <c r="T91" s="97">
        <f t="shared" si="43"/>
        <v>16631545</v>
      </c>
      <c r="U91" s="97">
        <f t="shared" si="43"/>
        <v>16631545</v>
      </c>
      <c r="V91" s="97">
        <f t="shared" si="43"/>
        <v>16631545</v>
      </c>
      <c r="W91" s="97">
        <f t="shared" si="43"/>
        <v>16631545</v>
      </c>
      <c r="X91" s="97">
        <f t="shared" si="43"/>
        <v>16631545</v>
      </c>
      <c r="Y91" s="97">
        <f t="shared" si="43"/>
        <v>16631545</v>
      </c>
      <c r="Z91" s="97">
        <f t="shared" si="43"/>
        <v>11086805</v>
      </c>
      <c r="AA91" s="97">
        <f t="shared" ref="AA91:AL91" si="44">AA28+AA40+AA41+AA44+AA45+AA65+AA77+AA78+AA81+AA82</f>
        <v>19253783.300000004</v>
      </c>
      <c r="AB91" s="97">
        <f t="shared" si="44"/>
        <v>30799527.350000001</v>
      </c>
      <c r="AC91" s="97">
        <f t="shared" si="44"/>
        <v>34652115.849999994</v>
      </c>
      <c r="AD91" s="97">
        <f t="shared" si="44"/>
        <v>34652115.849999994</v>
      </c>
      <c r="AE91" s="97">
        <f t="shared" si="44"/>
        <v>34652115.849999994</v>
      </c>
      <c r="AF91" s="97">
        <f t="shared" si="44"/>
        <v>34652115.849999994</v>
      </c>
      <c r="AG91" s="97">
        <f t="shared" si="44"/>
        <v>34652115.849999994</v>
      </c>
      <c r="AH91" s="97">
        <f t="shared" si="44"/>
        <v>34652115.849999994</v>
      </c>
      <c r="AI91" s="97">
        <f t="shared" si="44"/>
        <v>34652115.849999994</v>
      </c>
      <c r="AJ91" s="97">
        <f t="shared" si="44"/>
        <v>34652115.849999994</v>
      </c>
      <c r="AK91" s="97">
        <f t="shared" si="44"/>
        <v>34652115.849999994</v>
      </c>
      <c r="AL91" s="97">
        <f t="shared" si="44"/>
        <v>23098929.949999996</v>
      </c>
      <c r="AM91" s="97">
        <f t="shared" ref="AM91:BJ91" si="45">AM28+AM40+AM41+AM44+AM45+AM65+AM77+AM78+AM81+AM82</f>
        <v>30424681.365499992</v>
      </c>
      <c r="AN91" s="97">
        <f t="shared" si="45"/>
        <v>48683655.330999985</v>
      </c>
      <c r="AO91" s="97">
        <f t="shared" si="45"/>
        <v>54769466.116999999</v>
      </c>
      <c r="AP91" s="97">
        <f t="shared" si="45"/>
        <v>54768959.116999999</v>
      </c>
      <c r="AQ91" s="97">
        <f t="shared" si="45"/>
        <v>54768959.116999999</v>
      </c>
      <c r="AR91" s="97">
        <f t="shared" si="45"/>
        <v>54768959.116999999</v>
      </c>
      <c r="AS91" s="97">
        <f t="shared" si="45"/>
        <v>54768959.116999999</v>
      </c>
      <c r="AT91" s="97">
        <f t="shared" si="45"/>
        <v>54768959.116999999</v>
      </c>
      <c r="AU91" s="97">
        <f t="shared" si="45"/>
        <v>54768959.116999999</v>
      </c>
      <c r="AV91" s="97">
        <f t="shared" si="45"/>
        <v>54768959.116999999</v>
      </c>
      <c r="AW91" s="97">
        <f t="shared" si="45"/>
        <v>54768959.116999999</v>
      </c>
      <c r="AX91" s="97">
        <f t="shared" si="45"/>
        <v>36509985.151499994</v>
      </c>
      <c r="AY91" s="97">
        <f t="shared" si="45"/>
        <v>29854420.414300002</v>
      </c>
      <c r="AZ91" s="97">
        <f t="shared" si="45"/>
        <v>47780418.361465007</v>
      </c>
      <c r="BA91" s="97">
        <f t="shared" si="45"/>
        <v>53740609.860790014</v>
      </c>
      <c r="BB91" s="97">
        <f t="shared" si="45"/>
        <v>53740102.860790014</v>
      </c>
      <c r="BC91" s="97">
        <f t="shared" si="45"/>
        <v>53740102.860790014</v>
      </c>
      <c r="BD91" s="97">
        <f t="shared" si="45"/>
        <v>53740102.860790014</v>
      </c>
      <c r="BE91" s="97">
        <f t="shared" si="45"/>
        <v>53740102.860790014</v>
      </c>
      <c r="BF91" s="97">
        <f t="shared" si="45"/>
        <v>53740102.860790014</v>
      </c>
      <c r="BG91" s="97">
        <f t="shared" si="45"/>
        <v>53740102.860790014</v>
      </c>
      <c r="BH91" s="97">
        <f t="shared" si="45"/>
        <v>53740102.860790014</v>
      </c>
      <c r="BI91" s="97">
        <f t="shared" si="45"/>
        <v>53740102.860790014</v>
      </c>
      <c r="BJ91" s="97">
        <f t="shared" si="45"/>
        <v>35840198.73024001</v>
      </c>
      <c r="BK91" s="118">
        <f>SUM(C91:BJ91)</f>
        <v>1835976974.4041154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4055330</v>
      </c>
      <c r="G93" s="103">
        <f t="shared" si="47"/>
        <v>7095840</v>
      </c>
      <c r="H93" s="103">
        <f t="shared" si="47"/>
        <v>7095840</v>
      </c>
      <c r="I93" s="103">
        <f t="shared" si="47"/>
        <v>7095840</v>
      </c>
      <c r="J93" s="103">
        <f t="shared" si="47"/>
        <v>7095840</v>
      </c>
      <c r="K93" s="103">
        <f t="shared" si="47"/>
        <v>7095840</v>
      </c>
      <c r="L93" s="103">
        <f t="shared" si="47"/>
        <v>7095840</v>
      </c>
      <c r="M93" s="103">
        <f t="shared" si="47"/>
        <v>7095840</v>
      </c>
      <c r="N93" s="103">
        <f>N$87+N$89</f>
        <v>6752780</v>
      </c>
      <c r="O93" s="103">
        <f>O$87+O$89</f>
        <v>9242660</v>
      </c>
      <c r="P93" s="103">
        <f t="shared" ref="P93:BJ93" si="49">P$87+P$89</f>
        <v>14787400</v>
      </c>
      <c r="Q93" s="103">
        <f t="shared" si="49"/>
        <v>16631545</v>
      </c>
      <c r="R93" s="103">
        <f t="shared" si="49"/>
        <v>16631545</v>
      </c>
      <c r="S93" s="103">
        <f t="shared" si="49"/>
        <v>16631545</v>
      </c>
      <c r="T93" s="103">
        <f t="shared" si="49"/>
        <v>16631545</v>
      </c>
      <c r="U93" s="103">
        <f t="shared" si="49"/>
        <v>16631545</v>
      </c>
      <c r="V93" s="103">
        <f t="shared" si="49"/>
        <v>16631545</v>
      </c>
      <c r="W93" s="103">
        <f t="shared" si="49"/>
        <v>16631545</v>
      </c>
      <c r="X93" s="103">
        <f t="shared" si="49"/>
        <v>16631545</v>
      </c>
      <c r="Y93" s="103">
        <f t="shared" si="49"/>
        <v>16631545</v>
      </c>
      <c r="Z93" s="103">
        <f t="shared" si="49"/>
        <v>11086805</v>
      </c>
      <c r="AA93" s="103">
        <f t="shared" si="49"/>
        <v>19253783.300000004</v>
      </c>
      <c r="AB93" s="103">
        <f t="shared" si="49"/>
        <v>30799527.350000001</v>
      </c>
      <c r="AC93" s="103">
        <f t="shared" si="49"/>
        <v>34652115.849999994</v>
      </c>
      <c r="AD93" s="103">
        <f t="shared" si="49"/>
        <v>34652115.849999994</v>
      </c>
      <c r="AE93" s="103">
        <f t="shared" si="49"/>
        <v>34652115.849999994</v>
      </c>
      <c r="AF93" s="103">
        <f t="shared" si="49"/>
        <v>34652115.849999994</v>
      </c>
      <c r="AG93" s="103">
        <f t="shared" si="49"/>
        <v>34652115.849999994</v>
      </c>
      <c r="AH93" s="103">
        <f t="shared" si="49"/>
        <v>34652115.849999994</v>
      </c>
      <c r="AI93" s="103">
        <f t="shared" si="49"/>
        <v>34652115.849999994</v>
      </c>
      <c r="AJ93" s="103">
        <f t="shared" si="49"/>
        <v>34652115.849999994</v>
      </c>
      <c r="AK93" s="103">
        <f t="shared" si="49"/>
        <v>34652115.849999994</v>
      </c>
      <c r="AL93" s="103">
        <f t="shared" si="49"/>
        <v>23098929.949999996</v>
      </c>
      <c r="AM93" s="103">
        <f t="shared" si="49"/>
        <v>30424681.365499996</v>
      </c>
      <c r="AN93" s="103">
        <f t="shared" si="49"/>
        <v>48683655.330999985</v>
      </c>
      <c r="AO93" s="103">
        <f t="shared" si="49"/>
        <v>54769466.116999999</v>
      </c>
      <c r="AP93" s="103">
        <f t="shared" si="49"/>
        <v>54768959.116999999</v>
      </c>
      <c r="AQ93" s="103">
        <f t="shared" si="49"/>
        <v>54768959.116999999</v>
      </c>
      <c r="AR93" s="103">
        <f t="shared" si="49"/>
        <v>54768959.116999999</v>
      </c>
      <c r="AS93" s="103">
        <f t="shared" si="49"/>
        <v>54768959.116999999</v>
      </c>
      <c r="AT93" s="103">
        <f t="shared" si="49"/>
        <v>54768959.116999999</v>
      </c>
      <c r="AU93" s="103">
        <f t="shared" si="49"/>
        <v>54768959.116999999</v>
      </c>
      <c r="AV93" s="103">
        <f t="shared" si="49"/>
        <v>54768959.116999999</v>
      </c>
      <c r="AW93" s="103">
        <f t="shared" si="49"/>
        <v>54768959.116999999</v>
      </c>
      <c r="AX93" s="103">
        <f t="shared" si="49"/>
        <v>36509985.151500002</v>
      </c>
      <c r="AY93" s="103">
        <f t="shared" si="49"/>
        <v>29854420.414300002</v>
      </c>
      <c r="AZ93" s="103">
        <f t="shared" si="49"/>
        <v>47780418.361465007</v>
      </c>
      <c r="BA93" s="103">
        <f t="shared" si="49"/>
        <v>53740609.860790014</v>
      </c>
      <c r="BB93" s="103">
        <f t="shared" si="49"/>
        <v>53740102.860790014</v>
      </c>
      <c r="BC93" s="103">
        <f t="shared" si="49"/>
        <v>53740102.860790014</v>
      </c>
      <c r="BD93" s="103">
        <f t="shared" si="49"/>
        <v>53740102.860790014</v>
      </c>
      <c r="BE93" s="103">
        <f t="shared" si="49"/>
        <v>53740102.860790014</v>
      </c>
      <c r="BF93" s="103">
        <f t="shared" si="49"/>
        <v>53740102.860790014</v>
      </c>
      <c r="BG93" s="103">
        <f t="shared" si="49"/>
        <v>53740102.860790014</v>
      </c>
      <c r="BH93" s="103">
        <f t="shared" si="49"/>
        <v>53740102.860790014</v>
      </c>
      <c r="BI93" s="103">
        <f t="shared" si="49"/>
        <v>53740102.860790014</v>
      </c>
      <c r="BJ93" s="103">
        <f t="shared" si="49"/>
        <v>35840198.730240002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8" t="s">
        <v>35</v>
      </c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 t="s">
        <v>36</v>
      </c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 t="s">
        <v>37</v>
      </c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 t="s">
        <v>38</v>
      </c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 t="s">
        <v>39</v>
      </c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4" t="s">
        <v>625</v>
      </c>
      <c r="B66" s="394"/>
      <c r="C66" s="394"/>
      <c r="D66" s="394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4" t="s">
        <v>627</v>
      </c>
      <c r="B67" s="394"/>
      <c r="C67" s="394"/>
      <c r="D67" s="394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4" t="s">
        <v>626</v>
      </c>
      <c r="B68" s="394"/>
      <c r="C68" s="394"/>
      <c r="D68" s="394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8" t="s">
        <v>35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10"/>
      <c r="S74" s="388" t="s">
        <v>36</v>
      </c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10"/>
      <c r="AF74" s="388" t="s">
        <v>37</v>
      </c>
      <c r="AG74" s="388"/>
      <c r="AH74" s="388"/>
      <c r="AI74" s="388"/>
      <c r="AJ74" s="388"/>
      <c r="AK74" s="388"/>
      <c r="AL74" s="388"/>
      <c r="AM74" s="388"/>
      <c r="AN74" s="388"/>
      <c r="AO74" s="388"/>
      <c r="AP74" s="388"/>
      <c r="AQ74" s="388"/>
      <c r="AR74" s="10"/>
      <c r="AS74" s="388" t="s">
        <v>38</v>
      </c>
      <c r="AT74" s="388"/>
      <c r="AU74" s="388"/>
      <c r="AV74" s="388"/>
      <c r="AW74" s="388"/>
      <c r="AX74" s="388"/>
      <c r="AY74" s="388"/>
      <c r="AZ74" s="388"/>
      <c r="BA74" s="388"/>
      <c r="BB74" s="388"/>
      <c r="BC74" s="388"/>
      <c r="BD74" s="388"/>
      <c r="BE74" s="10"/>
      <c r="BF74" s="388" t="s">
        <v>39</v>
      </c>
      <c r="BG74" s="388"/>
      <c r="BH74" s="388"/>
      <c r="BI74" s="388"/>
      <c r="BJ74" s="388"/>
      <c r="BK74" s="388"/>
      <c r="BL74" s="388"/>
      <c r="BM74" s="388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4" t="s">
        <v>628</v>
      </c>
      <c r="B139" s="394"/>
      <c r="C139" s="394"/>
      <c r="D139" s="394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4" t="s">
        <v>344</v>
      </c>
      <c r="B140" s="394"/>
      <c r="C140" s="394"/>
      <c r="D140" s="394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4" t="s">
        <v>629</v>
      </c>
      <c r="B141" s="394"/>
      <c r="C141" s="394"/>
      <c r="D141" s="394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E18" sqref="E18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8" t="s">
        <v>35</v>
      </c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 t="s">
        <v>36</v>
      </c>
      <c r="Q11" s="388"/>
      <c r="R11" s="388"/>
      <c r="S11" s="388"/>
      <c r="T11" s="388"/>
      <c r="U11" s="388"/>
      <c r="V11" s="388"/>
      <c r="W11" s="388"/>
      <c r="X11" s="388"/>
      <c r="Y11" s="388"/>
      <c r="Z11" s="388"/>
      <c r="AA11" s="388"/>
      <c r="AB11" s="388" t="s">
        <v>37</v>
      </c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 t="s">
        <v>38</v>
      </c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 t="s">
        <v>39</v>
      </c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  <c r="BK11" s="388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5" t="s">
        <v>284</v>
      </c>
      <c r="BO2" s="395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8"/>
      <c r="C2" s="388"/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 t="s">
        <v>36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 t="s">
        <v>37</v>
      </c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 t="s">
        <v>38</v>
      </c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 t="s">
        <v>39</v>
      </c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8" t="s">
        <v>35</v>
      </c>
      <c r="C14" s="388"/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 t="s">
        <v>36</v>
      </c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 t="s">
        <v>37</v>
      </c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 t="s">
        <v>38</v>
      </c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 t="s">
        <v>39</v>
      </c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6" t="s">
        <v>279</v>
      </c>
      <c r="I1" s="396"/>
      <c r="J1" s="396"/>
      <c r="K1" s="396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10"/>
      <c r="S3" s="388" t="s">
        <v>36</v>
      </c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10"/>
      <c r="AF3" s="388" t="s">
        <v>37</v>
      </c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10"/>
      <c r="AS3" s="388" t="s">
        <v>38</v>
      </c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10"/>
      <c r="BF3" s="388" t="s">
        <v>39</v>
      </c>
      <c r="BG3" s="388"/>
      <c r="BH3" s="388"/>
      <c r="BI3" s="388"/>
      <c r="BJ3" s="388"/>
      <c r="BK3" s="388"/>
      <c r="BL3" s="388"/>
      <c r="BM3" s="388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8" t="s">
        <v>35</v>
      </c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 t="s">
        <v>36</v>
      </c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 t="s">
        <v>37</v>
      </c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 t="s">
        <v>38</v>
      </c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 t="s">
        <v>39</v>
      </c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8" t="s">
        <v>35</v>
      </c>
      <c r="D21" s="388"/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 t="s">
        <v>36</v>
      </c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 t="s">
        <v>37</v>
      </c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 t="s">
        <v>38</v>
      </c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 t="s">
        <v>39</v>
      </c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8" t="s">
        <v>35</v>
      </c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 t="s">
        <v>36</v>
      </c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 t="s">
        <v>37</v>
      </c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 t="s">
        <v>38</v>
      </c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 t="s">
        <v>39</v>
      </c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8" t="s">
        <v>35</v>
      </c>
      <c r="D1" s="388"/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 t="s">
        <v>36</v>
      </c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 t="s">
        <v>37</v>
      </c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 t="s">
        <v>38</v>
      </c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 t="s">
        <v>39</v>
      </c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8" t="s">
        <v>151</v>
      </c>
      <c r="B5" s="388"/>
    </row>
    <row r="6" spans="1:63" x14ac:dyDescent="0.15">
      <c r="C6" s="388" t="s">
        <v>35</v>
      </c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 t="s">
        <v>36</v>
      </c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 t="s">
        <v>37</v>
      </c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 t="s">
        <v>38</v>
      </c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 t="s">
        <v>39</v>
      </c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8" t="s">
        <v>154</v>
      </c>
      <c r="B13" s="388"/>
    </row>
    <row r="14" spans="1:63" x14ac:dyDescent="0.15">
      <c r="C14" s="388" t="s">
        <v>35</v>
      </c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/>
      <c r="O14" s="388" t="s">
        <v>36</v>
      </c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 t="s">
        <v>37</v>
      </c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 t="s">
        <v>38</v>
      </c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 t="s">
        <v>39</v>
      </c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180</vt:i4>
      </vt:variant>
    </vt:vector>
  </HeadingPairs>
  <TitlesOfParts>
    <vt:vector size="24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JanYR2</vt:lpstr>
      <vt:lpstr>JanYR2Acum</vt:lpstr>
      <vt:lpstr>JanYR3</vt:lpstr>
      <vt:lpstr>JanYR3Acum</vt:lpstr>
      <vt:lpstr>JanYR4</vt:lpstr>
      <vt:lpstr>JanYR4Acum</vt:lpstr>
      <vt:lpstr>JanYR5</vt:lpstr>
      <vt:lpstr>JanYR5Acum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2023-05-06T13:44:41Z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