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24099AF2-4411-2B40-95DA-D9BF7B6F28C0}" xr6:coauthVersionLast="47" xr6:coauthVersionMax="47" xr10:uidLastSave="{00000000-0000-0000-0000-000000000000}"/>
  <bookViews>
    <workbookView xWindow="2600" yWindow="-26140" windowWidth="18620" windowHeight="17720" firstSheet="6" activeTab="10" xr2:uid="{0A685C3A-72EB-1743-852A-4B631CE30C25}"/>
    <workbookView xWindow="17260" yWindow="-19740" windowWidth="19140" windowHeight="16940" firstSheet="23" activeTab="29" xr2:uid="{F023BD66-6D82-5546-9590-444D779ACA69}"/>
    <workbookView xWindow="3580" yWindow="2500" windowWidth="27240" windowHeight="16440" firstSheet="7" activeTab="13" xr2:uid="{2736542C-B34C-AA43-B72A-E6AD083F08D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'FIN-VALUE_CWS'!$G$6</definedName>
    <definedName name="AbrYR1Acum">'FIN-VALUE_CWS'!$G$9</definedName>
    <definedName name="ActivosPeriodoAnterior">'CAPEX-FA_CWS '!$G$19</definedName>
    <definedName name="ADMIN_LBR">#REF!</definedName>
    <definedName name="ADVENT_LBR">#REF!</definedName>
    <definedName name="CajaPositivo">'FIN-VALUE_CWS'!$Q$6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icYR1">'FIN-VALUE_CWS'!$O$6</definedName>
    <definedName name="EQUES_LBR">#REF!</definedName>
    <definedName name="FebYR2Acum">'FIN-VALUE_CWS'!$Q$9</definedName>
    <definedName name="FebYR3">'FIN-VALUE_CWS'!$AC$6</definedName>
    <definedName name="FebYR3Acum">'FIN-VALUE_CWS'!$AC$9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ulYR1">'FIN-VALUE_CWS'!$J$6</definedName>
    <definedName name="JulYR2">'FIN-VALUE_CWS'!$V$6</definedName>
    <definedName name="JulYR2Acum">'FIN-VALUE_CWS'!$V$9</definedName>
    <definedName name="JunYR1Acum">'FIN-VALUE_CWS'!$I$9</definedName>
    <definedName name="MAINT_LBR">#REF!</definedName>
    <definedName name="MARKETING_LBR">#REF!</definedName>
    <definedName name="MayYR1">'FIN-VALUE_CWS'!$H$6</definedName>
    <definedName name="MayYR1Acum">'FIN-VALUE_CWS'!$H$9</definedName>
    <definedName name="MUSEUM_LBR">#REF!</definedName>
    <definedName name="NovYR1Acum">'FIN-VALUE_CWS'!$N$9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9" i="111" l="1"/>
  <c r="D34" i="111"/>
  <c r="E28" i="112"/>
  <c r="E27" i="112"/>
  <c r="E39" i="112"/>
  <c r="E38" i="112"/>
  <c r="D39" i="112"/>
  <c r="D38" i="112"/>
  <c r="D29" i="112"/>
  <c r="D28" i="112"/>
  <c r="D27" i="112"/>
  <c r="B69" i="111"/>
  <c r="E41" i="112"/>
  <c r="C36" i="111"/>
  <c r="B10" i="47"/>
  <c r="D36" i="47"/>
  <c r="D38" i="47"/>
  <c r="D6" i="48"/>
  <c r="D9" i="48"/>
  <c r="D8" i="48"/>
  <c r="D13" i="48"/>
  <c r="D35" i="48"/>
  <c r="D79" i="49"/>
  <c r="AE79" i="49"/>
  <c r="C10" i="47"/>
  <c r="D42" i="47"/>
  <c r="P6" i="48"/>
  <c r="P9" i="48"/>
  <c r="P8" i="48"/>
  <c r="P13" i="48"/>
  <c r="P35" i="48"/>
  <c r="D91" i="49"/>
  <c r="AE91" i="49"/>
  <c r="D10" i="47"/>
  <c r="D46" i="47"/>
  <c r="AB6" i="48"/>
  <c r="AB9" i="48"/>
  <c r="AB8" i="48"/>
  <c r="AB13" i="48"/>
  <c r="AB35" i="48"/>
  <c r="D103" i="49"/>
  <c r="AE103" i="49"/>
  <c r="AE139" i="49"/>
  <c r="AE141" i="49"/>
  <c r="AB45" i="48"/>
  <c r="AD126" i="59"/>
  <c r="AB44" i="48"/>
  <c r="AB50" i="48"/>
  <c r="AB72" i="48"/>
  <c r="AB81" i="48"/>
  <c r="AD125" i="59"/>
  <c r="AD127" i="59"/>
  <c r="D34" i="48"/>
  <c r="D6" i="49"/>
  <c r="AE6" i="49"/>
  <c r="P34" i="48"/>
  <c r="D18" i="49"/>
  <c r="AE18" i="49"/>
  <c r="AB34" i="48"/>
  <c r="D30" i="49"/>
  <c r="AE30" i="49"/>
  <c r="AE66" i="49"/>
  <c r="AE68" i="49"/>
  <c r="AB41" i="48"/>
  <c r="AD121" i="59"/>
  <c r="AB38" i="48"/>
  <c r="AB40" i="48"/>
  <c r="AB71" i="48"/>
  <c r="AB75" i="48"/>
  <c r="AB77" i="48"/>
  <c r="AD120" i="59"/>
  <c r="AD122" i="59"/>
  <c r="AB14" i="48"/>
  <c r="AB17" i="48"/>
  <c r="AB21" i="48"/>
  <c r="AB22" i="48"/>
  <c r="AB23" i="48"/>
  <c r="AB24" i="48"/>
  <c r="AB26" i="48"/>
  <c r="AB28" i="48"/>
  <c r="AB51" i="48"/>
  <c r="AB54" i="48"/>
  <c r="AB58" i="48"/>
  <c r="AB59" i="48"/>
  <c r="AB60" i="48"/>
  <c r="AB61" i="48"/>
  <c r="AB63" i="48"/>
  <c r="AB65" i="48"/>
  <c r="AD116" i="59"/>
  <c r="AD129" i="59"/>
  <c r="AB91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E36" i="47"/>
  <c r="E38" i="47"/>
  <c r="E6" i="48"/>
  <c r="E9" i="48"/>
  <c r="E8" i="48"/>
  <c r="E13" i="48"/>
  <c r="E35" i="48"/>
  <c r="E34" i="48"/>
  <c r="D7" i="49"/>
  <c r="T7" i="49"/>
  <c r="E42" i="47"/>
  <c r="Q6" i="48"/>
  <c r="Q9" i="48"/>
  <c r="Q8" i="48"/>
  <c r="Q13" i="48"/>
  <c r="Q35" i="48"/>
  <c r="Q34" i="48"/>
  <c r="D19" i="49"/>
  <c r="T19" i="49"/>
  <c r="T66" i="49"/>
  <c r="T68" i="49"/>
  <c r="Q41" i="48"/>
  <c r="D80" i="49"/>
  <c r="T80" i="49"/>
  <c r="D92" i="49"/>
  <c r="T92" i="49"/>
  <c r="T139" i="49"/>
  <c r="T141" i="49"/>
  <c r="Q45" i="48"/>
  <c r="Q14" i="48"/>
  <c r="Q17" i="48"/>
  <c r="Q21" i="48"/>
  <c r="Q22" i="48"/>
  <c r="Q23" i="48"/>
  <c r="Q24" i="48"/>
  <c r="Q26" i="48"/>
  <c r="Q28" i="48"/>
  <c r="Q38" i="48"/>
  <c r="Q40" i="48"/>
  <c r="Q44" i="48"/>
  <c r="Q50" i="48"/>
  <c r="Q51" i="48"/>
  <c r="Q54" i="48"/>
  <c r="Q58" i="48"/>
  <c r="Q59" i="48"/>
  <c r="Q60" i="48"/>
  <c r="Q61" i="48"/>
  <c r="Q63" i="48"/>
  <c r="Q65" i="48"/>
  <c r="Q72" i="48"/>
  <c r="Q71" i="48"/>
  <c r="Q75" i="48"/>
  <c r="Q77" i="48"/>
  <c r="Q81" i="48"/>
  <c r="Q91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AG228" i="6"/>
  <c r="T76" i="68"/>
  <c r="V341" i="6"/>
  <c r="T94" i="68"/>
  <c r="V332" i="6"/>
  <c r="T93" i="68"/>
  <c r="V323" i="6"/>
  <c r="T75" i="68"/>
  <c r="V305" i="6"/>
  <c r="V357" i="6"/>
  <c r="V358" i="6"/>
  <c r="AG376" i="6"/>
  <c r="T80" i="68"/>
  <c r="V496" i="6"/>
  <c r="T79" i="68"/>
  <c r="V469" i="6"/>
  <c r="T78" i="68"/>
  <c r="V442" i="6"/>
  <c r="T77" i="68"/>
  <c r="V406" i="6"/>
  <c r="V530" i="6"/>
  <c r="V531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B90" i="48"/>
  <c r="AC14" i="67"/>
  <c r="AC17" i="67"/>
  <c r="AC18" i="67"/>
  <c r="AC20" i="67"/>
  <c r="AC39" i="64"/>
  <c r="C36" i="47"/>
  <c r="C38" i="47"/>
  <c r="C6" i="48"/>
  <c r="C9" i="48"/>
  <c r="C8" i="48"/>
  <c r="C13" i="48"/>
  <c r="D38" i="50"/>
  <c r="D34" i="50"/>
  <c r="D35" i="50"/>
  <c r="D66" i="50"/>
  <c r="D67" i="50"/>
  <c r="D69" i="50"/>
  <c r="E65" i="50"/>
  <c r="E38" i="50"/>
  <c r="E34" i="50"/>
  <c r="E35" i="50"/>
  <c r="E66" i="50"/>
  <c r="E67" i="50"/>
  <c r="E69" i="50"/>
  <c r="F65" i="50"/>
  <c r="F38" i="50"/>
  <c r="F34" i="50"/>
  <c r="F35" i="50"/>
  <c r="F66" i="50"/>
  <c r="F67" i="50"/>
  <c r="F68" i="50"/>
  <c r="F69" i="50"/>
  <c r="G65" i="50"/>
  <c r="F38" i="47"/>
  <c r="F6" i="48"/>
  <c r="F9" i="48"/>
  <c r="F8" i="48"/>
  <c r="F13" i="48"/>
  <c r="G38" i="50"/>
  <c r="G34" i="50"/>
  <c r="G35" i="50"/>
  <c r="G66" i="50"/>
  <c r="G67" i="50"/>
  <c r="G68" i="50"/>
  <c r="G69" i="50"/>
  <c r="H65" i="50"/>
  <c r="G38" i="47"/>
  <c r="G6" i="48"/>
  <c r="G9" i="48"/>
  <c r="G8" i="48"/>
  <c r="G13" i="48"/>
  <c r="H38" i="50"/>
  <c r="H34" i="50"/>
  <c r="H35" i="50"/>
  <c r="H66" i="50"/>
  <c r="H67" i="50"/>
  <c r="H68" i="50"/>
  <c r="H69" i="50"/>
  <c r="I65" i="50"/>
  <c r="H38" i="47"/>
  <c r="H6" i="48"/>
  <c r="H9" i="48"/>
  <c r="H8" i="48"/>
  <c r="H13" i="48"/>
  <c r="I38" i="50"/>
  <c r="I34" i="50"/>
  <c r="I35" i="50"/>
  <c r="I66" i="50"/>
  <c r="I67" i="50"/>
  <c r="I68" i="50"/>
  <c r="I69" i="50"/>
  <c r="J65" i="50"/>
  <c r="I38" i="47"/>
  <c r="I6" i="48"/>
  <c r="I9" i="48"/>
  <c r="I8" i="48"/>
  <c r="I13" i="48"/>
  <c r="J38" i="50"/>
  <c r="J34" i="50"/>
  <c r="J35" i="50"/>
  <c r="J66" i="50"/>
  <c r="J67" i="50"/>
  <c r="J68" i="50"/>
  <c r="J69" i="50"/>
  <c r="K65" i="50"/>
  <c r="J38" i="47"/>
  <c r="J6" i="48"/>
  <c r="J9" i="48"/>
  <c r="J8" i="48"/>
  <c r="J13" i="48"/>
  <c r="K38" i="50"/>
  <c r="K34" i="50"/>
  <c r="K35" i="50"/>
  <c r="K66" i="50"/>
  <c r="K67" i="50"/>
  <c r="K68" i="50"/>
  <c r="K69" i="50"/>
  <c r="L65" i="50"/>
  <c r="K38" i="47"/>
  <c r="K6" i="48"/>
  <c r="K9" i="48"/>
  <c r="K8" i="48"/>
  <c r="K13" i="48"/>
  <c r="L38" i="50"/>
  <c r="L34" i="50"/>
  <c r="L35" i="50"/>
  <c r="L66" i="50"/>
  <c r="L67" i="50"/>
  <c r="L68" i="50"/>
  <c r="L69" i="50"/>
  <c r="M65" i="50"/>
  <c r="L38" i="47"/>
  <c r="L6" i="48"/>
  <c r="L9" i="48"/>
  <c r="L8" i="48"/>
  <c r="L13" i="48"/>
  <c r="M38" i="50"/>
  <c r="M34" i="50"/>
  <c r="M35" i="50"/>
  <c r="M66" i="50"/>
  <c r="M67" i="50"/>
  <c r="M68" i="50"/>
  <c r="M69" i="50"/>
  <c r="N65" i="50"/>
  <c r="M38" i="47"/>
  <c r="M6" i="48"/>
  <c r="M9" i="48"/>
  <c r="M8" i="48"/>
  <c r="M13" i="48"/>
  <c r="N38" i="50"/>
  <c r="N34" i="50"/>
  <c r="N35" i="50"/>
  <c r="N66" i="50"/>
  <c r="N67" i="50"/>
  <c r="N68" i="50"/>
  <c r="N69" i="50"/>
  <c r="O65" i="50"/>
  <c r="N38" i="47"/>
  <c r="N6" i="48"/>
  <c r="N9" i="48"/>
  <c r="N8" i="48"/>
  <c r="N13" i="48"/>
  <c r="O38" i="50"/>
  <c r="O34" i="50"/>
  <c r="O35" i="50"/>
  <c r="O66" i="50"/>
  <c r="O67" i="50"/>
  <c r="O68" i="50"/>
  <c r="O69" i="50"/>
  <c r="P65" i="50"/>
  <c r="C42" i="47"/>
  <c r="O6" i="48"/>
  <c r="O9" i="48"/>
  <c r="O8" i="48"/>
  <c r="O13" i="48"/>
  <c r="P38" i="50"/>
  <c r="P34" i="50"/>
  <c r="P35" i="50"/>
  <c r="P66" i="50"/>
  <c r="P67" i="50"/>
  <c r="P68" i="50"/>
  <c r="P69" i="50"/>
  <c r="Q65" i="50"/>
  <c r="Q38" i="50"/>
  <c r="Q34" i="50"/>
  <c r="Q35" i="50"/>
  <c r="Q66" i="50"/>
  <c r="Q67" i="50"/>
  <c r="Q68" i="50"/>
  <c r="Q69" i="50"/>
  <c r="R65" i="50"/>
  <c r="R38" i="50"/>
  <c r="R34" i="50"/>
  <c r="R35" i="50"/>
  <c r="R66" i="50"/>
  <c r="R67" i="50"/>
  <c r="R68" i="50"/>
  <c r="R69" i="50"/>
  <c r="S65" i="50"/>
  <c r="F42" i="47"/>
  <c r="R6" i="48"/>
  <c r="R9" i="48"/>
  <c r="R8" i="48"/>
  <c r="R13" i="48"/>
  <c r="S38" i="50"/>
  <c r="S34" i="50"/>
  <c r="S35" i="50"/>
  <c r="S66" i="50"/>
  <c r="S67" i="50"/>
  <c r="S68" i="50"/>
  <c r="S69" i="50"/>
  <c r="T65" i="50"/>
  <c r="G42" i="47"/>
  <c r="S6" i="48"/>
  <c r="S9" i="48"/>
  <c r="S8" i="48"/>
  <c r="S13" i="48"/>
  <c r="T38" i="50"/>
  <c r="T34" i="50"/>
  <c r="T35" i="50"/>
  <c r="T66" i="50"/>
  <c r="T67" i="50"/>
  <c r="T68" i="50"/>
  <c r="T69" i="50"/>
  <c r="U65" i="50"/>
  <c r="H42" i="47"/>
  <c r="T6" i="48"/>
  <c r="T9" i="48"/>
  <c r="T8" i="48"/>
  <c r="T13" i="48"/>
  <c r="U38" i="50"/>
  <c r="U34" i="50"/>
  <c r="U35" i="50"/>
  <c r="U66" i="50"/>
  <c r="U67" i="50"/>
  <c r="U68" i="50"/>
  <c r="U69" i="50"/>
  <c r="V65" i="50"/>
  <c r="I42" i="47"/>
  <c r="U6" i="48"/>
  <c r="U9" i="48"/>
  <c r="U8" i="48"/>
  <c r="U13" i="48"/>
  <c r="V38" i="50"/>
  <c r="V34" i="50"/>
  <c r="V35" i="50"/>
  <c r="V66" i="50"/>
  <c r="V67" i="50"/>
  <c r="V68" i="50"/>
  <c r="V69" i="50"/>
  <c r="W65" i="50"/>
  <c r="J42" i="47"/>
  <c r="V6" i="48"/>
  <c r="V9" i="48"/>
  <c r="V8" i="48"/>
  <c r="V13" i="48"/>
  <c r="W38" i="50"/>
  <c r="W34" i="50"/>
  <c r="W35" i="50"/>
  <c r="W66" i="50"/>
  <c r="W67" i="50"/>
  <c r="W68" i="50"/>
  <c r="W69" i="50"/>
  <c r="X65" i="50"/>
  <c r="K42" i="47"/>
  <c r="W6" i="48"/>
  <c r="W9" i="48"/>
  <c r="W8" i="48"/>
  <c r="W13" i="48"/>
  <c r="X38" i="50"/>
  <c r="X34" i="50"/>
  <c r="X35" i="50"/>
  <c r="X66" i="50"/>
  <c r="X67" i="50"/>
  <c r="X68" i="50"/>
  <c r="X69" i="50"/>
  <c r="Y65" i="50"/>
  <c r="L42" i="47"/>
  <c r="X6" i="48"/>
  <c r="X9" i="48"/>
  <c r="X8" i="48"/>
  <c r="X13" i="48"/>
  <c r="Y38" i="50"/>
  <c r="Y34" i="50"/>
  <c r="Y35" i="50"/>
  <c r="Y66" i="50"/>
  <c r="Y67" i="50"/>
  <c r="Y68" i="50"/>
  <c r="Y69" i="50"/>
  <c r="Z65" i="50"/>
  <c r="M42" i="47"/>
  <c r="Y6" i="48"/>
  <c r="Y9" i="48"/>
  <c r="Y8" i="48"/>
  <c r="Y13" i="48"/>
  <c r="Z38" i="50"/>
  <c r="Z34" i="50"/>
  <c r="Z35" i="50"/>
  <c r="Z66" i="50"/>
  <c r="Z67" i="50"/>
  <c r="Z68" i="50"/>
  <c r="Z69" i="50"/>
  <c r="AA65" i="50"/>
  <c r="N42" i="47"/>
  <c r="Z6" i="48"/>
  <c r="Z9" i="48"/>
  <c r="Z8" i="48"/>
  <c r="Z13" i="48"/>
  <c r="AA38" i="50"/>
  <c r="AA34" i="50"/>
  <c r="AA35" i="50"/>
  <c r="AA66" i="50"/>
  <c r="AA67" i="50"/>
  <c r="AA68" i="50"/>
  <c r="AA69" i="50"/>
  <c r="AB65" i="50"/>
  <c r="C46" i="47"/>
  <c r="AA6" i="48"/>
  <c r="AA9" i="48"/>
  <c r="AA8" i="48"/>
  <c r="AA13" i="48"/>
  <c r="AB38" i="50"/>
  <c r="AB34" i="50"/>
  <c r="AB35" i="50"/>
  <c r="AB66" i="50"/>
  <c r="AB67" i="50"/>
  <c r="AB68" i="50"/>
  <c r="AB69" i="50"/>
  <c r="AC65" i="50"/>
  <c r="AC38" i="50"/>
  <c r="AC34" i="50"/>
  <c r="AC35" i="50"/>
  <c r="AC66" i="50"/>
  <c r="AC67" i="50"/>
  <c r="AC68" i="50"/>
  <c r="AC69" i="50"/>
  <c r="AC70" i="50"/>
  <c r="AC41" i="64"/>
  <c r="AC39" i="50"/>
  <c r="AC43" i="50"/>
  <c r="AC40" i="64"/>
  <c r="AC43" i="64"/>
  <c r="AC45" i="64"/>
  <c r="AC67" i="64"/>
  <c r="AC6" i="111"/>
  <c r="AF80" i="49"/>
  <c r="AF92" i="49"/>
  <c r="E46" i="47"/>
  <c r="AC6" i="48"/>
  <c r="AC9" i="48"/>
  <c r="AC8" i="48"/>
  <c r="AC13" i="48"/>
  <c r="AC35" i="48"/>
  <c r="D104" i="49"/>
  <c r="AF104" i="49"/>
  <c r="AF139" i="49"/>
  <c r="AF141" i="49"/>
  <c r="AC45" i="48"/>
  <c r="AE126" i="59"/>
  <c r="AC44" i="48"/>
  <c r="AC50" i="48"/>
  <c r="AC72" i="48"/>
  <c r="AC81" i="48"/>
  <c r="AE125" i="59"/>
  <c r="AE127" i="59"/>
  <c r="AF7" i="49"/>
  <c r="AF19" i="49"/>
  <c r="AC34" i="48"/>
  <c r="D31" i="49"/>
  <c r="AF31" i="49"/>
  <c r="AF66" i="49"/>
  <c r="AF68" i="49"/>
  <c r="AC41" i="48"/>
  <c r="AE121" i="59"/>
  <c r="AC38" i="48"/>
  <c r="AC40" i="48"/>
  <c r="AC71" i="48"/>
  <c r="AC75" i="48"/>
  <c r="AC77" i="48"/>
  <c r="AE120" i="59"/>
  <c r="AE122" i="59"/>
  <c r="AC14" i="48"/>
  <c r="AC17" i="48"/>
  <c r="AC21" i="48"/>
  <c r="AC22" i="48"/>
  <c r="AC23" i="48"/>
  <c r="AC24" i="48"/>
  <c r="AC26" i="48"/>
  <c r="AC28" i="48"/>
  <c r="AC51" i="48"/>
  <c r="AC54" i="48"/>
  <c r="AC58" i="48"/>
  <c r="AC59" i="48"/>
  <c r="AC60" i="48"/>
  <c r="AC61" i="48"/>
  <c r="AC63" i="48"/>
  <c r="AC65" i="48"/>
  <c r="AE116" i="59"/>
  <c r="AE129" i="59"/>
  <c r="AC91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F35" i="48"/>
  <c r="F34" i="48"/>
  <c r="D8" i="49"/>
  <c r="U8" i="49"/>
  <c r="R35" i="48"/>
  <c r="R34" i="48"/>
  <c r="D20" i="49"/>
  <c r="U20" i="49"/>
  <c r="U66" i="49"/>
  <c r="U68" i="49"/>
  <c r="R41" i="48"/>
  <c r="D81" i="49"/>
  <c r="U81" i="49"/>
  <c r="D93" i="49"/>
  <c r="U93" i="49"/>
  <c r="U139" i="49"/>
  <c r="U141" i="49"/>
  <c r="R45" i="48"/>
  <c r="R14" i="48"/>
  <c r="R17" i="48"/>
  <c r="R21" i="48"/>
  <c r="R22" i="48"/>
  <c r="R23" i="48"/>
  <c r="R24" i="48"/>
  <c r="R26" i="48"/>
  <c r="R28" i="48"/>
  <c r="R38" i="48"/>
  <c r="R40" i="48"/>
  <c r="R44" i="48"/>
  <c r="R50" i="48"/>
  <c r="R51" i="48"/>
  <c r="R54" i="48"/>
  <c r="R58" i="48"/>
  <c r="R59" i="48"/>
  <c r="R60" i="48"/>
  <c r="R61" i="48"/>
  <c r="R63" i="48"/>
  <c r="R65" i="48"/>
  <c r="R72" i="48"/>
  <c r="R71" i="48"/>
  <c r="R75" i="48"/>
  <c r="R77" i="48"/>
  <c r="R81" i="48"/>
  <c r="R91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AH228" i="6"/>
  <c r="U76" i="68"/>
  <c r="W341" i="6"/>
  <c r="U94" i="68"/>
  <c r="W332" i="6"/>
  <c r="U93" i="68"/>
  <c r="W323" i="6"/>
  <c r="U75" i="68"/>
  <c r="W305" i="6"/>
  <c r="W357" i="6"/>
  <c r="W358" i="6"/>
  <c r="AH376" i="6"/>
  <c r="U80" i="68"/>
  <c r="W496" i="6"/>
  <c r="U79" i="68"/>
  <c r="W469" i="6"/>
  <c r="U78" i="68"/>
  <c r="W442" i="6"/>
  <c r="U77" i="68"/>
  <c r="W406" i="6"/>
  <c r="W530" i="6"/>
  <c r="W531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C90" i="48"/>
  <c r="AD14" i="67"/>
  <c r="AD17" i="67"/>
  <c r="AD18" i="67"/>
  <c r="AD20" i="67"/>
  <c r="AD39" i="64"/>
  <c r="AD65" i="50"/>
  <c r="AD38" i="50"/>
  <c r="AD34" i="50"/>
  <c r="AD35" i="50"/>
  <c r="AD66" i="50"/>
  <c r="AD67" i="50"/>
  <c r="AD68" i="50"/>
  <c r="AD69" i="50"/>
  <c r="AD70" i="50"/>
  <c r="AD41" i="64"/>
  <c r="AD39" i="50"/>
  <c r="AD43" i="50"/>
  <c r="AD40" i="64"/>
  <c r="AD43" i="64"/>
  <c r="AD45" i="64"/>
  <c r="AD67" i="64"/>
  <c r="AD6" i="111"/>
  <c r="AG81" i="49"/>
  <c r="AG93" i="49"/>
  <c r="F46" i="47"/>
  <c r="AD6" i="48"/>
  <c r="AD9" i="48"/>
  <c r="AD8" i="48"/>
  <c r="AD13" i="48"/>
  <c r="AD35" i="48"/>
  <c r="D105" i="49"/>
  <c r="AG105" i="49"/>
  <c r="AG139" i="49"/>
  <c r="AG141" i="49"/>
  <c r="AD45" i="48"/>
  <c r="AF126" i="59"/>
  <c r="AD44" i="48"/>
  <c r="AD50" i="48"/>
  <c r="AD72" i="48"/>
  <c r="AD81" i="48"/>
  <c r="AF125" i="59"/>
  <c r="AF127" i="59"/>
  <c r="AG8" i="49"/>
  <c r="AG20" i="49"/>
  <c r="AD34" i="48"/>
  <c r="D32" i="49"/>
  <c r="AG32" i="49"/>
  <c r="AG66" i="49"/>
  <c r="AG68" i="49"/>
  <c r="AD41" i="48"/>
  <c r="AF121" i="59"/>
  <c r="AD38" i="48"/>
  <c r="AD40" i="48"/>
  <c r="AD71" i="48"/>
  <c r="AD75" i="48"/>
  <c r="AD77" i="48"/>
  <c r="AF120" i="59"/>
  <c r="AF122" i="59"/>
  <c r="AD14" i="48"/>
  <c r="AD17" i="48"/>
  <c r="AD21" i="48"/>
  <c r="AD22" i="48"/>
  <c r="AD23" i="48"/>
  <c r="AD24" i="48"/>
  <c r="AD26" i="48"/>
  <c r="AD28" i="48"/>
  <c r="AD51" i="48"/>
  <c r="AD54" i="48"/>
  <c r="AD58" i="48"/>
  <c r="AD59" i="48"/>
  <c r="AD60" i="48"/>
  <c r="AD61" i="48"/>
  <c r="AD63" i="48"/>
  <c r="AD65" i="48"/>
  <c r="AF116" i="59"/>
  <c r="AF129" i="59"/>
  <c r="AD91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G35" i="48"/>
  <c r="G34" i="48"/>
  <c r="D9" i="49"/>
  <c r="V9" i="49"/>
  <c r="S35" i="48"/>
  <c r="S34" i="48"/>
  <c r="D21" i="49"/>
  <c r="V21" i="49"/>
  <c r="V66" i="49"/>
  <c r="V68" i="49"/>
  <c r="S41" i="48"/>
  <c r="D82" i="49"/>
  <c r="V82" i="49"/>
  <c r="D94" i="49"/>
  <c r="V94" i="49"/>
  <c r="V139" i="49"/>
  <c r="V141" i="49"/>
  <c r="S45" i="48"/>
  <c r="S14" i="48"/>
  <c r="S17" i="48"/>
  <c r="S21" i="48"/>
  <c r="S22" i="48"/>
  <c r="S23" i="48"/>
  <c r="S24" i="48"/>
  <c r="S26" i="48"/>
  <c r="S28" i="48"/>
  <c r="S38" i="48"/>
  <c r="S40" i="48"/>
  <c r="S44" i="48"/>
  <c r="S50" i="48"/>
  <c r="S51" i="48"/>
  <c r="S54" i="48"/>
  <c r="S58" i="48"/>
  <c r="S59" i="48"/>
  <c r="S60" i="48"/>
  <c r="S61" i="48"/>
  <c r="S63" i="48"/>
  <c r="S65" i="48"/>
  <c r="S72" i="48"/>
  <c r="S71" i="48"/>
  <c r="S75" i="48"/>
  <c r="S77" i="48"/>
  <c r="S81" i="48"/>
  <c r="S91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AI228" i="6"/>
  <c r="V76" i="68"/>
  <c r="X341" i="6"/>
  <c r="V94" i="68"/>
  <c r="X332" i="6"/>
  <c r="V93" i="68"/>
  <c r="X323" i="6"/>
  <c r="V75" i="68"/>
  <c r="X305" i="6"/>
  <c r="X357" i="6"/>
  <c r="X358" i="6"/>
  <c r="AI376" i="6"/>
  <c r="V80" i="68"/>
  <c r="X496" i="6"/>
  <c r="V79" i="68"/>
  <c r="X469" i="6"/>
  <c r="V78" i="68"/>
  <c r="X442" i="6"/>
  <c r="V77" i="68"/>
  <c r="X406" i="6"/>
  <c r="X530" i="6"/>
  <c r="X531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D90" i="48"/>
  <c r="AE14" i="67"/>
  <c r="AE17" i="67"/>
  <c r="AE18" i="67"/>
  <c r="AE20" i="67"/>
  <c r="AE39" i="64"/>
  <c r="AE65" i="50"/>
  <c r="AE38" i="50"/>
  <c r="AE34" i="50"/>
  <c r="AE35" i="50"/>
  <c r="AE66" i="50"/>
  <c r="AE67" i="50"/>
  <c r="AE68" i="50"/>
  <c r="AE69" i="50"/>
  <c r="AE70" i="50"/>
  <c r="AE41" i="64"/>
  <c r="AE39" i="50"/>
  <c r="AE43" i="50"/>
  <c r="AE40" i="64"/>
  <c r="AE43" i="64"/>
  <c r="AE45" i="64"/>
  <c r="AE67" i="64"/>
  <c r="AE6" i="111"/>
  <c r="AH82" i="49"/>
  <c r="AH94" i="49"/>
  <c r="G46" i="47"/>
  <c r="AE6" i="48"/>
  <c r="AE9" i="48"/>
  <c r="AE8" i="48"/>
  <c r="AE13" i="48"/>
  <c r="AE35" i="48"/>
  <c r="D106" i="49"/>
  <c r="AH106" i="49"/>
  <c r="AH139" i="49"/>
  <c r="AH141" i="49"/>
  <c r="AE45" i="48"/>
  <c r="AG126" i="59"/>
  <c r="AE44" i="48"/>
  <c r="AE50" i="48"/>
  <c r="AE72" i="48"/>
  <c r="AE81" i="48"/>
  <c r="AG125" i="59"/>
  <c r="AG127" i="59"/>
  <c r="AH9" i="49"/>
  <c r="AH21" i="49"/>
  <c r="AE34" i="48"/>
  <c r="D33" i="49"/>
  <c r="AH33" i="49"/>
  <c r="AH66" i="49"/>
  <c r="AH68" i="49"/>
  <c r="AE41" i="48"/>
  <c r="AG121" i="59"/>
  <c r="AE38" i="48"/>
  <c r="AE40" i="48"/>
  <c r="AE71" i="48"/>
  <c r="AE75" i="48"/>
  <c r="AE77" i="48"/>
  <c r="AG120" i="59"/>
  <c r="AG122" i="59"/>
  <c r="AE14" i="48"/>
  <c r="AE17" i="48"/>
  <c r="AE21" i="48"/>
  <c r="AE22" i="48"/>
  <c r="AE23" i="48"/>
  <c r="AE24" i="48"/>
  <c r="AE26" i="48"/>
  <c r="AE28" i="48"/>
  <c r="AE51" i="48"/>
  <c r="AE54" i="48"/>
  <c r="AE58" i="48"/>
  <c r="AE59" i="48"/>
  <c r="AE60" i="48"/>
  <c r="AE61" i="48"/>
  <c r="AE63" i="48"/>
  <c r="AE65" i="48"/>
  <c r="AG116" i="59"/>
  <c r="AG129" i="59"/>
  <c r="AE91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H35" i="48"/>
  <c r="H34" i="48"/>
  <c r="D10" i="49"/>
  <c r="W10" i="49"/>
  <c r="T35" i="48"/>
  <c r="T34" i="48"/>
  <c r="D22" i="49"/>
  <c r="W22" i="49"/>
  <c r="W66" i="49"/>
  <c r="W68" i="49"/>
  <c r="T41" i="48"/>
  <c r="D83" i="49"/>
  <c r="W83" i="49"/>
  <c r="D95" i="49"/>
  <c r="W95" i="49"/>
  <c r="W139" i="49"/>
  <c r="W141" i="49"/>
  <c r="T45" i="48"/>
  <c r="T14" i="48"/>
  <c r="T17" i="48"/>
  <c r="T21" i="48"/>
  <c r="T22" i="48"/>
  <c r="T23" i="48"/>
  <c r="T24" i="48"/>
  <c r="T26" i="48"/>
  <c r="T28" i="48"/>
  <c r="T38" i="48"/>
  <c r="T40" i="48"/>
  <c r="T44" i="48"/>
  <c r="T50" i="48"/>
  <c r="T51" i="48"/>
  <c r="T54" i="48"/>
  <c r="T58" i="48"/>
  <c r="T59" i="48"/>
  <c r="T60" i="48"/>
  <c r="T61" i="48"/>
  <c r="T63" i="48"/>
  <c r="T65" i="48"/>
  <c r="T72" i="48"/>
  <c r="T71" i="48"/>
  <c r="T75" i="48"/>
  <c r="T77" i="48"/>
  <c r="T81" i="48"/>
  <c r="T91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AJ228" i="6"/>
  <c r="W76" i="68"/>
  <c r="Y341" i="6"/>
  <c r="W94" i="68"/>
  <c r="Y332" i="6"/>
  <c r="W93" i="68"/>
  <c r="Y323" i="6"/>
  <c r="W75" i="68"/>
  <c r="Y305" i="6"/>
  <c r="Y357" i="6"/>
  <c r="Y358" i="6"/>
  <c r="AJ376" i="6"/>
  <c r="W80" i="68"/>
  <c r="Y496" i="6"/>
  <c r="W79" i="68"/>
  <c r="Y469" i="6"/>
  <c r="W78" i="68"/>
  <c r="Y442" i="6"/>
  <c r="W77" i="68"/>
  <c r="Y406" i="6"/>
  <c r="Y530" i="6"/>
  <c r="Y531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E90" i="48"/>
  <c r="AF14" i="67"/>
  <c r="AF17" i="67"/>
  <c r="AF18" i="67"/>
  <c r="AF20" i="67"/>
  <c r="AF39" i="64"/>
  <c r="AF65" i="50"/>
  <c r="AF38" i="50"/>
  <c r="AF34" i="50"/>
  <c r="AF35" i="50"/>
  <c r="AF66" i="50"/>
  <c r="AF67" i="50"/>
  <c r="AF68" i="50"/>
  <c r="AF69" i="50"/>
  <c r="AF70" i="50"/>
  <c r="AF41" i="64"/>
  <c r="AF39" i="50"/>
  <c r="AF43" i="50"/>
  <c r="AF40" i="64"/>
  <c r="AF43" i="64"/>
  <c r="AF45" i="64"/>
  <c r="AF67" i="64"/>
  <c r="AF6" i="111"/>
  <c r="AI83" i="49"/>
  <c r="AI95" i="49"/>
  <c r="H46" i="47"/>
  <c r="AF6" i="48"/>
  <c r="AF9" i="48"/>
  <c r="AF8" i="48"/>
  <c r="AF13" i="48"/>
  <c r="AF35" i="48"/>
  <c r="D107" i="49"/>
  <c r="AI107" i="49"/>
  <c r="AI139" i="49"/>
  <c r="AI141" i="49"/>
  <c r="AF45" i="48"/>
  <c r="AH126" i="59"/>
  <c r="AF44" i="48"/>
  <c r="AF50" i="48"/>
  <c r="AF72" i="48"/>
  <c r="AF81" i="48"/>
  <c r="AH125" i="59"/>
  <c r="AH127" i="59"/>
  <c r="AI10" i="49"/>
  <c r="AI22" i="49"/>
  <c r="AF34" i="48"/>
  <c r="D34" i="49"/>
  <c r="AI34" i="49"/>
  <c r="AI66" i="49"/>
  <c r="AI68" i="49"/>
  <c r="AF41" i="48"/>
  <c r="AH121" i="59"/>
  <c r="AF38" i="48"/>
  <c r="AF40" i="48"/>
  <c r="AF71" i="48"/>
  <c r="AF75" i="48"/>
  <c r="AF77" i="48"/>
  <c r="AH120" i="59"/>
  <c r="AH122" i="59"/>
  <c r="AF14" i="48"/>
  <c r="AF17" i="48"/>
  <c r="AF21" i="48"/>
  <c r="AF22" i="48"/>
  <c r="AF23" i="48"/>
  <c r="AF24" i="48"/>
  <c r="AF26" i="48"/>
  <c r="AF28" i="48"/>
  <c r="AF51" i="48"/>
  <c r="AF54" i="48"/>
  <c r="AF58" i="48"/>
  <c r="AF59" i="48"/>
  <c r="AF60" i="48"/>
  <c r="AF61" i="48"/>
  <c r="AF63" i="48"/>
  <c r="AF65" i="48"/>
  <c r="AH116" i="59"/>
  <c r="AH129" i="59"/>
  <c r="AF91" i="48"/>
  <c r="AI49" i="68"/>
  <c r="AI50" i="68"/>
  <c r="AI74" i="68"/>
  <c r="AK193" i="6"/>
  <c r="AI72" i="68"/>
  <c r="AK175" i="6"/>
  <c r="AI71" i="68"/>
  <c r="AK166" i="6"/>
  <c r="AI73" i="68"/>
  <c r="AK184" i="6"/>
  <c r="AK209" i="6"/>
  <c r="AK210" i="6"/>
  <c r="AK219" i="6"/>
  <c r="AK220" i="6"/>
  <c r="AK221" i="6"/>
  <c r="AK223" i="6"/>
  <c r="AK224" i="6"/>
  <c r="AI76" i="68"/>
  <c r="AK341" i="6"/>
  <c r="AI94" i="68"/>
  <c r="AK332" i="6"/>
  <c r="AI93" i="68"/>
  <c r="AK323" i="6"/>
  <c r="AI75" i="68"/>
  <c r="AK305" i="6"/>
  <c r="AK357" i="6"/>
  <c r="AK358" i="6"/>
  <c r="AK367" i="6"/>
  <c r="AK368" i="6"/>
  <c r="AK369" i="6"/>
  <c r="AK371" i="6"/>
  <c r="AK372" i="6"/>
  <c r="AI80" i="68"/>
  <c r="AK496" i="6"/>
  <c r="AI79" i="68"/>
  <c r="AK469" i="6"/>
  <c r="AI78" i="68"/>
  <c r="AK442" i="6"/>
  <c r="AI77" i="68"/>
  <c r="AK406" i="6"/>
  <c r="AK530" i="6"/>
  <c r="AK531" i="6"/>
  <c r="AK540" i="6"/>
  <c r="AK541" i="6"/>
  <c r="AK542" i="6"/>
  <c r="AK544" i="6"/>
  <c r="AK545" i="6"/>
  <c r="AH164" i="59"/>
  <c r="I35" i="48"/>
  <c r="I34" i="48"/>
  <c r="D11" i="49"/>
  <c r="X11" i="49"/>
  <c r="U35" i="48"/>
  <c r="U34" i="48"/>
  <c r="D23" i="49"/>
  <c r="X23" i="49"/>
  <c r="X66" i="49"/>
  <c r="X68" i="49"/>
  <c r="U41" i="48"/>
  <c r="D84" i="49"/>
  <c r="X84" i="49"/>
  <c r="D96" i="49"/>
  <c r="X96" i="49"/>
  <c r="X139" i="49"/>
  <c r="X141" i="49"/>
  <c r="U45" i="48"/>
  <c r="U14" i="48"/>
  <c r="U17" i="48"/>
  <c r="U21" i="48"/>
  <c r="U22" i="48"/>
  <c r="U23" i="48"/>
  <c r="U24" i="48"/>
  <c r="U26" i="48"/>
  <c r="U28" i="48"/>
  <c r="U38" i="48"/>
  <c r="U40" i="48"/>
  <c r="U44" i="48"/>
  <c r="U50" i="48"/>
  <c r="U51" i="48"/>
  <c r="U54" i="48"/>
  <c r="U58" i="48"/>
  <c r="U59" i="48"/>
  <c r="U60" i="48"/>
  <c r="U61" i="48"/>
  <c r="U63" i="48"/>
  <c r="U65" i="48"/>
  <c r="U72" i="48"/>
  <c r="U71" i="48"/>
  <c r="U75" i="48"/>
  <c r="U77" i="48"/>
  <c r="U81" i="48"/>
  <c r="U91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AK228" i="6"/>
  <c r="X76" i="68"/>
  <c r="Z341" i="6"/>
  <c r="X94" i="68"/>
  <c r="Z332" i="6"/>
  <c r="X93" i="68"/>
  <c r="Z323" i="6"/>
  <c r="X75" i="68"/>
  <c r="Z305" i="6"/>
  <c r="Z357" i="6"/>
  <c r="Z358" i="6"/>
  <c r="AK376" i="6"/>
  <c r="X80" i="68"/>
  <c r="Z496" i="6"/>
  <c r="X79" i="68"/>
  <c r="Z469" i="6"/>
  <c r="X78" i="68"/>
  <c r="Z442" i="6"/>
  <c r="X77" i="68"/>
  <c r="Z406" i="6"/>
  <c r="Z530" i="6"/>
  <c r="Z531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F90" i="48"/>
  <c r="AG14" i="67"/>
  <c r="AG17" i="67"/>
  <c r="AG18" i="67"/>
  <c r="AG20" i="67"/>
  <c r="AG39" i="64"/>
  <c r="AG65" i="50"/>
  <c r="AG38" i="50"/>
  <c r="AG34" i="50"/>
  <c r="AG35" i="50"/>
  <c r="AG66" i="50"/>
  <c r="AG67" i="50"/>
  <c r="AG68" i="50"/>
  <c r="AG69" i="50"/>
  <c r="AG70" i="50"/>
  <c r="AG41" i="64"/>
  <c r="AG39" i="50"/>
  <c r="AG43" i="50"/>
  <c r="AG40" i="64"/>
  <c r="AG43" i="64"/>
  <c r="AG45" i="64"/>
  <c r="AG67" i="64"/>
  <c r="AG6" i="111"/>
  <c r="AJ84" i="49"/>
  <c r="AJ96" i="49"/>
  <c r="I46" i="47"/>
  <c r="AG6" i="48"/>
  <c r="AG9" i="48"/>
  <c r="AG8" i="48"/>
  <c r="AG13" i="48"/>
  <c r="AG35" i="48"/>
  <c r="D108" i="49"/>
  <c r="AJ108" i="49"/>
  <c r="AJ139" i="49"/>
  <c r="AJ141" i="49"/>
  <c r="AG45" i="48"/>
  <c r="AI126" i="59"/>
  <c r="AG44" i="48"/>
  <c r="AG50" i="48"/>
  <c r="AG72" i="48"/>
  <c r="AG81" i="48"/>
  <c r="AI125" i="59"/>
  <c r="AI127" i="59"/>
  <c r="AJ11" i="49"/>
  <c r="AJ23" i="49"/>
  <c r="AG34" i="48"/>
  <c r="D35" i="49"/>
  <c r="AJ35" i="49"/>
  <c r="AJ66" i="49"/>
  <c r="AJ68" i="49"/>
  <c r="AG41" i="48"/>
  <c r="AI121" i="59"/>
  <c r="AG38" i="48"/>
  <c r="AG40" i="48"/>
  <c r="AG71" i="48"/>
  <c r="AG75" i="48"/>
  <c r="AG77" i="48"/>
  <c r="AI120" i="59"/>
  <c r="AI122" i="59"/>
  <c r="AG14" i="48"/>
  <c r="AG17" i="48"/>
  <c r="AG21" i="48"/>
  <c r="AG22" i="48"/>
  <c r="AG23" i="48"/>
  <c r="AG24" i="48"/>
  <c r="AG26" i="48"/>
  <c r="AG28" i="48"/>
  <c r="AG51" i="48"/>
  <c r="AG54" i="48"/>
  <c r="AG58" i="48"/>
  <c r="AG59" i="48"/>
  <c r="AG60" i="48"/>
  <c r="AG61" i="48"/>
  <c r="AG63" i="48"/>
  <c r="AG65" i="48"/>
  <c r="AI116" i="59"/>
  <c r="AI129" i="59"/>
  <c r="AG91" i="48"/>
  <c r="AJ49" i="68"/>
  <c r="AJ50" i="68"/>
  <c r="AJ74" i="68"/>
  <c r="AL193" i="6"/>
  <c r="AJ72" i="68"/>
  <c r="AL175" i="6"/>
  <c r="AJ71" i="68"/>
  <c r="AL166" i="6"/>
  <c r="AJ73" i="68"/>
  <c r="AL184" i="6"/>
  <c r="AL209" i="6"/>
  <c r="AL210" i="6"/>
  <c r="AL219" i="6"/>
  <c r="AL220" i="6"/>
  <c r="AL221" i="6"/>
  <c r="AL223" i="6"/>
  <c r="AL224" i="6"/>
  <c r="AJ76" i="68"/>
  <c r="AL341" i="6"/>
  <c r="AJ94" i="68"/>
  <c r="AL332" i="6"/>
  <c r="AJ93" i="68"/>
  <c r="AL323" i="6"/>
  <c r="AJ75" i="68"/>
  <c r="AL305" i="6"/>
  <c r="AL357" i="6"/>
  <c r="AL358" i="6"/>
  <c r="AL367" i="6"/>
  <c r="AL368" i="6"/>
  <c r="AL369" i="6"/>
  <c r="AL371" i="6"/>
  <c r="AL372" i="6"/>
  <c r="AJ80" i="68"/>
  <c r="AL496" i="6"/>
  <c r="AJ79" i="68"/>
  <c r="AL469" i="6"/>
  <c r="AJ78" i="68"/>
  <c r="AL442" i="6"/>
  <c r="AJ77" i="68"/>
  <c r="AL406" i="6"/>
  <c r="AL530" i="6"/>
  <c r="AL531" i="6"/>
  <c r="AL540" i="6"/>
  <c r="AL541" i="6"/>
  <c r="AL542" i="6"/>
  <c r="AL544" i="6"/>
  <c r="AL545" i="6"/>
  <c r="AI164" i="59"/>
  <c r="J35" i="48"/>
  <c r="J34" i="48"/>
  <c r="D12" i="49"/>
  <c r="Y12" i="49"/>
  <c r="V35" i="48"/>
  <c r="V34" i="48"/>
  <c r="D24" i="49"/>
  <c r="Y24" i="49"/>
  <c r="Y66" i="49"/>
  <c r="Y68" i="49"/>
  <c r="V41" i="48"/>
  <c r="D85" i="49"/>
  <c r="Y85" i="49"/>
  <c r="D97" i="49"/>
  <c r="Y97" i="49"/>
  <c r="Y139" i="49"/>
  <c r="Y141" i="49"/>
  <c r="V45" i="48"/>
  <c r="V14" i="48"/>
  <c r="V17" i="48"/>
  <c r="V21" i="48"/>
  <c r="V22" i="48"/>
  <c r="V23" i="48"/>
  <c r="V24" i="48"/>
  <c r="V26" i="48"/>
  <c r="V28" i="48"/>
  <c r="V38" i="48"/>
  <c r="V40" i="48"/>
  <c r="V44" i="48"/>
  <c r="V50" i="48"/>
  <c r="V51" i="48"/>
  <c r="V54" i="48"/>
  <c r="V58" i="48"/>
  <c r="V59" i="48"/>
  <c r="V60" i="48"/>
  <c r="V61" i="48"/>
  <c r="V63" i="48"/>
  <c r="V65" i="48"/>
  <c r="V72" i="48"/>
  <c r="V71" i="48"/>
  <c r="V75" i="48"/>
  <c r="V77" i="48"/>
  <c r="V81" i="48"/>
  <c r="V91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L228" i="6"/>
  <c r="Y76" i="68"/>
  <c r="AA341" i="6"/>
  <c r="Y94" i="68"/>
  <c r="AA332" i="6"/>
  <c r="Y93" i="68"/>
  <c r="AA323" i="6"/>
  <c r="Y75" i="68"/>
  <c r="AA305" i="6"/>
  <c r="AA357" i="6"/>
  <c r="AA358" i="6"/>
  <c r="AL376" i="6"/>
  <c r="Y80" i="68"/>
  <c r="AA496" i="6"/>
  <c r="Y79" i="68"/>
  <c r="AA469" i="6"/>
  <c r="Y78" i="68"/>
  <c r="AA442" i="6"/>
  <c r="Y77" i="68"/>
  <c r="AA406" i="6"/>
  <c r="AA530" i="6"/>
  <c r="AA531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G90" i="48"/>
  <c r="AH14" i="67"/>
  <c r="AH17" i="67"/>
  <c r="AH18" i="67"/>
  <c r="AH20" i="67"/>
  <c r="AH39" i="64"/>
  <c r="AH65" i="50"/>
  <c r="AH38" i="50"/>
  <c r="AH34" i="50"/>
  <c r="AH35" i="50"/>
  <c r="AH66" i="50"/>
  <c r="AH67" i="50"/>
  <c r="AH68" i="50"/>
  <c r="AH69" i="50"/>
  <c r="AH70" i="50"/>
  <c r="AH41" i="64"/>
  <c r="AH39" i="50"/>
  <c r="AH43" i="50"/>
  <c r="AH40" i="64"/>
  <c r="AH43" i="64"/>
  <c r="AH45" i="64"/>
  <c r="AH67" i="64"/>
  <c r="AH6" i="111"/>
  <c r="AK85" i="49"/>
  <c r="AK97" i="49"/>
  <c r="J46" i="47"/>
  <c r="AH6" i="48"/>
  <c r="AH9" i="48"/>
  <c r="AH8" i="48"/>
  <c r="AH13" i="48"/>
  <c r="AH35" i="48"/>
  <c r="D109" i="49"/>
  <c r="AK109" i="49"/>
  <c r="AK139" i="49"/>
  <c r="AK141" i="49"/>
  <c r="AH45" i="48"/>
  <c r="AJ126" i="59"/>
  <c r="AH44" i="48"/>
  <c r="AH50" i="48"/>
  <c r="AH72" i="48"/>
  <c r="AH81" i="48"/>
  <c r="AJ125" i="59"/>
  <c r="AJ127" i="59"/>
  <c r="AK12" i="49"/>
  <c r="AK24" i="49"/>
  <c r="AH34" i="48"/>
  <c r="D36" i="49"/>
  <c r="AK36" i="49"/>
  <c r="AK66" i="49"/>
  <c r="AK68" i="49"/>
  <c r="AH41" i="48"/>
  <c r="AJ121" i="59"/>
  <c r="AH38" i="48"/>
  <c r="AH40" i="48"/>
  <c r="AH71" i="48"/>
  <c r="AH75" i="48"/>
  <c r="AH77" i="48"/>
  <c r="AJ120" i="59"/>
  <c r="AJ122" i="59"/>
  <c r="AH14" i="48"/>
  <c r="AH17" i="48"/>
  <c r="AH21" i="48"/>
  <c r="AH22" i="48"/>
  <c r="AH23" i="48"/>
  <c r="AH24" i="48"/>
  <c r="AH26" i="48"/>
  <c r="AH28" i="48"/>
  <c r="AH51" i="48"/>
  <c r="AH54" i="48"/>
  <c r="AH58" i="48"/>
  <c r="AH59" i="48"/>
  <c r="AH60" i="48"/>
  <c r="AH61" i="48"/>
  <c r="AH63" i="48"/>
  <c r="AH65" i="48"/>
  <c r="AJ116" i="59"/>
  <c r="AJ129" i="59"/>
  <c r="AH91" i="48"/>
  <c r="AK49" i="68"/>
  <c r="AK50" i="68"/>
  <c r="AK74" i="68"/>
  <c r="AM193" i="6"/>
  <c r="AK72" i="68"/>
  <c r="AM175" i="6"/>
  <c r="AK71" i="68"/>
  <c r="AM166" i="6"/>
  <c r="AK73" i="68"/>
  <c r="AM184" i="6"/>
  <c r="AM209" i="6"/>
  <c r="AM210" i="6"/>
  <c r="AM219" i="6"/>
  <c r="AM220" i="6"/>
  <c r="AM221" i="6"/>
  <c r="AM223" i="6"/>
  <c r="AM224" i="6"/>
  <c r="AK76" i="68"/>
  <c r="AM341" i="6"/>
  <c r="AK94" i="68"/>
  <c r="AM332" i="6"/>
  <c r="AK93" i="68"/>
  <c r="AM323" i="6"/>
  <c r="AK75" i="68"/>
  <c r="AM305" i="6"/>
  <c r="AM357" i="6"/>
  <c r="AM358" i="6"/>
  <c r="AM367" i="6"/>
  <c r="AM368" i="6"/>
  <c r="AM369" i="6"/>
  <c r="AM371" i="6"/>
  <c r="AM372" i="6"/>
  <c r="AK80" i="68"/>
  <c r="AM496" i="6"/>
  <c r="AK79" i="68"/>
  <c r="AM469" i="6"/>
  <c r="AK78" i="68"/>
  <c r="AM442" i="6"/>
  <c r="AK77" i="68"/>
  <c r="AM406" i="6"/>
  <c r="AM530" i="6"/>
  <c r="AM531" i="6"/>
  <c r="AM540" i="6"/>
  <c r="AM541" i="6"/>
  <c r="AM542" i="6"/>
  <c r="AM544" i="6"/>
  <c r="AM545" i="6"/>
  <c r="AJ164" i="59"/>
  <c r="K35" i="48"/>
  <c r="K34" i="48"/>
  <c r="D13" i="49"/>
  <c r="Z13" i="49"/>
  <c r="W35" i="48"/>
  <c r="W34" i="48"/>
  <c r="D25" i="49"/>
  <c r="Z25" i="49"/>
  <c r="Z66" i="49"/>
  <c r="Z68" i="49"/>
  <c r="W41" i="48"/>
  <c r="D86" i="49"/>
  <c r="Z86" i="49"/>
  <c r="D98" i="49"/>
  <c r="Z98" i="49"/>
  <c r="Z139" i="49"/>
  <c r="Z141" i="49"/>
  <c r="W45" i="48"/>
  <c r="W14" i="48"/>
  <c r="W17" i="48"/>
  <c r="W21" i="48"/>
  <c r="W22" i="48"/>
  <c r="W23" i="48"/>
  <c r="W24" i="48"/>
  <c r="W26" i="48"/>
  <c r="W28" i="48"/>
  <c r="W38" i="48"/>
  <c r="W40" i="48"/>
  <c r="W44" i="48"/>
  <c r="W50" i="48"/>
  <c r="W51" i="48"/>
  <c r="W54" i="48"/>
  <c r="W58" i="48"/>
  <c r="W59" i="48"/>
  <c r="W60" i="48"/>
  <c r="W61" i="48"/>
  <c r="W63" i="48"/>
  <c r="W65" i="48"/>
  <c r="W72" i="48"/>
  <c r="W71" i="48"/>
  <c r="W75" i="48"/>
  <c r="W77" i="48"/>
  <c r="W81" i="48"/>
  <c r="W91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M228" i="6"/>
  <c r="Z76" i="68"/>
  <c r="AB341" i="6"/>
  <c r="Z94" i="68"/>
  <c r="AB332" i="6"/>
  <c r="Z93" i="68"/>
  <c r="AB323" i="6"/>
  <c r="Z75" i="68"/>
  <c r="AB305" i="6"/>
  <c r="AB357" i="6"/>
  <c r="AB358" i="6"/>
  <c r="AM376" i="6"/>
  <c r="Z80" i="68"/>
  <c r="AB496" i="6"/>
  <c r="Z79" i="68"/>
  <c r="AB469" i="6"/>
  <c r="Z78" i="68"/>
  <c r="AB442" i="6"/>
  <c r="Z77" i="68"/>
  <c r="AB406" i="6"/>
  <c r="AB530" i="6"/>
  <c r="AB531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H90" i="48"/>
  <c r="AI14" i="67"/>
  <c r="AI17" i="67"/>
  <c r="AI18" i="67"/>
  <c r="AI20" i="67"/>
  <c r="AI39" i="64"/>
  <c r="AI65" i="50"/>
  <c r="AI38" i="50"/>
  <c r="AI34" i="50"/>
  <c r="AI35" i="50"/>
  <c r="AI66" i="50"/>
  <c r="AI67" i="50"/>
  <c r="AI68" i="50"/>
  <c r="AI69" i="50"/>
  <c r="AI70" i="50"/>
  <c r="AI41" i="64"/>
  <c r="AI39" i="50"/>
  <c r="AI43" i="50"/>
  <c r="AI40" i="64"/>
  <c r="AI43" i="64"/>
  <c r="AI45" i="64"/>
  <c r="AI67" i="64"/>
  <c r="AI6" i="111"/>
  <c r="AL86" i="49"/>
  <c r="AL98" i="49"/>
  <c r="K46" i="47"/>
  <c r="AI6" i="48"/>
  <c r="AI9" i="48"/>
  <c r="AI8" i="48"/>
  <c r="AI13" i="48"/>
  <c r="AI35" i="48"/>
  <c r="D110" i="49"/>
  <c r="AL110" i="49"/>
  <c r="AL139" i="49"/>
  <c r="AL141" i="49"/>
  <c r="AI45" i="48"/>
  <c r="AK126" i="59"/>
  <c r="AI44" i="48"/>
  <c r="AI50" i="48"/>
  <c r="AI72" i="48"/>
  <c r="AI81" i="48"/>
  <c r="AK125" i="59"/>
  <c r="AK127" i="59"/>
  <c r="AL13" i="49"/>
  <c r="AL25" i="49"/>
  <c r="AI34" i="48"/>
  <c r="D37" i="49"/>
  <c r="AL37" i="49"/>
  <c r="AL66" i="49"/>
  <c r="AL68" i="49"/>
  <c r="AI41" i="48"/>
  <c r="AK121" i="59"/>
  <c r="AI38" i="48"/>
  <c r="AI40" i="48"/>
  <c r="AI71" i="48"/>
  <c r="AI75" i="48"/>
  <c r="AI77" i="48"/>
  <c r="AK120" i="59"/>
  <c r="AK122" i="59"/>
  <c r="AI14" i="48"/>
  <c r="AI17" i="48"/>
  <c r="AI21" i="48"/>
  <c r="AI22" i="48"/>
  <c r="AI23" i="48"/>
  <c r="AI24" i="48"/>
  <c r="AI26" i="48"/>
  <c r="AI28" i="48"/>
  <c r="AI51" i="48"/>
  <c r="AI54" i="48"/>
  <c r="AI58" i="48"/>
  <c r="AI59" i="48"/>
  <c r="AI60" i="48"/>
  <c r="AI61" i="48"/>
  <c r="AI63" i="48"/>
  <c r="AI65" i="48"/>
  <c r="AK116" i="59"/>
  <c r="AK129" i="59"/>
  <c r="AI91" i="48"/>
  <c r="AL49" i="68"/>
  <c r="AL50" i="68"/>
  <c r="AL74" i="68"/>
  <c r="AN193" i="6"/>
  <c r="AL72" i="68"/>
  <c r="AN175" i="6"/>
  <c r="AL71" i="68"/>
  <c r="AN166" i="6"/>
  <c r="AL73" i="68"/>
  <c r="AN184" i="6"/>
  <c r="AN209" i="6"/>
  <c r="AN210" i="6"/>
  <c r="AN219" i="6"/>
  <c r="AN220" i="6"/>
  <c r="AN221" i="6"/>
  <c r="AN223" i="6"/>
  <c r="AN224" i="6"/>
  <c r="AL76" i="68"/>
  <c r="AN341" i="6"/>
  <c r="AL94" i="68"/>
  <c r="AN332" i="6"/>
  <c r="AL93" i="68"/>
  <c r="AN323" i="6"/>
  <c r="AL75" i="68"/>
  <c r="AN305" i="6"/>
  <c r="AN357" i="6"/>
  <c r="AN358" i="6"/>
  <c r="AN367" i="6"/>
  <c r="AN368" i="6"/>
  <c r="AN369" i="6"/>
  <c r="AN371" i="6"/>
  <c r="AN372" i="6"/>
  <c r="AL80" i="68"/>
  <c r="AN496" i="6"/>
  <c r="AL79" i="68"/>
  <c r="AN469" i="6"/>
  <c r="AL78" i="68"/>
  <c r="AN442" i="6"/>
  <c r="AL77" i="68"/>
  <c r="AN406" i="6"/>
  <c r="AN530" i="6"/>
  <c r="AN531" i="6"/>
  <c r="AN540" i="6"/>
  <c r="AN541" i="6"/>
  <c r="AN542" i="6"/>
  <c r="AN544" i="6"/>
  <c r="AN545" i="6"/>
  <c r="AK164" i="59"/>
  <c r="L35" i="48"/>
  <c r="L34" i="48"/>
  <c r="D14" i="49"/>
  <c r="AA14" i="49"/>
  <c r="X35" i="48"/>
  <c r="X34" i="48"/>
  <c r="D26" i="49"/>
  <c r="AA26" i="49"/>
  <c r="AA66" i="49"/>
  <c r="AA68" i="49"/>
  <c r="X41" i="48"/>
  <c r="D87" i="49"/>
  <c r="AA87" i="49"/>
  <c r="D99" i="49"/>
  <c r="AA99" i="49"/>
  <c r="AA139" i="49"/>
  <c r="AA141" i="49"/>
  <c r="X45" i="48"/>
  <c r="X14" i="48"/>
  <c r="X17" i="48"/>
  <c r="X21" i="48"/>
  <c r="X22" i="48"/>
  <c r="X23" i="48"/>
  <c r="X24" i="48"/>
  <c r="X26" i="48"/>
  <c r="X28" i="48"/>
  <c r="X38" i="48"/>
  <c r="X40" i="48"/>
  <c r="X44" i="48"/>
  <c r="X50" i="48"/>
  <c r="X51" i="48"/>
  <c r="X54" i="48"/>
  <c r="X58" i="48"/>
  <c r="X59" i="48"/>
  <c r="X60" i="48"/>
  <c r="X61" i="48"/>
  <c r="X63" i="48"/>
  <c r="X65" i="48"/>
  <c r="X72" i="48"/>
  <c r="X71" i="48"/>
  <c r="X75" i="48"/>
  <c r="X77" i="48"/>
  <c r="X81" i="48"/>
  <c r="X91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N228" i="6"/>
  <c r="AA76" i="68"/>
  <c r="AC341" i="6"/>
  <c r="AA94" i="68"/>
  <c r="AC332" i="6"/>
  <c r="AA93" i="68"/>
  <c r="AC323" i="6"/>
  <c r="AA75" i="68"/>
  <c r="AC305" i="6"/>
  <c r="AC357" i="6"/>
  <c r="AC358" i="6"/>
  <c r="AN376" i="6"/>
  <c r="AA80" i="68"/>
  <c r="AC496" i="6"/>
  <c r="AA79" i="68"/>
  <c r="AC469" i="6"/>
  <c r="AA78" i="68"/>
  <c r="AC442" i="6"/>
  <c r="AA77" i="68"/>
  <c r="AC406" i="6"/>
  <c r="AC530" i="6"/>
  <c r="AC531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I90" i="48"/>
  <c r="AJ14" i="67"/>
  <c r="AJ17" i="67"/>
  <c r="AJ18" i="67"/>
  <c r="AJ20" i="67"/>
  <c r="AJ39" i="64"/>
  <c r="AJ65" i="50"/>
  <c r="AJ38" i="50"/>
  <c r="AJ34" i="50"/>
  <c r="AJ35" i="50"/>
  <c r="AJ66" i="50"/>
  <c r="AJ67" i="50"/>
  <c r="AJ68" i="50"/>
  <c r="AJ69" i="50"/>
  <c r="AJ70" i="50"/>
  <c r="AJ41" i="64"/>
  <c r="AJ39" i="50"/>
  <c r="AJ43" i="50"/>
  <c r="AJ40" i="64"/>
  <c r="AJ43" i="64"/>
  <c r="AJ45" i="64"/>
  <c r="AJ67" i="64"/>
  <c r="AJ6" i="111"/>
  <c r="AM87" i="49"/>
  <c r="AM99" i="49"/>
  <c r="L46" i="47"/>
  <c r="AJ6" i="48"/>
  <c r="AJ9" i="48"/>
  <c r="AJ8" i="48"/>
  <c r="AJ13" i="48"/>
  <c r="AJ35" i="48"/>
  <c r="D111" i="49"/>
  <c r="AM111" i="49"/>
  <c r="AM139" i="49"/>
  <c r="AM141" i="49"/>
  <c r="AJ45" i="48"/>
  <c r="AL126" i="59"/>
  <c r="AJ44" i="48"/>
  <c r="AJ50" i="48"/>
  <c r="AJ72" i="48"/>
  <c r="AJ81" i="48"/>
  <c r="AL125" i="59"/>
  <c r="AL127" i="59"/>
  <c r="AM14" i="49"/>
  <c r="AM26" i="49"/>
  <c r="AJ34" i="48"/>
  <c r="D38" i="49"/>
  <c r="AM38" i="49"/>
  <c r="AM66" i="49"/>
  <c r="AM68" i="49"/>
  <c r="AJ41" i="48"/>
  <c r="AL121" i="59"/>
  <c r="AJ38" i="48"/>
  <c r="AJ40" i="48"/>
  <c r="AJ71" i="48"/>
  <c r="AJ75" i="48"/>
  <c r="AJ77" i="48"/>
  <c r="AL120" i="59"/>
  <c r="AL122" i="59"/>
  <c r="AJ14" i="48"/>
  <c r="AJ17" i="48"/>
  <c r="AJ21" i="48"/>
  <c r="AJ22" i="48"/>
  <c r="AJ23" i="48"/>
  <c r="AJ24" i="48"/>
  <c r="AJ26" i="48"/>
  <c r="AJ28" i="48"/>
  <c r="AJ51" i="48"/>
  <c r="AJ54" i="48"/>
  <c r="AJ58" i="48"/>
  <c r="AJ59" i="48"/>
  <c r="AJ60" i="48"/>
  <c r="AJ61" i="48"/>
  <c r="AJ63" i="48"/>
  <c r="AJ65" i="48"/>
  <c r="AL116" i="59"/>
  <c r="AL129" i="59"/>
  <c r="AJ91" i="48"/>
  <c r="AM49" i="68"/>
  <c r="AM50" i="68"/>
  <c r="AM74" i="68"/>
  <c r="AO193" i="6"/>
  <c r="AM72" i="68"/>
  <c r="AO175" i="6"/>
  <c r="AM71" i="68"/>
  <c r="AO166" i="6"/>
  <c r="AM73" i="68"/>
  <c r="AO184" i="6"/>
  <c r="AO209" i="6"/>
  <c r="AO210" i="6"/>
  <c r="AO219" i="6"/>
  <c r="AO220" i="6"/>
  <c r="AO221" i="6"/>
  <c r="AO223" i="6"/>
  <c r="AO224" i="6"/>
  <c r="AM76" i="68"/>
  <c r="AO341" i="6"/>
  <c r="AM94" i="68"/>
  <c r="AO332" i="6"/>
  <c r="AM93" i="68"/>
  <c r="AO323" i="6"/>
  <c r="AM75" i="68"/>
  <c r="AO305" i="6"/>
  <c r="AO357" i="6"/>
  <c r="AO358" i="6"/>
  <c r="AO367" i="6"/>
  <c r="AO368" i="6"/>
  <c r="AO369" i="6"/>
  <c r="AO371" i="6"/>
  <c r="AO372" i="6"/>
  <c r="AM80" i="68"/>
  <c r="AO496" i="6"/>
  <c r="AM79" i="68"/>
  <c r="AO469" i="6"/>
  <c r="AM78" i="68"/>
  <c r="AO442" i="6"/>
  <c r="AM77" i="68"/>
  <c r="AO406" i="6"/>
  <c r="AO530" i="6"/>
  <c r="AO531" i="6"/>
  <c r="AO540" i="6"/>
  <c r="AO541" i="6"/>
  <c r="AO542" i="6"/>
  <c r="AO544" i="6"/>
  <c r="AO545" i="6"/>
  <c r="AL164" i="59"/>
  <c r="M35" i="48"/>
  <c r="M34" i="48"/>
  <c r="D15" i="49"/>
  <c r="AB15" i="49"/>
  <c r="Y35" i="48"/>
  <c r="Y34" i="48"/>
  <c r="D27" i="49"/>
  <c r="AB27" i="49"/>
  <c r="AB66" i="49"/>
  <c r="AB68" i="49"/>
  <c r="Y41" i="48"/>
  <c r="D88" i="49"/>
  <c r="AB88" i="49"/>
  <c r="D100" i="49"/>
  <c r="AB100" i="49"/>
  <c r="AB139" i="49"/>
  <c r="AB141" i="49"/>
  <c r="Y45" i="48"/>
  <c r="Y14" i="48"/>
  <c r="Y17" i="48"/>
  <c r="Y21" i="48"/>
  <c r="Y22" i="48"/>
  <c r="Y23" i="48"/>
  <c r="Y24" i="48"/>
  <c r="Y26" i="48"/>
  <c r="Y28" i="48"/>
  <c r="Y38" i="48"/>
  <c r="Y40" i="48"/>
  <c r="Y44" i="48"/>
  <c r="Y50" i="48"/>
  <c r="Y51" i="48"/>
  <c r="Y54" i="48"/>
  <c r="Y58" i="48"/>
  <c r="Y59" i="48"/>
  <c r="Y60" i="48"/>
  <c r="Y61" i="48"/>
  <c r="Y63" i="48"/>
  <c r="Y65" i="48"/>
  <c r="Y72" i="48"/>
  <c r="Y71" i="48"/>
  <c r="Y75" i="48"/>
  <c r="Y77" i="48"/>
  <c r="Y81" i="48"/>
  <c r="Y91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O228" i="6"/>
  <c r="AB76" i="68"/>
  <c r="AD341" i="6"/>
  <c r="AB94" i="68"/>
  <c r="AD332" i="6"/>
  <c r="AB93" i="68"/>
  <c r="AD323" i="6"/>
  <c r="AB75" i="68"/>
  <c r="AD305" i="6"/>
  <c r="AD357" i="6"/>
  <c r="AD358" i="6"/>
  <c r="AO376" i="6"/>
  <c r="AB80" i="68"/>
  <c r="AD496" i="6"/>
  <c r="AB79" i="68"/>
  <c r="AD469" i="6"/>
  <c r="AB78" i="68"/>
  <c r="AD442" i="6"/>
  <c r="AB77" i="68"/>
  <c r="AD406" i="6"/>
  <c r="AD530" i="6"/>
  <c r="AD531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J90" i="48"/>
  <c r="AK14" i="67"/>
  <c r="AK17" i="67"/>
  <c r="AK18" i="67"/>
  <c r="AK20" i="67"/>
  <c r="AK39" i="64"/>
  <c r="AK65" i="50"/>
  <c r="AK38" i="50"/>
  <c r="AK34" i="50"/>
  <c r="AK35" i="50"/>
  <c r="AK66" i="50"/>
  <c r="AK67" i="50"/>
  <c r="AK68" i="50"/>
  <c r="AK69" i="50"/>
  <c r="AK70" i="50"/>
  <c r="AK41" i="64"/>
  <c r="AK39" i="50"/>
  <c r="AK43" i="50"/>
  <c r="AK40" i="64"/>
  <c r="AK43" i="64"/>
  <c r="AK45" i="64"/>
  <c r="AK67" i="64"/>
  <c r="AK6" i="111"/>
  <c r="AN88" i="49"/>
  <c r="AN100" i="49"/>
  <c r="M46" i="47"/>
  <c r="AK6" i="48"/>
  <c r="AK9" i="48"/>
  <c r="AK8" i="48"/>
  <c r="AK13" i="48"/>
  <c r="AK35" i="48"/>
  <c r="D112" i="49"/>
  <c r="AN112" i="49"/>
  <c r="AN139" i="49"/>
  <c r="AN141" i="49"/>
  <c r="AK45" i="48"/>
  <c r="AM126" i="59"/>
  <c r="AK44" i="48"/>
  <c r="AK50" i="48"/>
  <c r="AK72" i="48"/>
  <c r="AK81" i="48"/>
  <c r="AM125" i="59"/>
  <c r="AM127" i="59"/>
  <c r="AN15" i="49"/>
  <c r="AN27" i="49"/>
  <c r="AK34" i="48"/>
  <c r="D39" i="49"/>
  <c r="AN39" i="49"/>
  <c r="AN66" i="49"/>
  <c r="AN68" i="49"/>
  <c r="AK41" i="48"/>
  <c r="AM121" i="59"/>
  <c r="AK38" i="48"/>
  <c r="AK40" i="48"/>
  <c r="AK71" i="48"/>
  <c r="AK75" i="48"/>
  <c r="AK77" i="48"/>
  <c r="AM120" i="59"/>
  <c r="AM122" i="59"/>
  <c r="AK14" i="48"/>
  <c r="AK17" i="48"/>
  <c r="AK21" i="48"/>
  <c r="AK22" i="48"/>
  <c r="AK23" i="48"/>
  <c r="AK24" i="48"/>
  <c r="AK26" i="48"/>
  <c r="AK28" i="48"/>
  <c r="AK51" i="48"/>
  <c r="AK54" i="48"/>
  <c r="AK58" i="48"/>
  <c r="AK59" i="48"/>
  <c r="AK60" i="48"/>
  <c r="AK61" i="48"/>
  <c r="AK63" i="48"/>
  <c r="AK65" i="48"/>
  <c r="AM116" i="59"/>
  <c r="AM129" i="59"/>
  <c r="AK91" i="48"/>
  <c r="AN49" i="68"/>
  <c r="AN50" i="68"/>
  <c r="AN74" i="68"/>
  <c r="AP193" i="6"/>
  <c r="AN72" i="68"/>
  <c r="AP175" i="6"/>
  <c r="AN71" i="68"/>
  <c r="AP166" i="6"/>
  <c r="AN73" i="68"/>
  <c r="AP184" i="6"/>
  <c r="AP209" i="6"/>
  <c r="AP210" i="6"/>
  <c r="AP219" i="6"/>
  <c r="AP220" i="6"/>
  <c r="AP221" i="6"/>
  <c r="AP223" i="6"/>
  <c r="AP224" i="6"/>
  <c r="AN76" i="68"/>
  <c r="AP341" i="6"/>
  <c r="AN94" i="68"/>
  <c r="AP332" i="6"/>
  <c r="AN93" i="68"/>
  <c r="AP323" i="6"/>
  <c r="AN75" i="68"/>
  <c r="AP305" i="6"/>
  <c r="AP357" i="6"/>
  <c r="AP358" i="6"/>
  <c r="AP367" i="6"/>
  <c r="AP368" i="6"/>
  <c r="AP369" i="6"/>
  <c r="AP371" i="6"/>
  <c r="AP372" i="6"/>
  <c r="AN80" i="68"/>
  <c r="AP496" i="6"/>
  <c r="AN79" i="68"/>
  <c r="AP469" i="6"/>
  <c r="AN78" i="68"/>
  <c r="AP442" i="6"/>
  <c r="AN77" i="68"/>
  <c r="AP406" i="6"/>
  <c r="AP530" i="6"/>
  <c r="AP531" i="6"/>
  <c r="AP540" i="6"/>
  <c r="AP541" i="6"/>
  <c r="AP542" i="6"/>
  <c r="AP544" i="6"/>
  <c r="AP545" i="6"/>
  <c r="AM164" i="59"/>
  <c r="N35" i="48"/>
  <c r="N34" i="48"/>
  <c r="D16" i="49"/>
  <c r="AC16" i="49"/>
  <c r="Z35" i="48"/>
  <c r="Z34" i="48"/>
  <c r="D28" i="49"/>
  <c r="AC28" i="49"/>
  <c r="AC66" i="49"/>
  <c r="AC68" i="49"/>
  <c r="Z41" i="48"/>
  <c r="D89" i="49"/>
  <c r="AC89" i="49"/>
  <c r="D101" i="49"/>
  <c r="AC101" i="49"/>
  <c r="AC139" i="49"/>
  <c r="AC141" i="49"/>
  <c r="Z45" i="48"/>
  <c r="Z14" i="48"/>
  <c r="Z17" i="48"/>
  <c r="Z21" i="48"/>
  <c r="Z22" i="48"/>
  <c r="Z23" i="48"/>
  <c r="Z24" i="48"/>
  <c r="Z26" i="48"/>
  <c r="Z28" i="48"/>
  <c r="Z38" i="48"/>
  <c r="Z40" i="48"/>
  <c r="Z44" i="48"/>
  <c r="Z50" i="48"/>
  <c r="Z51" i="48"/>
  <c r="Z54" i="48"/>
  <c r="Z58" i="48"/>
  <c r="Z59" i="48"/>
  <c r="Z60" i="48"/>
  <c r="Z61" i="48"/>
  <c r="Z63" i="48"/>
  <c r="Z65" i="48"/>
  <c r="Z72" i="48"/>
  <c r="Z71" i="48"/>
  <c r="Z75" i="48"/>
  <c r="Z77" i="48"/>
  <c r="Z81" i="48"/>
  <c r="Z91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P228" i="6"/>
  <c r="AC76" i="68"/>
  <c r="AE341" i="6"/>
  <c r="AC94" i="68"/>
  <c r="AE332" i="6"/>
  <c r="AC93" i="68"/>
  <c r="AE323" i="6"/>
  <c r="AC75" i="68"/>
  <c r="AE305" i="6"/>
  <c r="AE357" i="6"/>
  <c r="AE358" i="6"/>
  <c r="AP376" i="6"/>
  <c r="AC80" i="68"/>
  <c r="AE496" i="6"/>
  <c r="AC79" i="68"/>
  <c r="AE469" i="6"/>
  <c r="AC78" i="68"/>
  <c r="AE442" i="6"/>
  <c r="AC77" i="68"/>
  <c r="AE406" i="6"/>
  <c r="AE530" i="6"/>
  <c r="AE531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K90" i="48"/>
  <c r="AL14" i="67"/>
  <c r="AL17" i="67"/>
  <c r="AL18" i="67"/>
  <c r="AL20" i="67"/>
  <c r="AL39" i="64"/>
  <c r="AL65" i="50"/>
  <c r="AL38" i="50"/>
  <c r="AL34" i="50"/>
  <c r="AL35" i="50"/>
  <c r="AL66" i="50"/>
  <c r="AL67" i="50"/>
  <c r="AL68" i="50"/>
  <c r="AL69" i="50"/>
  <c r="AL70" i="50"/>
  <c r="AL41" i="64"/>
  <c r="AL39" i="50"/>
  <c r="AL43" i="50"/>
  <c r="AL40" i="64"/>
  <c r="AL43" i="64"/>
  <c r="AL45" i="64"/>
  <c r="AL67" i="64"/>
  <c r="AL6" i="111"/>
  <c r="AO89" i="49"/>
  <c r="AO101" i="49"/>
  <c r="N46" i="47"/>
  <c r="AL6" i="48"/>
  <c r="AL9" i="48"/>
  <c r="AL8" i="48"/>
  <c r="AL13" i="48"/>
  <c r="AL35" i="48"/>
  <c r="D113" i="49"/>
  <c r="AO113" i="49"/>
  <c r="AO139" i="49"/>
  <c r="AO141" i="49"/>
  <c r="AL45" i="48"/>
  <c r="AN126" i="59"/>
  <c r="AL44" i="48"/>
  <c r="AL50" i="48"/>
  <c r="AL72" i="48"/>
  <c r="AL81" i="48"/>
  <c r="AN125" i="59"/>
  <c r="AN127" i="59"/>
  <c r="AO16" i="49"/>
  <c r="AO28" i="49"/>
  <c r="AL34" i="48"/>
  <c r="D40" i="49"/>
  <c r="AO40" i="49"/>
  <c r="AO66" i="49"/>
  <c r="AO68" i="49"/>
  <c r="AL41" i="48"/>
  <c r="AN121" i="59"/>
  <c r="AL38" i="48"/>
  <c r="AL40" i="48"/>
  <c r="AL71" i="48"/>
  <c r="AL75" i="48"/>
  <c r="AL77" i="48"/>
  <c r="AN120" i="59"/>
  <c r="AN122" i="59"/>
  <c r="AL14" i="48"/>
  <c r="AL17" i="48"/>
  <c r="AL21" i="48"/>
  <c r="AL22" i="48"/>
  <c r="AL23" i="48"/>
  <c r="AL24" i="48"/>
  <c r="AL26" i="48"/>
  <c r="AL28" i="48"/>
  <c r="AL51" i="48"/>
  <c r="AL54" i="48"/>
  <c r="AL58" i="48"/>
  <c r="AL59" i="48"/>
  <c r="AL60" i="48"/>
  <c r="AL61" i="48"/>
  <c r="AL63" i="48"/>
  <c r="AL65" i="48"/>
  <c r="AN116" i="59"/>
  <c r="AN129" i="59"/>
  <c r="AL91" i="48"/>
  <c r="AO49" i="68"/>
  <c r="AO50" i="68"/>
  <c r="AO74" i="68"/>
  <c r="AQ193" i="6"/>
  <c r="AO72" i="68"/>
  <c r="AQ175" i="6"/>
  <c r="AO71" i="68"/>
  <c r="AQ166" i="6"/>
  <c r="AO73" i="68"/>
  <c r="AQ184" i="6"/>
  <c r="AQ209" i="6"/>
  <c r="AQ210" i="6"/>
  <c r="AQ219" i="6"/>
  <c r="AQ220" i="6"/>
  <c r="AQ221" i="6"/>
  <c r="AQ223" i="6"/>
  <c r="AQ224" i="6"/>
  <c r="AO76" i="68"/>
  <c r="AQ341" i="6"/>
  <c r="AO94" i="68"/>
  <c r="AQ332" i="6"/>
  <c r="AO93" i="68"/>
  <c r="AQ323" i="6"/>
  <c r="AO75" i="68"/>
  <c r="AQ305" i="6"/>
  <c r="AQ357" i="6"/>
  <c r="AQ358" i="6"/>
  <c r="AQ367" i="6"/>
  <c r="AQ368" i="6"/>
  <c r="AQ369" i="6"/>
  <c r="AQ371" i="6"/>
  <c r="AQ372" i="6"/>
  <c r="AO80" i="68"/>
  <c r="AQ496" i="6"/>
  <c r="AO79" i="68"/>
  <c r="AQ469" i="6"/>
  <c r="AO78" i="68"/>
  <c r="AQ442" i="6"/>
  <c r="AO77" i="68"/>
  <c r="AQ406" i="6"/>
  <c r="AQ530" i="6"/>
  <c r="AQ531" i="6"/>
  <c r="AQ540" i="6"/>
  <c r="AQ541" i="6"/>
  <c r="AQ542" i="6"/>
  <c r="AQ544" i="6"/>
  <c r="AQ545" i="6"/>
  <c r="AN164" i="59"/>
  <c r="C35" i="48"/>
  <c r="C34" i="48"/>
  <c r="D5" i="49"/>
  <c r="AD5" i="49"/>
  <c r="O35" i="48"/>
  <c r="O34" i="48"/>
  <c r="D17" i="49"/>
  <c r="AD17" i="49"/>
  <c r="AA35" i="48"/>
  <c r="AA34" i="48"/>
  <c r="D29" i="49"/>
  <c r="AD29" i="49"/>
  <c r="AD66" i="49"/>
  <c r="AD68" i="49"/>
  <c r="AA41" i="48"/>
  <c r="D78" i="49"/>
  <c r="AD78" i="49"/>
  <c r="D90" i="49"/>
  <c r="AD90" i="49"/>
  <c r="D102" i="49"/>
  <c r="AD102" i="49"/>
  <c r="AD139" i="49"/>
  <c r="AD141" i="49"/>
  <c r="AA45" i="48"/>
  <c r="AA14" i="48"/>
  <c r="AA17" i="48"/>
  <c r="AA21" i="48"/>
  <c r="AA22" i="48"/>
  <c r="AA23" i="48"/>
  <c r="AA24" i="48"/>
  <c r="AA26" i="48"/>
  <c r="AA28" i="48"/>
  <c r="AA38" i="48"/>
  <c r="AA40" i="48"/>
  <c r="AA44" i="48"/>
  <c r="AA50" i="48"/>
  <c r="AA51" i="48"/>
  <c r="AA54" i="48"/>
  <c r="AA58" i="48"/>
  <c r="AA59" i="48"/>
  <c r="AA60" i="48"/>
  <c r="AA61" i="48"/>
  <c r="AA63" i="48"/>
  <c r="AA65" i="48"/>
  <c r="AA72" i="48"/>
  <c r="AA71" i="48"/>
  <c r="AA75" i="48"/>
  <c r="AA77" i="48"/>
  <c r="AA81" i="48"/>
  <c r="AA91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Q228" i="6"/>
  <c r="AD76" i="68"/>
  <c r="AF341" i="6"/>
  <c r="AD94" i="68"/>
  <c r="AF332" i="6"/>
  <c r="AD93" i="68"/>
  <c r="AF323" i="6"/>
  <c r="AD75" i="68"/>
  <c r="AF305" i="6"/>
  <c r="AF357" i="6"/>
  <c r="AF358" i="6"/>
  <c r="AQ376" i="6"/>
  <c r="AD80" i="68"/>
  <c r="AF496" i="6"/>
  <c r="AD79" i="68"/>
  <c r="AF469" i="6"/>
  <c r="AD78" i="68"/>
  <c r="AF442" i="6"/>
  <c r="AD77" i="68"/>
  <c r="AF406" i="6"/>
  <c r="AF530" i="6"/>
  <c r="AF531" i="6"/>
  <c r="AQ549" i="6"/>
  <c r="AN166" i="59"/>
  <c r="AN167" i="59"/>
  <c r="AN150" i="59"/>
  <c r="AN152" i="59"/>
  <c r="AN153" i="59"/>
  <c r="AN154" i="59"/>
  <c r="AN169" i="59"/>
  <c r="AN206" i="59"/>
  <c r="AN208" i="59"/>
  <c r="AM35" i="64"/>
  <c r="AL90" i="48"/>
  <c r="AM14" i="67"/>
  <c r="AM17" i="67"/>
  <c r="AM18" i="67"/>
  <c r="AM20" i="67"/>
  <c r="AM39" i="64"/>
  <c r="AM65" i="50"/>
  <c r="AM38" i="50"/>
  <c r="AM34" i="50"/>
  <c r="AM35" i="50"/>
  <c r="AM66" i="50"/>
  <c r="AM67" i="50"/>
  <c r="AM68" i="50"/>
  <c r="AM69" i="50"/>
  <c r="AM70" i="50"/>
  <c r="AM41" i="64"/>
  <c r="AM39" i="50"/>
  <c r="AM43" i="50"/>
  <c r="AM40" i="64"/>
  <c r="AM43" i="64"/>
  <c r="AM45" i="64"/>
  <c r="AM67" i="64"/>
  <c r="AM6" i="111"/>
  <c r="AM45" i="48"/>
  <c r="AO126" i="59"/>
  <c r="E10" i="47"/>
  <c r="C50" i="47"/>
  <c r="AM13" i="48"/>
  <c r="AM35" i="48"/>
  <c r="AM44" i="48"/>
  <c r="D50" i="47"/>
  <c r="E50" i="47"/>
  <c r="F50" i="47"/>
  <c r="G50" i="47"/>
  <c r="H50" i="47"/>
  <c r="I50" i="47"/>
  <c r="J50" i="47"/>
  <c r="K50" i="47"/>
  <c r="L50" i="47"/>
  <c r="M50" i="47"/>
  <c r="N50" i="47"/>
  <c r="AM6" i="48" a="1"/>
  <c r="AM6" i="48"/>
  <c r="AM9" i="48"/>
  <c r="AM50" i="48"/>
  <c r="AM72" i="48"/>
  <c r="AM81" i="48"/>
  <c r="AO125" i="59"/>
  <c r="AO127" i="59"/>
  <c r="AM41" i="48"/>
  <c r="AO121" i="59"/>
  <c r="AM34" i="48"/>
  <c r="AM38" i="48"/>
  <c r="AM40" i="48"/>
  <c r="AM71" i="48"/>
  <c r="AM75" i="48"/>
  <c r="AM77" i="48"/>
  <c r="AO120" i="59"/>
  <c r="AO122" i="59"/>
  <c r="AM14" i="48"/>
  <c r="AM17" i="48"/>
  <c r="AM21" i="48"/>
  <c r="AM22" i="48"/>
  <c r="AM23" i="48"/>
  <c r="AM24" i="48"/>
  <c r="AM26" i="48"/>
  <c r="AM28" i="48"/>
  <c r="AM51" i="48"/>
  <c r="AM54" i="48"/>
  <c r="AM58" i="48"/>
  <c r="AM59" i="48"/>
  <c r="AM60" i="48"/>
  <c r="AM61" i="48"/>
  <c r="AM63" i="48"/>
  <c r="AM65" i="48"/>
  <c r="AO116" i="59"/>
  <c r="AO129" i="59"/>
  <c r="AM91" i="48"/>
  <c r="AP49" i="68"/>
  <c r="AP50" i="68"/>
  <c r="AP74" i="68"/>
  <c r="AR193" i="6"/>
  <c r="AP72" i="68"/>
  <c r="AR175" i="6"/>
  <c r="AP71" i="68"/>
  <c r="AR166" i="6"/>
  <c r="AP73" i="68"/>
  <c r="AR184" i="6"/>
  <c r="AR209" i="6"/>
  <c r="AR210" i="6"/>
  <c r="AR219" i="6"/>
  <c r="AR220" i="6"/>
  <c r="AR221" i="6"/>
  <c r="AR223" i="6"/>
  <c r="AR224" i="6"/>
  <c r="AP76" i="68"/>
  <c r="AR341" i="6"/>
  <c r="AP94" i="68"/>
  <c r="AR332" i="6"/>
  <c r="AP93" i="68"/>
  <c r="AR323" i="6"/>
  <c r="AP75" i="68"/>
  <c r="AR305" i="6"/>
  <c r="AR357" i="6"/>
  <c r="AR358" i="6"/>
  <c r="AR367" i="6"/>
  <c r="AR368" i="6"/>
  <c r="AR369" i="6"/>
  <c r="AR371" i="6"/>
  <c r="AR372" i="6"/>
  <c r="AP80" i="68"/>
  <c r="AR496" i="6"/>
  <c r="AP79" i="68"/>
  <c r="AR469" i="6"/>
  <c r="AP78" i="68"/>
  <c r="AR442" i="6"/>
  <c r="AP77" i="68"/>
  <c r="AR406" i="6"/>
  <c r="AR530" i="6"/>
  <c r="AR531" i="6"/>
  <c r="AR540" i="6"/>
  <c r="AR541" i="6"/>
  <c r="AR542" i="6"/>
  <c r="AR544" i="6"/>
  <c r="AR545" i="6"/>
  <c r="AO164" i="59"/>
  <c r="AR228" i="6"/>
  <c r="AR376" i="6"/>
  <c r="AR549" i="6"/>
  <c r="AO166" i="59"/>
  <c r="AO167" i="59"/>
  <c r="AO150" i="59"/>
  <c r="AO152" i="59"/>
  <c r="AO153" i="59"/>
  <c r="AO154" i="59"/>
  <c r="AO169" i="59"/>
  <c r="AO206" i="59"/>
  <c r="AO208" i="59"/>
  <c r="AN35" i="64"/>
  <c r="AM90" i="48"/>
  <c r="AN14" i="67"/>
  <c r="AN17" i="67"/>
  <c r="AN18" i="67"/>
  <c r="AN20" i="67"/>
  <c r="AN39" i="64"/>
  <c r="AN65" i="50"/>
  <c r="AN38" i="50"/>
  <c r="AN34" i="50"/>
  <c r="AN35" i="50"/>
  <c r="AN66" i="50"/>
  <c r="AN67" i="50"/>
  <c r="AN68" i="50"/>
  <c r="AN69" i="50"/>
  <c r="AN70" i="50"/>
  <c r="AN41" i="64"/>
  <c r="AN39" i="50"/>
  <c r="AN43" i="50"/>
  <c r="AN40" i="64"/>
  <c r="AN43" i="64"/>
  <c r="AN45" i="64"/>
  <c r="AN67" i="64"/>
  <c r="AN6" i="111"/>
  <c r="AN45" i="48"/>
  <c r="AP126" i="59"/>
  <c r="AN13" i="48"/>
  <c r="AN35" i="48"/>
  <c r="AN44" i="48"/>
  <c r="AN9" i="48"/>
  <c r="AN50" i="48"/>
  <c r="AN72" i="48"/>
  <c r="AN81" i="48"/>
  <c r="AP125" i="59"/>
  <c r="AP127" i="59"/>
  <c r="AN41" i="48"/>
  <c r="AP121" i="59"/>
  <c r="AN34" i="48"/>
  <c r="AN38" i="48"/>
  <c r="AN40" i="48"/>
  <c r="AN71" i="48"/>
  <c r="AN75" i="48"/>
  <c r="AN77" i="48"/>
  <c r="AP120" i="59"/>
  <c r="AP122" i="59"/>
  <c r="AN14" i="48"/>
  <c r="AN17" i="48"/>
  <c r="AN21" i="48"/>
  <c r="AN22" i="48"/>
  <c r="AN23" i="48"/>
  <c r="AN24" i="48"/>
  <c r="AN26" i="48"/>
  <c r="AN28" i="48"/>
  <c r="AN51" i="48"/>
  <c r="AN54" i="48"/>
  <c r="AN58" i="48"/>
  <c r="AN59" i="48"/>
  <c r="AN60" i="48"/>
  <c r="AN61" i="48"/>
  <c r="AN63" i="48"/>
  <c r="AN65" i="48"/>
  <c r="AP116" i="59"/>
  <c r="AP129" i="59"/>
  <c r="AN91" i="48"/>
  <c r="AQ49" i="68"/>
  <c r="AQ50" i="68"/>
  <c r="AQ74" i="68"/>
  <c r="AS193" i="6"/>
  <c r="AQ72" i="68"/>
  <c r="AS175" i="6"/>
  <c r="AQ71" i="68"/>
  <c r="AS166" i="6"/>
  <c r="AQ73" i="68"/>
  <c r="AS184" i="6"/>
  <c r="AS209" i="6"/>
  <c r="AS210" i="6"/>
  <c r="AS219" i="6"/>
  <c r="AS220" i="6"/>
  <c r="AS221" i="6"/>
  <c r="AS223" i="6"/>
  <c r="AS224" i="6"/>
  <c r="AQ76" i="68"/>
  <c r="AS341" i="6"/>
  <c r="AQ94" i="68"/>
  <c r="AS332" i="6"/>
  <c r="AQ93" i="68"/>
  <c r="AS323" i="6"/>
  <c r="AQ75" i="68"/>
  <c r="AS305" i="6"/>
  <c r="AS357" i="6"/>
  <c r="AS358" i="6"/>
  <c r="AS367" i="6"/>
  <c r="AS368" i="6"/>
  <c r="AS369" i="6"/>
  <c r="AS371" i="6"/>
  <c r="AS372" i="6"/>
  <c r="AQ80" i="68"/>
  <c r="AS496" i="6"/>
  <c r="AQ79" i="68"/>
  <c r="AS469" i="6"/>
  <c r="AQ78" i="68"/>
  <c r="AS442" i="6"/>
  <c r="AQ77" i="68"/>
  <c r="AS406" i="6"/>
  <c r="AS530" i="6"/>
  <c r="AS531" i="6"/>
  <c r="AS540" i="6"/>
  <c r="AS541" i="6"/>
  <c r="AS542" i="6"/>
  <c r="AS544" i="6"/>
  <c r="AS545" i="6"/>
  <c r="AP164" i="59"/>
  <c r="AS228" i="6"/>
  <c r="AS376" i="6"/>
  <c r="AS549" i="6"/>
  <c r="AP166" i="59"/>
  <c r="AP167" i="59"/>
  <c r="AP150" i="59"/>
  <c r="AP152" i="59"/>
  <c r="AP153" i="59"/>
  <c r="AP154" i="59"/>
  <c r="AP169" i="59"/>
  <c r="AP206" i="59"/>
  <c r="AP208" i="59"/>
  <c r="AO35" i="64"/>
  <c r="AN90" i="48"/>
  <c r="AO14" i="67"/>
  <c r="AO17" i="67"/>
  <c r="AO18" i="67"/>
  <c r="AO20" i="67"/>
  <c r="AO39" i="64"/>
  <c r="AO65" i="50"/>
  <c r="AO38" i="50"/>
  <c r="AO34" i="50"/>
  <c r="AO35" i="50"/>
  <c r="AO66" i="50"/>
  <c r="AO67" i="50"/>
  <c r="AO68" i="50"/>
  <c r="AO69" i="50"/>
  <c r="AO70" i="50"/>
  <c r="AO41" i="64"/>
  <c r="AO39" i="50"/>
  <c r="AO43" i="50"/>
  <c r="AO40" i="64"/>
  <c r="AO43" i="64"/>
  <c r="AO45" i="64"/>
  <c r="AO67" i="64"/>
  <c r="AO6" i="111"/>
  <c r="AO45" i="48"/>
  <c r="AQ126" i="59"/>
  <c r="AO13" i="48"/>
  <c r="AO35" i="48"/>
  <c r="AO44" i="48"/>
  <c r="AO9" i="48"/>
  <c r="AO50" i="48"/>
  <c r="AO72" i="48"/>
  <c r="AO81" i="48"/>
  <c r="AQ125" i="59"/>
  <c r="AQ127" i="59"/>
  <c r="AO41" i="48"/>
  <c r="AR104" i="49"/>
  <c r="AO78" i="48"/>
  <c r="AQ121" i="59"/>
  <c r="AO34" i="48"/>
  <c r="AO38" i="48"/>
  <c r="AO40" i="48"/>
  <c r="AO71" i="48"/>
  <c r="AO75" i="48"/>
  <c r="AO77" i="48"/>
  <c r="AQ120" i="59"/>
  <c r="AQ122" i="59"/>
  <c r="AO14" i="48"/>
  <c r="AO17" i="48"/>
  <c r="AO21" i="48"/>
  <c r="AO22" i="48"/>
  <c r="AO23" i="48"/>
  <c r="AO24" i="48"/>
  <c r="AO26" i="48"/>
  <c r="AO28" i="48"/>
  <c r="AO51" i="48"/>
  <c r="AO54" i="48"/>
  <c r="AO58" i="48"/>
  <c r="AO59" i="48"/>
  <c r="AO60" i="48"/>
  <c r="AO61" i="48"/>
  <c r="AO63" i="48"/>
  <c r="AO65" i="48"/>
  <c r="AQ116" i="59"/>
  <c r="AQ129" i="59"/>
  <c r="AO91" i="48"/>
  <c r="AR49" i="68"/>
  <c r="AR50" i="68"/>
  <c r="AR74" i="68"/>
  <c r="AT193" i="6"/>
  <c r="AR72" i="68"/>
  <c r="AT175" i="6"/>
  <c r="AR71" i="68"/>
  <c r="AT166" i="6"/>
  <c r="AR73" i="68"/>
  <c r="AT184" i="6"/>
  <c r="AT209" i="6"/>
  <c r="AT210" i="6"/>
  <c r="AT219" i="6"/>
  <c r="AT220" i="6"/>
  <c r="AT221" i="6"/>
  <c r="AT223" i="6"/>
  <c r="AT224" i="6"/>
  <c r="AR76" i="68"/>
  <c r="AT341" i="6"/>
  <c r="AR94" i="68"/>
  <c r="AT332" i="6"/>
  <c r="AR93" i="68"/>
  <c r="AT323" i="6"/>
  <c r="AR75" i="68"/>
  <c r="AT305" i="6"/>
  <c r="AT357" i="6"/>
  <c r="AT358" i="6"/>
  <c r="AT367" i="6"/>
  <c r="AT368" i="6"/>
  <c r="AT369" i="6"/>
  <c r="AT371" i="6"/>
  <c r="AT372" i="6"/>
  <c r="AR80" i="68"/>
  <c r="AT496" i="6"/>
  <c r="AR79" i="68"/>
  <c r="AT469" i="6"/>
  <c r="AR78" i="68"/>
  <c r="AT442" i="6"/>
  <c r="AR77" i="68"/>
  <c r="AT406" i="6"/>
  <c r="AT530" i="6"/>
  <c r="AT531" i="6"/>
  <c r="AT540" i="6"/>
  <c r="AT541" i="6"/>
  <c r="AT542" i="6"/>
  <c r="AT544" i="6"/>
  <c r="AT545" i="6"/>
  <c r="AQ164" i="59"/>
  <c r="AT228" i="6"/>
  <c r="AT376" i="6"/>
  <c r="AT549" i="6"/>
  <c r="AQ166" i="59"/>
  <c r="AQ167" i="59"/>
  <c r="AQ150" i="59"/>
  <c r="AQ152" i="59"/>
  <c r="AQ153" i="59"/>
  <c r="AQ154" i="59"/>
  <c r="AQ169" i="59"/>
  <c r="AQ206" i="59"/>
  <c r="AQ208" i="59"/>
  <c r="AP35" i="64"/>
  <c r="AO90" i="48"/>
  <c r="AP14" i="67"/>
  <c r="AP17" i="67"/>
  <c r="AP18" i="67"/>
  <c r="AP20" i="67"/>
  <c r="AP39" i="64"/>
  <c r="AP65" i="50"/>
  <c r="AP38" i="50"/>
  <c r="AP34" i="50"/>
  <c r="AP35" i="50"/>
  <c r="AP66" i="50"/>
  <c r="AP67" i="50"/>
  <c r="AP68" i="50"/>
  <c r="AP69" i="50"/>
  <c r="AP70" i="50"/>
  <c r="AP41" i="64"/>
  <c r="AP39" i="50"/>
  <c r="AP43" i="50"/>
  <c r="AP40" i="64"/>
  <c r="AP43" i="64"/>
  <c r="AP45" i="64"/>
  <c r="AP67" i="64"/>
  <c r="AP6" i="111"/>
  <c r="AP45" i="48"/>
  <c r="AR126" i="59"/>
  <c r="AP13" i="48"/>
  <c r="AP35" i="48"/>
  <c r="AP44" i="48"/>
  <c r="AP9" i="48"/>
  <c r="AP50" i="48"/>
  <c r="AP72" i="48"/>
  <c r="AP81" i="48"/>
  <c r="AR125" i="59"/>
  <c r="AR127" i="59"/>
  <c r="AP41" i="48"/>
  <c r="AR121" i="59"/>
  <c r="AP34" i="48"/>
  <c r="AP38" i="48"/>
  <c r="AP40" i="48"/>
  <c r="AP71" i="48"/>
  <c r="AP75" i="48"/>
  <c r="AP77" i="48"/>
  <c r="AR120" i="59"/>
  <c r="AR122" i="59"/>
  <c r="AP14" i="48"/>
  <c r="AP17" i="48"/>
  <c r="AP21" i="48"/>
  <c r="AP22" i="48"/>
  <c r="AP23" i="48"/>
  <c r="AP24" i="48"/>
  <c r="AP26" i="48"/>
  <c r="AP28" i="48"/>
  <c r="AP51" i="48"/>
  <c r="AP54" i="48"/>
  <c r="AP58" i="48"/>
  <c r="AP59" i="48"/>
  <c r="AP60" i="48"/>
  <c r="AP61" i="48"/>
  <c r="AP63" i="48"/>
  <c r="AP65" i="48"/>
  <c r="AR116" i="59"/>
  <c r="AR129" i="59"/>
  <c r="AP91" i="48"/>
  <c r="AS49" i="68"/>
  <c r="AS50" i="68"/>
  <c r="AS74" i="68"/>
  <c r="AU193" i="6"/>
  <c r="AS72" i="68"/>
  <c r="AU175" i="6"/>
  <c r="AS71" i="68"/>
  <c r="AU166" i="6"/>
  <c r="AS73" i="68"/>
  <c r="AU184" i="6"/>
  <c r="AU209" i="6"/>
  <c r="AU210" i="6"/>
  <c r="AU219" i="6"/>
  <c r="AU220" i="6"/>
  <c r="AU221" i="6"/>
  <c r="AU223" i="6"/>
  <c r="AU224" i="6"/>
  <c r="AS76" i="68"/>
  <c r="AU341" i="6"/>
  <c r="AS94" i="68"/>
  <c r="AU332" i="6"/>
  <c r="AS93" i="68"/>
  <c r="AU323" i="6"/>
  <c r="AS75" i="68"/>
  <c r="AU305" i="6"/>
  <c r="AU357" i="6"/>
  <c r="AU358" i="6"/>
  <c r="AU367" i="6"/>
  <c r="AU368" i="6"/>
  <c r="AU369" i="6"/>
  <c r="AU371" i="6"/>
  <c r="AU372" i="6"/>
  <c r="AS80" i="68"/>
  <c r="AU496" i="6"/>
  <c r="AS79" i="68"/>
  <c r="AU469" i="6"/>
  <c r="AS78" i="68"/>
  <c r="AU442" i="6"/>
  <c r="AS77" i="68"/>
  <c r="AU406" i="6"/>
  <c r="AU530" i="6"/>
  <c r="AU531" i="6"/>
  <c r="AU540" i="6"/>
  <c r="AU541" i="6"/>
  <c r="AU542" i="6"/>
  <c r="AU544" i="6"/>
  <c r="AU545" i="6"/>
  <c r="AR164" i="59"/>
  <c r="AU228" i="6"/>
  <c r="AU376" i="6"/>
  <c r="AU549" i="6"/>
  <c r="AR166" i="59"/>
  <c r="AR167" i="59"/>
  <c r="AR150" i="59"/>
  <c r="AR152" i="59"/>
  <c r="AR153" i="59"/>
  <c r="AR154" i="59"/>
  <c r="AR169" i="59"/>
  <c r="AR206" i="59"/>
  <c r="AR208" i="59"/>
  <c r="AQ35" i="64"/>
  <c r="AP90" i="48"/>
  <c r="AQ14" i="67"/>
  <c r="AQ17" i="67"/>
  <c r="AQ18" i="67"/>
  <c r="AQ20" i="67"/>
  <c r="AQ39" i="64"/>
  <c r="AQ65" i="50"/>
  <c r="AQ38" i="50"/>
  <c r="AQ34" i="50"/>
  <c r="AQ35" i="50"/>
  <c r="AQ66" i="50"/>
  <c r="AQ67" i="50"/>
  <c r="AQ68" i="50"/>
  <c r="AQ69" i="50"/>
  <c r="AQ70" i="50"/>
  <c r="AQ41" i="64"/>
  <c r="AQ39" i="50"/>
  <c r="AQ43" i="50"/>
  <c r="AQ40" i="64"/>
  <c r="AQ43" i="64"/>
  <c r="AQ45" i="64"/>
  <c r="AQ67" i="64"/>
  <c r="AQ6" i="111"/>
  <c r="AQ45" i="48"/>
  <c r="AS126" i="59"/>
  <c r="AQ13" i="48"/>
  <c r="AQ35" i="48"/>
  <c r="AQ44" i="48"/>
  <c r="AQ9" i="48"/>
  <c r="AQ50" i="48"/>
  <c r="AQ72" i="48"/>
  <c r="AQ81" i="48"/>
  <c r="AS125" i="59"/>
  <c r="AS127" i="59"/>
  <c r="AQ41" i="48"/>
  <c r="AS121" i="59"/>
  <c r="AQ34" i="48"/>
  <c r="AQ38" i="48"/>
  <c r="AQ40" i="48"/>
  <c r="AQ71" i="48"/>
  <c r="AQ75" i="48"/>
  <c r="AQ77" i="48"/>
  <c r="AS120" i="59"/>
  <c r="AS122" i="59"/>
  <c r="AQ14" i="48"/>
  <c r="AQ17" i="48"/>
  <c r="AQ21" i="48"/>
  <c r="AQ22" i="48"/>
  <c r="AQ23" i="48"/>
  <c r="AQ24" i="48"/>
  <c r="AQ26" i="48"/>
  <c r="AQ28" i="48"/>
  <c r="AQ51" i="48"/>
  <c r="AQ54" i="48"/>
  <c r="AQ58" i="48"/>
  <c r="AQ59" i="48"/>
  <c r="AQ60" i="48"/>
  <c r="AQ61" i="48"/>
  <c r="AQ63" i="48"/>
  <c r="AQ65" i="48"/>
  <c r="AS116" i="59"/>
  <c r="AS129" i="59"/>
  <c r="AQ91" i="48"/>
  <c r="AT49" i="68"/>
  <c r="AT50" i="68"/>
  <c r="AT74" i="68"/>
  <c r="AV193" i="6"/>
  <c r="AT72" i="68"/>
  <c r="AV175" i="6"/>
  <c r="AT71" i="68"/>
  <c r="AV166" i="6"/>
  <c r="AT73" i="68"/>
  <c r="AV184" i="6"/>
  <c r="AV209" i="6"/>
  <c r="AV210" i="6"/>
  <c r="AV219" i="6"/>
  <c r="AV220" i="6"/>
  <c r="AV221" i="6"/>
  <c r="AV223" i="6"/>
  <c r="AV224" i="6"/>
  <c r="AT76" i="68"/>
  <c r="AV341" i="6"/>
  <c r="AT94" i="68"/>
  <c r="AV332" i="6"/>
  <c r="AT93" i="68"/>
  <c r="AV323" i="6"/>
  <c r="AT75" i="68"/>
  <c r="AV305" i="6"/>
  <c r="AV357" i="6"/>
  <c r="AV358" i="6"/>
  <c r="AV367" i="6"/>
  <c r="AV368" i="6"/>
  <c r="AV369" i="6"/>
  <c r="AV371" i="6"/>
  <c r="AV372" i="6"/>
  <c r="AT80" i="68"/>
  <c r="AV496" i="6"/>
  <c r="AT79" i="68"/>
  <c r="AV469" i="6"/>
  <c r="AT78" i="68"/>
  <c r="AV442" i="6"/>
  <c r="AT77" i="68"/>
  <c r="AV406" i="6"/>
  <c r="AV530" i="6"/>
  <c r="AV531" i="6"/>
  <c r="AV540" i="6"/>
  <c r="AV541" i="6"/>
  <c r="AV542" i="6"/>
  <c r="AV544" i="6"/>
  <c r="AV545" i="6"/>
  <c r="AS164" i="59"/>
  <c r="AV228" i="6"/>
  <c r="AV376" i="6"/>
  <c r="AV549" i="6"/>
  <c r="AS166" i="59"/>
  <c r="AS167" i="59"/>
  <c r="AS150" i="59"/>
  <c r="AS152" i="59"/>
  <c r="AS153" i="59"/>
  <c r="AS154" i="59"/>
  <c r="AS169" i="59"/>
  <c r="AS206" i="59"/>
  <c r="AS208" i="59"/>
  <c r="AR35" i="64"/>
  <c r="AQ90" i="48"/>
  <c r="AR14" i="67"/>
  <c r="AR17" i="67"/>
  <c r="AR18" i="67"/>
  <c r="AR20" i="67"/>
  <c r="AR39" i="64"/>
  <c r="AR65" i="50"/>
  <c r="AR38" i="50"/>
  <c r="AR34" i="50"/>
  <c r="AR35" i="50"/>
  <c r="AR66" i="50"/>
  <c r="AR67" i="50"/>
  <c r="AR68" i="50"/>
  <c r="AR69" i="50"/>
  <c r="AR70" i="50"/>
  <c r="AR41" i="64"/>
  <c r="AR39" i="50"/>
  <c r="AR43" i="50"/>
  <c r="AR40" i="64"/>
  <c r="AR43" i="64"/>
  <c r="AR45" i="64"/>
  <c r="AR67" i="64"/>
  <c r="AR6" i="111"/>
  <c r="AR45" i="48"/>
  <c r="AT126" i="59"/>
  <c r="AR13" i="48"/>
  <c r="AR35" i="48"/>
  <c r="AR44" i="48"/>
  <c r="AR9" i="48"/>
  <c r="AR50" i="48"/>
  <c r="AR72" i="48"/>
  <c r="AR81" i="48"/>
  <c r="AT125" i="59"/>
  <c r="AT127" i="59"/>
  <c r="AR41" i="48"/>
  <c r="AT121" i="59"/>
  <c r="AR34" i="48"/>
  <c r="AR38" i="48"/>
  <c r="AR40" i="48"/>
  <c r="AR71" i="48"/>
  <c r="AR75" i="48"/>
  <c r="AR77" i="48"/>
  <c r="AT120" i="59"/>
  <c r="AT122" i="59"/>
  <c r="AR14" i="48"/>
  <c r="AR17" i="48"/>
  <c r="AR21" i="48"/>
  <c r="AR22" i="48"/>
  <c r="AR23" i="48"/>
  <c r="AR24" i="48"/>
  <c r="AR26" i="48"/>
  <c r="AR28" i="48"/>
  <c r="AR51" i="48"/>
  <c r="AR54" i="48"/>
  <c r="AR58" i="48"/>
  <c r="AR59" i="48"/>
  <c r="AR60" i="48"/>
  <c r="AR61" i="48"/>
  <c r="AR63" i="48"/>
  <c r="AR65" i="48"/>
  <c r="AT116" i="59"/>
  <c r="AT129" i="59"/>
  <c r="AR91" i="48"/>
  <c r="AU49" i="68"/>
  <c r="AU50" i="68"/>
  <c r="AU74" i="68"/>
  <c r="AW193" i="6"/>
  <c r="AU72" i="68"/>
  <c r="AW175" i="6"/>
  <c r="AU71" i="68"/>
  <c r="AW166" i="6"/>
  <c r="AU73" i="68"/>
  <c r="AW184" i="6"/>
  <c r="AW209" i="6"/>
  <c r="AW210" i="6"/>
  <c r="AW219" i="6"/>
  <c r="AW220" i="6"/>
  <c r="AW221" i="6"/>
  <c r="AW223" i="6"/>
  <c r="AW224" i="6"/>
  <c r="AU76" i="68"/>
  <c r="AW341" i="6"/>
  <c r="AU94" i="68"/>
  <c r="AW332" i="6"/>
  <c r="AU93" i="68"/>
  <c r="AW323" i="6"/>
  <c r="AU75" i="68"/>
  <c r="AW305" i="6"/>
  <c r="AW357" i="6"/>
  <c r="AW358" i="6"/>
  <c r="AW367" i="6"/>
  <c r="AW368" i="6"/>
  <c r="AW369" i="6"/>
  <c r="AW371" i="6"/>
  <c r="AW372" i="6"/>
  <c r="AU80" i="68"/>
  <c r="AW496" i="6"/>
  <c r="AU79" i="68"/>
  <c r="AW469" i="6"/>
  <c r="AU78" i="68"/>
  <c r="AW442" i="6"/>
  <c r="AU77" i="68"/>
  <c r="AW406" i="6"/>
  <c r="AW530" i="6"/>
  <c r="AW531" i="6"/>
  <c r="AW540" i="6"/>
  <c r="AW541" i="6"/>
  <c r="AW542" i="6"/>
  <c r="AW544" i="6"/>
  <c r="AW545" i="6"/>
  <c r="AT164" i="59"/>
  <c r="AW228" i="6"/>
  <c r="AW376" i="6"/>
  <c r="AW549" i="6"/>
  <c r="AT166" i="59"/>
  <c r="AT167" i="59"/>
  <c r="AT150" i="59"/>
  <c r="AT152" i="59"/>
  <c r="AT153" i="59"/>
  <c r="AT154" i="59"/>
  <c r="AT169" i="59"/>
  <c r="AT206" i="59"/>
  <c r="AT208" i="59"/>
  <c r="AS35" i="64"/>
  <c r="AR90" i="48"/>
  <c r="AS14" i="67"/>
  <c r="AS17" i="67"/>
  <c r="AS18" i="67"/>
  <c r="AS20" i="67"/>
  <c r="AS39" i="64"/>
  <c r="AS65" i="50"/>
  <c r="AS38" i="50"/>
  <c r="AS34" i="50"/>
  <c r="AS35" i="50"/>
  <c r="AS66" i="50"/>
  <c r="AS67" i="50"/>
  <c r="AS68" i="50"/>
  <c r="AS69" i="50"/>
  <c r="AS70" i="50"/>
  <c r="AS41" i="64"/>
  <c r="AS39" i="50"/>
  <c r="AS43" i="50"/>
  <c r="AS40" i="64"/>
  <c r="AS43" i="64"/>
  <c r="AS45" i="64"/>
  <c r="AS67" i="64"/>
  <c r="AS6" i="111"/>
  <c r="AS45" i="48"/>
  <c r="AU126" i="59"/>
  <c r="AS13" i="48"/>
  <c r="AS35" i="48"/>
  <c r="AS44" i="48"/>
  <c r="AS9" i="48"/>
  <c r="AS50" i="48"/>
  <c r="AS72" i="48"/>
  <c r="AS81" i="48"/>
  <c r="AU125" i="59"/>
  <c r="AU127" i="59"/>
  <c r="AS41" i="48"/>
  <c r="AU121" i="59"/>
  <c r="AS34" i="48"/>
  <c r="AS38" i="48"/>
  <c r="AS40" i="48"/>
  <c r="AS71" i="48"/>
  <c r="AS75" i="48"/>
  <c r="AS77" i="48"/>
  <c r="AU120" i="59"/>
  <c r="AU122" i="59"/>
  <c r="AS14" i="48"/>
  <c r="AS17" i="48"/>
  <c r="AS21" i="48"/>
  <c r="AS22" i="48"/>
  <c r="AS23" i="48"/>
  <c r="AS24" i="48"/>
  <c r="AS26" i="48"/>
  <c r="AS28" i="48"/>
  <c r="AS51" i="48"/>
  <c r="AS54" i="48"/>
  <c r="AS58" i="48"/>
  <c r="AS59" i="48"/>
  <c r="AS60" i="48"/>
  <c r="AS61" i="48"/>
  <c r="AS63" i="48"/>
  <c r="AS65" i="48"/>
  <c r="AU116" i="59"/>
  <c r="AU129" i="59"/>
  <c r="AS91" i="48"/>
  <c r="AV49" i="68"/>
  <c r="AV50" i="68"/>
  <c r="AV74" i="68"/>
  <c r="AX193" i="6"/>
  <c r="AV72" i="68"/>
  <c r="AX175" i="6"/>
  <c r="AV71" i="68"/>
  <c r="AX166" i="6"/>
  <c r="AV73" i="68"/>
  <c r="AX184" i="6"/>
  <c r="AX209" i="6"/>
  <c r="AX210" i="6"/>
  <c r="AX219" i="6"/>
  <c r="AX220" i="6"/>
  <c r="AX221" i="6"/>
  <c r="AX223" i="6"/>
  <c r="AX224" i="6"/>
  <c r="AV76" i="68"/>
  <c r="AX341" i="6"/>
  <c r="AV94" i="68"/>
  <c r="AX332" i="6"/>
  <c r="AV93" i="68"/>
  <c r="AX323" i="6"/>
  <c r="AV75" i="68"/>
  <c r="AX305" i="6"/>
  <c r="AX357" i="6"/>
  <c r="AX358" i="6"/>
  <c r="AX367" i="6"/>
  <c r="AX368" i="6"/>
  <c r="AX369" i="6"/>
  <c r="AX371" i="6"/>
  <c r="AX372" i="6"/>
  <c r="AV80" i="68"/>
  <c r="AX496" i="6"/>
  <c r="AV79" i="68"/>
  <c r="AX469" i="6"/>
  <c r="AV78" i="68"/>
  <c r="AX442" i="6"/>
  <c r="AV77" i="68"/>
  <c r="AX406" i="6"/>
  <c r="AX530" i="6"/>
  <c r="AX531" i="6"/>
  <c r="AX540" i="6"/>
  <c r="AX541" i="6"/>
  <c r="AX542" i="6"/>
  <c r="AX544" i="6"/>
  <c r="AX545" i="6"/>
  <c r="AU164" i="59"/>
  <c r="AX228" i="6"/>
  <c r="AX376" i="6"/>
  <c r="AX549" i="6"/>
  <c r="AU166" i="59"/>
  <c r="AU167" i="59"/>
  <c r="AU150" i="59"/>
  <c r="AU152" i="59"/>
  <c r="AU153" i="59"/>
  <c r="AU154" i="59"/>
  <c r="AU169" i="59"/>
  <c r="AU206" i="59"/>
  <c r="AU208" i="59"/>
  <c r="AT35" i="64"/>
  <c r="AS90" i="48"/>
  <c r="AT14" i="67"/>
  <c r="AT17" i="67"/>
  <c r="AT18" i="67"/>
  <c r="AT20" i="67"/>
  <c r="AT39" i="64"/>
  <c r="AT65" i="50"/>
  <c r="AT38" i="50"/>
  <c r="AT34" i="50"/>
  <c r="AT35" i="50"/>
  <c r="AT66" i="50"/>
  <c r="AT67" i="50"/>
  <c r="AT68" i="50"/>
  <c r="AT69" i="50"/>
  <c r="AT70" i="50"/>
  <c r="AT41" i="64"/>
  <c r="AT39" i="50"/>
  <c r="AT43" i="50"/>
  <c r="AT40" i="64"/>
  <c r="AT43" i="64"/>
  <c r="AT45" i="64"/>
  <c r="AT67" i="64"/>
  <c r="AT6" i="111"/>
  <c r="AT45" i="48"/>
  <c r="AV126" i="59"/>
  <c r="AT13" i="48"/>
  <c r="AT35" i="48"/>
  <c r="AT44" i="48"/>
  <c r="AT9" i="48"/>
  <c r="AT50" i="48"/>
  <c r="AT72" i="48"/>
  <c r="AT81" i="48"/>
  <c r="AV125" i="59"/>
  <c r="AV127" i="59"/>
  <c r="AT41" i="48"/>
  <c r="AV121" i="59"/>
  <c r="AT34" i="48"/>
  <c r="AT38" i="48"/>
  <c r="AT40" i="48"/>
  <c r="AT71" i="48"/>
  <c r="AT75" i="48"/>
  <c r="AT77" i="48"/>
  <c r="AV120" i="59"/>
  <c r="AV122" i="59"/>
  <c r="AT14" i="48"/>
  <c r="AT17" i="48"/>
  <c r="AT21" i="48"/>
  <c r="AT22" i="48"/>
  <c r="AT23" i="48"/>
  <c r="AT24" i="48"/>
  <c r="AT26" i="48"/>
  <c r="AT28" i="48"/>
  <c r="AT51" i="48"/>
  <c r="AT54" i="48"/>
  <c r="AT58" i="48"/>
  <c r="AT59" i="48"/>
  <c r="AT60" i="48"/>
  <c r="AT61" i="48"/>
  <c r="AT63" i="48"/>
  <c r="AT65" i="48"/>
  <c r="AV116" i="59"/>
  <c r="AV129" i="59"/>
  <c r="AT91" i="48"/>
  <c r="AW49" i="68"/>
  <c r="AW50" i="68"/>
  <c r="AW74" i="68"/>
  <c r="AY193" i="6"/>
  <c r="AW72" i="68"/>
  <c r="AY175" i="6"/>
  <c r="AW71" i="68"/>
  <c r="AY166" i="6"/>
  <c r="AW73" i="68"/>
  <c r="AY184" i="6"/>
  <c r="AY209" i="6"/>
  <c r="AY210" i="6"/>
  <c r="AY219" i="6"/>
  <c r="AY220" i="6"/>
  <c r="AY221" i="6"/>
  <c r="AY223" i="6"/>
  <c r="AY224" i="6"/>
  <c r="AW76" i="68"/>
  <c r="AY341" i="6"/>
  <c r="AW94" i="68"/>
  <c r="AY332" i="6"/>
  <c r="AW93" i="68"/>
  <c r="AY323" i="6"/>
  <c r="AW75" i="68"/>
  <c r="AY305" i="6"/>
  <c r="AY357" i="6"/>
  <c r="AY358" i="6"/>
  <c r="AY367" i="6"/>
  <c r="AY368" i="6"/>
  <c r="AY369" i="6"/>
  <c r="AY371" i="6"/>
  <c r="AY372" i="6"/>
  <c r="AW80" i="68"/>
  <c r="AY496" i="6"/>
  <c r="AW79" i="68"/>
  <c r="AY469" i="6"/>
  <c r="AW78" i="68"/>
  <c r="AY442" i="6"/>
  <c r="AW77" i="68"/>
  <c r="AY406" i="6"/>
  <c r="AY530" i="6"/>
  <c r="AY531" i="6"/>
  <c r="AY540" i="6"/>
  <c r="AY541" i="6"/>
  <c r="AY542" i="6"/>
  <c r="AY544" i="6"/>
  <c r="AY545" i="6"/>
  <c r="AV164" i="59"/>
  <c r="AY228" i="6"/>
  <c r="AY376" i="6"/>
  <c r="AY549" i="6"/>
  <c r="AV166" i="59"/>
  <c r="AV167" i="59"/>
  <c r="AV150" i="59"/>
  <c r="AV152" i="59"/>
  <c r="AV153" i="59"/>
  <c r="AV154" i="59"/>
  <c r="AV169" i="59"/>
  <c r="AV206" i="59"/>
  <c r="AV208" i="59"/>
  <c r="AU35" i="64"/>
  <c r="AT90" i="48"/>
  <c r="AU14" i="67"/>
  <c r="AU17" i="67"/>
  <c r="AU18" i="67"/>
  <c r="AU20" i="67"/>
  <c r="AU39" i="64"/>
  <c r="AU65" i="50"/>
  <c r="AU38" i="50"/>
  <c r="AU34" i="50"/>
  <c r="AU35" i="50"/>
  <c r="AU66" i="50"/>
  <c r="AU67" i="50"/>
  <c r="AU68" i="50"/>
  <c r="AU69" i="50"/>
  <c r="AU70" i="50"/>
  <c r="AU41" i="64"/>
  <c r="AU39" i="50"/>
  <c r="AU43" i="50"/>
  <c r="AU40" i="64"/>
  <c r="AU43" i="64"/>
  <c r="AU45" i="64"/>
  <c r="AU67" i="64"/>
  <c r="AU6" i="111"/>
  <c r="AU45" i="48"/>
  <c r="AW126" i="59"/>
  <c r="AU13" i="48"/>
  <c r="AU35" i="48"/>
  <c r="AU44" i="48"/>
  <c r="AU9" i="48"/>
  <c r="AU50" i="48"/>
  <c r="AU72" i="48"/>
  <c r="AU81" i="48"/>
  <c r="AW125" i="59"/>
  <c r="AW127" i="59"/>
  <c r="AU41" i="48"/>
  <c r="AW121" i="59"/>
  <c r="AU34" i="48"/>
  <c r="AU38" i="48"/>
  <c r="AU40" i="48"/>
  <c r="AU71" i="48"/>
  <c r="AU75" i="48"/>
  <c r="AU77" i="48"/>
  <c r="AW120" i="59"/>
  <c r="AW122" i="59"/>
  <c r="AU14" i="48"/>
  <c r="AU17" i="48"/>
  <c r="AU21" i="48"/>
  <c r="AU22" i="48"/>
  <c r="AU23" i="48"/>
  <c r="AU24" i="48"/>
  <c r="AU26" i="48"/>
  <c r="AU28" i="48"/>
  <c r="AU51" i="48"/>
  <c r="AU54" i="48"/>
  <c r="AU58" i="48"/>
  <c r="AU59" i="48"/>
  <c r="AU60" i="48"/>
  <c r="AU61" i="48"/>
  <c r="AU63" i="48"/>
  <c r="AU65" i="48"/>
  <c r="AW116" i="59"/>
  <c r="AW129" i="59"/>
  <c r="AU91" i="48"/>
  <c r="AX49" i="68"/>
  <c r="AX50" i="68"/>
  <c r="AX74" i="68"/>
  <c r="AZ193" i="6"/>
  <c r="AX72" i="68"/>
  <c r="AZ175" i="6"/>
  <c r="AX71" i="68"/>
  <c r="AZ166" i="6"/>
  <c r="AX73" i="68"/>
  <c r="AZ184" i="6"/>
  <c r="AZ209" i="6"/>
  <c r="AZ210" i="6"/>
  <c r="AZ219" i="6"/>
  <c r="AZ220" i="6"/>
  <c r="AZ221" i="6"/>
  <c r="AZ223" i="6"/>
  <c r="AZ224" i="6"/>
  <c r="AX76" i="68"/>
  <c r="AZ341" i="6"/>
  <c r="AX94" i="68"/>
  <c r="AZ332" i="6"/>
  <c r="AX93" i="68"/>
  <c r="AZ323" i="6"/>
  <c r="AX75" i="68"/>
  <c r="AZ305" i="6"/>
  <c r="AZ357" i="6"/>
  <c r="AZ358" i="6"/>
  <c r="AZ367" i="6"/>
  <c r="AZ368" i="6"/>
  <c r="AZ369" i="6"/>
  <c r="AZ371" i="6"/>
  <c r="AZ372" i="6"/>
  <c r="AX80" i="68"/>
  <c r="AZ496" i="6"/>
  <c r="AX79" i="68"/>
  <c r="AZ469" i="6"/>
  <c r="AX78" i="68"/>
  <c r="AZ442" i="6"/>
  <c r="AX77" i="68"/>
  <c r="AZ406" i="6"/>
  <c r="AZ530" i="6"/>
  <c r="AZ531" i="6"/>
  <c r="AZ540" i="6"/>
  <c r="AZ541" i="6"/>
  <c r="AZ542" i="6"/>
  <c r="AZ544" i="6"/>
  <c r="AZ545" i="6"/>
  <c r="AW164" i="59"/>
  <c r="AZ228" i="6"/>
  <c r="AZ376" i="6"/>
  <c r="AZ549" i="6"/>
  <c r="AW166" i="59"/>
  <c r="AW167" i="59"/>
  <c r="AW150" i="59"/>
  <c r="AW152" i="59"/>
  <c r="AW153" i="59"/>
  <c r="AW154" i="59"/>
  <c r="AW169" i="59"/>
  <c r="AW206" i="59"/>
  <c r="AW208" i="59"/>
  <c r="AV35" i="64"/>
  <c r="AU90" i="48"/>
  <c r="AV14" i="67"/>
  <c r="AV17" i="67"/>
  <c r="AV18" i="67"/>
  <c r="AV20" i="67"/>
  <c r="AV39" i="64"/>
  <c r="AV65" i="50"/>
  <c r="AV38" i="50"/>
  <c r="AV34" i="50"/>
  <c r="AV35" i="50"/>
  <c r="AV66" i="50"/>
  <c r="AV67" i="50"/>
  <c r="AV68" i="50"/>
  <c r="AV69" i="50"/>
  <c r="AV70" i="50"/>
  <c r="AV41" i="64"/>
  <c r="AV39" i="50"/>
  <c r="AV43" i="50"/>
  <c r="AV40" i="64"/>
  <c r="AV43" i="64"/>
  <c r="AV45" i="64"/>
  <c r="AV67" i="64"/>
  <c r="AV6" i="111"/>
  <c r="AV45" i="48"/>
  <c r="AX126" i="59"/>
  <c r="AV13" i="48"/>
  <c r="AV35" i="48"/>
  <c r="AV44" i="48"/>
  <c r="AV9" i="48"/>
  <c r="AV50" i="48"/>
  <c r="AV72" i="48"/>
  <c r="AV81" i="48"/>
  <c r="AX125" i="59"/>
  <c r="AX127" i="59"/>
  <c r="AV41" i="48"/>
  <c r="AX121" i="59"/>
  <c r="AV34" i="48"/>
  <c r="AV38" i="48"/>
  <c r="AV40" i="48"/>
  <c r="AV71" i="48"/>
  <c r="AV75" i="48"/>
  <c r="AV77" i="48"/>
  <c r="AX120" i="59"/>
  <c r="AX122" i="59"/>
  <c r="AV14" i="48"/>
  <c r="AV17" i="48"/>
  <c r="AV21" i="48"/>
  <c r="AV22" i="48"/>
  <c r="AV23" i="48"/>
  <c r="AV24" i="48"/>
  <c r="AV26" i="48"/>
  <c r="AV28" i="48"/>
  <c r="AV51" i="48"/>
  <c r="AV54" i="48"/>
  <c r="AV58" i="48"/>
  <c r="AV59" i="48"/>
  <c r="AV60" i="48"/>
  <c r="AV61" i="48"/>
  <c r="AV63" i="48"/>
  <c r="AV65" i="48"/>
  <c r="AX116" i="59"/>
  <c r="AX129" i="59"/>
  <c r="AV91" i="48"/>
  <c r="AY49" i="68"/>
  <c r="AY50" i="68"/>
  <c r="AY74" i="68"/>
  <c r="BA193" i="6"/>
  <c r="AY72" i="68"/>
  <c r="BA175" i="6"/>
  <c r="AY71" i="68"/>
  <c r="BA166" i="6"/>
  <c r="AY73" i="68"/>
  <c r="BA184" i="6"/>
  <c r="BA209" i="6"/>
  <c r="BA210" i="6"/>
  <c r="BA219" i="6"/>
  <c r="BA220" i="6"/>
  <c r="BA221" i="6"/>
  <c r="BA223" i="6"/>
  <c r="BA224" i="6"/>
  <c r="AY76" i="68"/>
  <c r="BA341" i="6"/>
  <c r="AY94" i="68"/>
  <c r="BA332" i="6"/>
  <c r="AY93" i="68"/>
  <c r="BA323" i="6"/>
  <c r="AY75" i="68"/>
  <c r="BA305" i="6"/>
  <c r="BA357" i="6"/>
  <c r="BA358" i="6"/>
  <c r="BA367" i="6"/>
  <c r="BA368" i="6"/>
  <c r="BA369" i="6"/>
  <c r="BA371" i="6"/>
  <c r="BA372" i="6"/>
  <c r="AY80" i="68"/>
  <c r="BA496" i="6"/>
  <c r="AY79" i="68"/>
  <c r="BA469" i="6"/>
  <c r="AY78" i="68"/>
  <c r="BA442" i="6"/>
  <c r="AY77" i="68"/>
  <c r="BA406" i="6"/>
  <c r="BA530" i="6"/>
  <c r="BA531" i="6"/>
  <c r="BA540" i="6"/>
  <c r="BA541" i="6"/>
  <c r="BA542" i="6"/>
  <c r="BA544" i="6"/>
  <c r="BA545" i="6"/>
  <c r="AX164" i="59"/>
  <c r="BA228" i="6"/>
  <c r="BA376" i="6"/>
  <c r="BA549" i="6"/>
  <c r="AX166" i="59"/>
  <c r="AX167" i="59"/>
  <c r="AX150" i="59"/>
  <c r="AX152" i="59"/>
  <c r="AX153" i="59"/>
  <c r="AX154" i="59"/>
  <c r="AX169" i="59"/>
  <c r="AX206" i="59"/>
  <c r="AX208" i="59"/>
  <c r="AW35" i="64"/>
  <c r="AV90" i="48"/>
  <c r="AW14" i="67"/>
  <c r="AW17" i="67"/>
  <c r="AW18" i="67"/>
  <c r="AW20" i="67"/>
  <c r="AW39" i="64"/>
  <c r="AW65" i="50"/>
  <c r="AW38" i="50"/>
  <c r="AW34" i="50"/>
  <c r="AW35" i="50"/>
  <c r="AW66" i="50"/>
  <c r="AW67" i="50"/>
  <c r="AW68" i="50"/>
  <c r="AW69" i="50"/>
  <c r="AW70" i="50"/>
  <c r="AW41" i="64"/>
  <c r="AW39" i="50"/>
  <c r="AW43" i="50"/>
  <c r="AW40" i="64"/>
  <c r="AW43" i="64"/>
  <c r="AW45" i="64"/>
  <c r="AW67" i="64"/>
  <c r="AW6" i="111"/>
  <c r="AW45" i="48"/>
  <c r="AY126" i="59"/>
  <c r="AW13" i="48"/>
  <c r="AW35" i="48"/>
  <c r="AW44" i="48"/>
  <c r="AW9" i="48"/>
  <c r="AW50" i="48"/>
  <c r="AW72" i="48"/>
  <c r="AW81" i="48"/>
  <c r="AY125" i="59"/>
  <c r="AY127" i="59"/>
  <c r="AW41" i="48"/>
  <c r="AY121" i="59"/>
  <c r="AW34" i="48"/>
  <c r="AW38" i="48"/>
  <c r="AW40" i="48"/>
  <c r="AW71" i="48"/>
  <c r="AW75" i="48"/>
  <c r="AW77" i="48"/>
  <c r="AY120" i="59"/>
  <c r="AY122" i="59"/>
  <c r="AW14" i="48"/>
  <c r="AW17" i="48"/>
  <c r="AW21" i="48"/>
  <c r="AW22" i="48"/>
  <c r="AW23" i="48"/>
  <c r="AW24" i="48"/>
  <c r="AW26" i="48"/>
  <c r="AW28" i="48"/>
  <c r="AW51" i="48"/>
  <c r="AW54" i="48"/>
  <c r="AW58" i="48"/>
  <c r="AW59" i="48"/>
  <c r="AW60" i="48"/>
  <c r="AW61" i="48"/>
  <c r="AW63" i="48"/>
  <c r="AW65" i="48"/>
  <c r="AY116" i="59"/>
  <c r="AY129" i="59"/>
  <c r="AW91" i="48"/>
  <c r="AZ49" i="68"/>
  <c r="AZ50" i="68"/>
  <c r="AZ74" i="68"/>
  <c r="BB193" i="6"/>
  <c r="AZ72" i="68"/>
  <c r="BB175" i="6"/>
  <c r="AZ71" i="68"/>
  <c r="BB166" i="6"/>
  <c r="AZ73" i="68"/>
  <c r="BB184" i="6"/>
  <c r="BB209" i="6"/>
  <c r="BB210" i="6"/>
  <c r="BB219" i="6"/>
  <c r="BB220" i="6"/>
  <c r="BB221" i="6"/>
  <c r="BB223" i="6"/>
  <c r="BB224" i="6"/>
  <c r="AZ76" i="68"/>
  <c r="BB341" i="6"/>
  <c r="AZ94" i="68"/>
  <c r="BB332" i="6"/>
  <c r="AZ93" i="68"/>
  <c r="BB323" i="6"/>
  <c r="AZ75" i="68"/>
  <c r="BB305" i="6"/>
  <c r="BB357" i="6"/>
  <c r="BB358" i="6"/>
  <c r="BB367" i="6"/>
  <c r="BB368" i="6"/>
  <c r="BB369" i="6"/>
  <c r="BB371" i="6"/>
  <c r="BB372" i="6"/>
  <c r="AZ80" i="68"/>
  <c r="BB496" i="6"/>
  <c r="AZ79" i="68"/>
  <c r="BB469" i="6"/>
  <c r="AZ78" i="68"/>
  <c r="BB442" i="6"/>
  <c r="AZ77" i="68"/>
  <c r="BB406" i="6"/>
  <c r="BB530" i="6"/>
  <c r="BB531" i="6"/>
  <c r="BB540" i="6"/>
  <c r="BB541" i="6"/>
  <c r="BB542" i="6"/>
  <c r="BB544" i="6"/>
  <c r="BB545" i="6"/>
  <c r="AY164" i="59"/>
  <c r="BB228" i="6"/>
  <c r="BB376" i="6"/>
  <c r="BB549" i="6"/>
  <c r="AY166" i="59"/>
  <c r="AY167" i="59"/>
  <c r="AY150" i="59"/>
  <c r="AY152" i="59"/>
  <c r="AY153" i="59"/>
  <c r="AY154" i="59"/>
  <c r="AY169" i="59"/>
  <c r="AY206" i="59"/>
  <c r="AY208" i="59"/>
  <c r="AX35" i="64"/>
  <c r="AW90" i="48"/>
  <c r="AX14" i="67"/>
  <c r="AX17" i="67"/>
  <c r="AX18" i="67"/>
  <c r="AX20" i="67"/>
  <c r="AX39" i="64"/>
  <c r="AX65" i="50"/>
  <c r="AX38" i="50"/>
  <c r="AX34" i="50"/>
  <c r="AX35" i="50"/>
  <c r="AX66" i="50"/>
  <c r="AX67" i="50"/>
  <c r="AX68" i="50"/>
  <c r="AX69" i="50"/>
  <c r="AX70" i="50"/>
  <c r="AX41" i="64"/>
  <c r="AX39" i="50"/>
  <c r="AX43" i="50"/>
  <c r="AX40" i="64"/>
  <c r="AX43" i="64"/>
  <c r="AX45" i="64"/>
  <c r="AX67" i="64"/>
  <c r="AX6" i="111"/>
  <c r="AX45" i="48"/>
  <c r="AZ126" i="59"/>
  <c r="AX13" i="48"/>
  <c r="AX35" i="48"/>
  <c r="AX44" i="48"/>
  <c r="AX9" i="48"/>
  <c r="AX50" i="48"/>
  <c r="AX72" i="48"/>
  <c r="AX81" i="48"/>
  <c r="AZ125" i="59"/>
  <c r="AZ127" i="59"/>
  <c r="AX41" i="48"/>
  <c r="AZ121" i="59"/>
  <c r="AX34" i="48"/>
  <c r="AX38" i="48"/>
  <c r="AX40" i="48"/>
  <c r="AX71" i="48"/>
  <c r="AX75" i="48"/>
  <c r="AX77" i="48"/>
  <c r="AZ120" i="59"/>
  <c r="AZ122" i="59"/>
  <c r="AX14" i="48"/>
  <c r="AX17" i="48"/>
  <c r="AX21" i="48"/>
  <c r="AX22" i="48"/>
  <c r="AX23" i="48"/>
  <c r="AX24" i="48"/>
  <c r="AX26" i="48"/>
  <c r="AX28" i="48"/>
  <c r="AX51" i="48"/>
  <c r="AX54" i="48"/>
  <c r="AX58" i="48"/>
  <c r="AX59" i="48"/>
  <c r="AX60" i="48"/>
  <c r="AX61" i="48"/>
  <c r="AX63" i="48"/>
  <c r="AX65" i="48"/>
  <c r="AZ116" i="59"/>
  <c r="AZ129" i="59"/>
  <c r="AX91" i="48"/>
  <c r="BA49" i="68"/>
  <c r="BA50" i="68"/>
  <c r="BA74" i="68"/>
  <c r="BC193" i="6"/>
  <c r="BA72" i="68"/>
  <c r="BC175" i="6"/>
  <c r="BA71" i="68"/>
  <c r="BC166" i="6"/>
  <c r="BA73" i="68"/>
  <c r="BC184" i="6"/>
  <c r="BC209" i="6"/>
  <c r="BC210" i="6"/>
  <c r="BC219" i="6"/>
  <c r="BC220" i="6"/>
  <c r="BC221" i="6"/>
  <c r="BC223" i="6"/>
  <c r="BC224" i="6"/>
  <c r="BA76" i="68"/>
  <c r="BC341" i="6"/>
  <c r="BA94" i="68"/>
  <c r="BC332" i="6"/>
  <c r="BA93" i="68"/>
  <c r="BC323" i="6"/>
  <c r="BA75" i="68"/>
  <c r="BC305" i="6"/>
  <c r="BC357" i="6"/>
  <c r="BC358" i="6"/>
  <c r="BC367" i="6"/>
  <c r="BC368" i="6"/>
  <c r="BC369" i="6"/>
  <c r="BC371" i="6"/>
  <c r="BC372" i="6"/>
  <c r="BA80" i="68"/>
  <c r="BC496" i="6"/>
  <c r="BA79" i="68"/>
  <c r="BC469" i="6"/>
  <c r="BA78" i="68"/>
  <c r="BC442" i="6"/>
  <c r="BA77" i="68"/>
  <c r="BC406" i="6"/>
  <c r="BC530" i="6"/>
  <c r="BC531" i="6"/>
  <c r="BC540" i="6"/>
  <c r="BC541" i="6"/>
  <c r="BC542" i="6"/>
  <c r="BC544" i="6"/>
  <c r="BC545" i="6"/>
  <c r="AZ164" i="59"/>
  <c r="BC228" i="6"/>
  <c r="BC376" i="6"/>
  <c r="BC549" i="6"/>
  <c r="AZ166" i="59"/>
  <c r="AZ167" i="59"/>
  <c r="AZ150" i="59"/>
  <c r="AZ152" i="59"/>
  <c r="AZ153" i="59"/>
  <c r="AZ154" i="59"/>
  <c r="AZ169" i="59"/>
  <c r="AZ206" i="59"/>
  <c r="AZ208" i="59"/>
  <c r="AY35" i="64"/>
  <c r="AX90" i="48"/>
  <c r="AY14" i="67"/>
  <c r="AY17" i="67"/>
  <c r="AY18" i="67"/>
  <c r="AY20" i="67"/>
  <c r="AY39" i="64"/>
  <c r="AY65" i="50"/>
  <c r="AY38" i="50"/>
  <c r="AY34" i="50"/>
  <c r="AY35" i="50"/>
  <c r="AY66" i="50"/>
  <c r="AY67" i="50"/>
  <c r="AY68" i="50"/>
  <c r="AY69" i="50"/>
  <c r="AY70" i="50"/>
  <c r="AY41" i="64"/>
  <c r="AY39" i="50"/>
  <c r="AY43" i="50"/>
  <c r="AY40" i="64"/>
  <c r="AY43" i="64"/>
  <c r="AY45" i="64"/>
  <c r="AY67" i="64"/>
  <c r="AY6" i="111"/>
  <c r="AY45" i="48"/>
  <c r="BA126" i="59"/>
  <c r="F10" i="47"/>
  <c r="C54" i="47"/>
  <c r="AY13" i="48"/>
  <c r="AY35" i="48"/>
  <c r="AY44" i="48"/>
  <c r="D54" i="47"/>
  <c r="E54" i="47"/>
  <c r="F54" i="47"/>
  <c r="G54" i="47"/>
  <c r="H54" i="47"/>
  <c r="I54" i="47"/>
  <c r="J54" i="47"/>
  <c r="K54" i="47"/>
  <c r="L54" i="47"/>
  <c r="M54" i="47"/>
  <c r="N54" i="47"/>
  <c r="AY6" i="48" a="1"/>
  <c r="AY6" i="48"/>
  <c r="AY9" i="48"/>
  <c r="AY50" i="48"/>
  <c r="AY72" i="48"/>
  <c r="AY81" i="48"/>
  <c r="BA125" i="59"/>
  <c r="BA127" i="59"/>
  <c r="AY41" i="48"/>
  <c r="BA121" i="59"/>
  <c r="AY34" i="48"/>
  <c r="AY38" i="48"/>
  <c r="AY40" i="48"/>
  <c r="AY71" i="48"/>
  <c r="AY75" i="48"/>
  <c r="AY77" i="48"/>
  <c r="BA120" i="59"/>
  <c r="BA122" i="59"/>
  <c r="AY14" i="48"/>
  <c r="AY17" i="48"/>
  <c r="AY21" i="48"/>
  <c r="AY22" i="48"/>
  <c r="AY23" i="48"/>
  <c r="AY24" i="48"/>
  <c r="AY26" i="48"/>
  <c r="AY28" i="48"/>
  <c r="AY51" i="48"/>
  <c r="AY54" i="48"/>
  <c r="AY58" i="48"/>
  <c r="AY59" i="48"/>
  <c r="AY60" i="48"/>
  <c r="AY61" i="48"/>
  <c r="AY63" i="48"/>
  <c r="AY65" i="48"/>
  <c r="BA116" i="59"/>
  <c r="BA129" i="59"/>
  <c r="AY91" i="48"/>
  <c r="BB49" i="68"/>
  <c r="BB50" i="68"/>
  <c r="BB74" i="68"/>
  <c r="BD193" i="6"/>
  <c r="BB72" i="68"/>
  <c r="BD175" i="6"/>
  <c r="BB71" i="68"/>
  <c r="BD166" i="6"/>
  <c r="BB73" i="68"/>
  <c r="BD184" i="6"/>
  <c r="BD209" i="6"/>
  <c r="BD210" i="6"/>
  <c r="BD219" i="6"/>
  <c r="BD220" i="6"/>
  <c r="BD221" i="6"/>
  <c r="BD223" i="6"/>
  <c r="BD224" i="6"/>
  <c r="BB76" i="68"/>
  <c r="BD341" i="6"/>
  <c r="BB94" i="68"/>
  <c r="BD332" i="6"/>
  <c r="BB93" i="68"/>
  <c r="BD323" i="6"/>
  <c r="BB75" i="68"/>
  <c r="BD305" i="6"/>
  <c r="BD357" i="6"/>
  <c r="BD358" i="6"/>
  <c r="BD367" i="6"/>
  <c r="BD368" i="6"/>
  <c r="BD369" i="6"/>
  <c r="BD371" i="6"/>
  <c r="BD372" i="6"/>
  <c r="BB80" i="68"/>
  <c r="BD496" i="6"/>
  <c r="BB79" i="68"/>
  <c r="BD469" i="6"/>
  <c r="BB78" i="68"/>
  <c r="BD442" i="6"/>
  <c r="BB77" i="68"/>
  <c r="BD406" i="6"/>
  <c r="BD530" i="6"/>
  <c r="BD531" i="6"/>
  <c r="BD540" i="6"/>
  <c r="BD541" i="6"/>
  <c r="BD542" i="6"/>
  <c r="BD544" i="6"/>
  <c r="BD545" i="6"/>
  <c r="BA164" i="59"/>
  <c r="BD228" i="6"/>
  <c r="BD376" i="6"/>
  <c r="BD549" i="6"/>
  <c r="BA166" i="59"/>
  <c r="BA167" i="59"/>
  <c r="BA150" i="59"/>
  <c r="BA152" i="59"/>
  <c r="BA153" i="59"/>
  <c r="BA154" i="59"/>
  <c r="BA169" i="59"/>
  <c r="BA206" i="59"/>
  <c r="BA208" i="59"/>
  <c r="AZ35" i="64"/>
  <c r="AY90" i="48"/>
  <c r="AZ14" i="67"/>
  <c r="AZ17" i="67"/>
  <c r="AZ18" i="67"/>
  <c r="AZ20" i="67"/>
  <c r="AZ39" i="64"/>
  <c r="AZ65" i="50"/>
  <c r="AZ38" i="50"/>
  <c r="AZ34" i="50"/>
  <c r="AZ35" i="50"/>
  <c r="AZ66" i="50"/>
  <c r="AZ67" i="50"/>
  <c r="AZ68" i="50"/>
  <c r="AZ69" i="50"/>
  <c r="AZ70" i="50"/>
  <c r="AZ41" i="64"/>
  <c r="AZ39" i="50"/>
  <c r="AZ43" i="50"/>
  <c r="AZ40" i="64"/>
  <c r="AZ43" i="64"/>
  <c r="AZ45" i="64"/>
  <c r="AZ67" i="64"/>
  <c r="AZ6" i="111"/>
  <c r="AZ45" i="48"/>
  <c r="BB126" i="59"/>
  <c r="AZ13" i="48"/>
  <c r="AZ35" i="48"/>
  <c r="AZ44" i="48"/>
  <c r="AZ9" i="48"/>
  <c r="AZ50" i="48"/>
  <c r="AZ72" i="48"/>
  <c r="AZ81" i="48"/>
  <c r="BB125" i="59"/>
  <c r="BB127" i="59"/>
  <c r="AZ41" i="48"/>
  <c r="BB121" i="59"/>
  <c r="AZ34" i="48"/>
  <c r="AZ38" i="48"/>
  <c r="AZ40" i="48"/>
  <c r="AZ71" i="48"/>
  <c r="AZ75" i="48"/>
  <c r="AZ77" i="48"/>
  <c r="BB120" i="59"/>
  <c r="BB122" i="59"/>
  <c r="AZ14" i="48"/>
  <c r="AZ17" i="48"/>
  <c r="AZ21" i="48"/>
  <c r="AZ22" i="48"/>
  <c r="AZ23" i="48"/>
  <c r="AZ24" i="48"/>
  <c r="AZ26" i="48"/>
  <c r="AZ28" i="48"/>
  <c r="AZ51" i="48"/>
  <c r="AZ54" i="48"/>
  <c r="AZ58" i="48"/>
  <c r="AZ59" i="48"/>
  <c r="AZ60" i="48"/>
  <c r="AZ61" i="48"/>
  <c r="AZ63" i="48"/>
  <c r="AZ65" i="48"/>
  <c r="BB116" i="59"/>
  <c r="BB129" i="59"/>
  <c r="AZ91" i="48"/>
  <c r="BC49" i="68"/>
  <c r="BC50" i="68"/>
  <c r="BC74" i="68"/>
  <c r="BE193" i="6"/>
  <c r="BC72" i="68"/>
  <c r="BE175" i="6"/>
  <c r="BC71" i="68"/>
  <c r="BE166" i="6"/>
  <c r="BC73" i="68"/>
  <c r="BE184" i="6"/>
  <c r="BE209" i="6"/>
  <c r="BE210" i="6"/>
  <c r="BE219" i="6"/>
  <c r="BE220" i="6"/>
  <c r="BE221" i="6"/>
  <c r="BE223" i="6"/>
  <c r="BE224" i="6"/>
  <c r="BC76" i="68"/>
  <c r="BE341" i="6"/>
  <c r="BC94" i="68"/>
  <c r="BE332" i="6"/>
  <c r="BC93" i="68"/>
  <c r="BE323" i="6"/>
  <c r="BC75" i="68"/>
  <c r="BE305" i="6"/>
  <c r="BE357" i="6"/>
  <c r="BE358" i="6"/>
  <c r="BE367" i="6"/>
  <c r="BE368" i="6"/>
  <c r="BE369" i="6"/>
  <c r="BE371" i="6"/>
  <c r="BE372" i="6"/>
  <c r="BC80" i="68"/>
  <c r="BE496" i="6"/>
  <c r="BC79" i="68"/>
  <c r="BE469" i="6"/>
  <c r="BC78" i="68"/>
  <c r="BE442" i="6"/>
  <c r="BC77" i="68"/>
  <c r="BE406" i="6"/>
  <c r="BE530" i="6"/>
  <c r="BE531" i="6"/>
  <c r="BE540" i="6"/>
  <c r="BE541" i="6"/>
  <c r="BE542" i="6"/>
  <c r="BE544" i="6"/>
  <c r="BE545" i="6"/>
  <c r="BB164" i="59"/>
  <c r="BE228" i="6"/>
  <c r="BE376" i="6"/>
  <c r="BE549" i="6"/>
  <c r="BB166" i="59"/>
  <c r="BB167" i="59"/>
  <c r="BB150" i="59"/>
  <c r="BB152" i="59"/>
  <c r="BB153" i="59"/>
  <c r="BB154" i="59"/>
  <c r="BB169" i="59"/>
  <c r="BB206" i="59"/>
  <c r="BB208" i="59"/>
  <c r="BA35" i="64"/>
  <c r="AZ90" i="48"/>
  <c r="BA14" i="67"/>
  <c r="BA17" i="67"/>
  <c r="BA18" i="67"/>
  <c r="BA20" i="67"/>
  <c r="BA39" i="64"/>
  <c r="BA65" i="50"/>
  <c r="BA38" i="50"/>
  <c r="BA34" i="50"/>
  <c r="BA35" i="50"/>
  <c r="BA66" i="50"/>
  <c r="BA67" i="50"/>
  <c r="BA68" i="50"/>
  <c r="BA69" i="50"/>
  <c r="BA70" i="50"/>
  <c r="BA41" i="64"/>
  <c r="BA39" i="50"/>
  <c r="BA43" i="50"/>
  <c r="BA40" i="64"/>
  <c r="BA43" i="64"/>
  <c r="BA45" i="64"/>
  <c r="BA67" i="64"/>
  <c r="BA6" i="111"/>
  <c r="BA45" i="48"/>
  <c r="BC126" i="59"/>
  <c r="BA13" i="48"/>
  <c r="BA35" i="48"/>
  <c r="BA44" i="48"/>
  <c r="BA9" i="48"/>
  <c r="BA50" i="48"/>
  <c r="BA72" i="48"/>
  <c r="BA81" i="48"/>
  <c r="BC125" i="59"/>
  <c r="BC127" i="59"/>
  <c r="BA41" i="48"/>
  <c r="BD104" i="49"/>
  <c r="BA78" i="48"/>
  <c r="BC121" i="59"/>
  <c r="BA34" i="48"/>
  <c r="BA38" i="48"/>
  <c r="BA40" i="48"/>
  <c r="BA71" i="48"/>
  <c r="BA75" i="48"/>
  <c r="BA77" i="48"/>
  <c r="BC120" i="59"/>
  <c r="BC122" i="59"/>
  <c r="BA14" i="48"/>
  <c r="BA17" i="48"/>
  <c r="BA21" i="48"/>
  <c r="BA22" i="48"/>
  <c r="BA23" i="48"/>
  <c r="BA24" i="48"/>
  <c r="BA26" i="48"/>
  <c r="BA28" i="48"/>
  <c r="BA51" i="48"/>
  <c r="BA54" i="48"/>
  <c r="BA58" i="48"/>
  <c r="BA59" i="48"/>
  <c r="BA60" i="48"/>
  <c r="BA61" i="48"/>
  <c r="BA63" i="48"/>
  <c r="BA65" i="48"/>
  <c r="BC116" i="59"/>
  <c r="BC129" i="59"/>
  <c r="BA91" i="48"/>
  <c r="BD49" i="68"/>
  <c r="BD50" i="68"/>
  <c r="BD74" i="68"/>
  <c r="BF193" i="6"/>
  <c r="BD72" i="68"/>
  <c r="BF175" i="6"/>
  <c r="BD71" i="68"/>
  <c r="BF166" i="6"/>
  <c r="BD73" i="68"/>
  <c r="BF184" i="6"/>
  <c r="BF209" i="6"/>
  <c r="BF210" i="6"/>
  <c r="BF219" i="6"/>
  <c r="BF220" i="6"/>
  <c r="BF221" i="6"/>
  <c r="BF223" i="6"/>
  <c r="BF224" i="6"/>
  <c r="BD76" i="68"/>
  <c r="BF341" i="6"/>
  <c r="BD94" i="68"/>
  <c r="BF332" i="6"/>
  <c r="BD93" i="68"/>
  <c r="BF323" i="6"/>
  <c r="BD75" i="68"/>
  <c r="BF305" i="6"/>
  <c r="BF357" i="6"/>
  <c r="BF358" i="6"/>
  <c r="BF367" i="6"/>
  <c r="BF368" i="6"/>
  <c r="BF369" i="6"/>
  <c r="BF371" i="6"/>
  <c r="BF372" i="6"/>
  <c r="BD80" i="68"/>
  <c r="BF496" i="6"/>
  <c r="BD79" i="68"/>
  <c r="BF469" i="6"/>
  <c r="BD78" i="68"/>
  <c r="BF442" i="6"/>
  <c r="BD77" i="68"/>
  <c r="BF406" i="6"/>
  <c r="BF530" i="6"/>
  <c r="BF531" i="6"/>
  <c r="BF540" i="6"/>
  <c r="BF541" i="6"/>
  <c r="BF542" i="6"/>
  <c r="BF544" i="6"/>
  <c r="BF545" i="6"/>
  <c r="BC164" i="59"/>
  <c r="BF228" i="6"/>
  <c r="BF376" i="6"/>
  <c r="BF549" i="6"/>
  <c r="BC166" i="59"/>
  <c r="BC167" i="59"/>
  <c r="BC150" i="59"/>
  <c r="BC152" i="59"/>
  <c r="BC153" i="59"/>
  <c r="BC154" i="59"/>
  <c r="BC169" i="59"/>
  <c r="BC206" i="59"/>
  <c r="BC208" i="59"/>
  <c r="BB35" i="64"/>
  <c r="BA90" i="48"/>
  <c r="BB14" i="67"/>
  <c r="BB17" i="67"/>
  <c r="BB18" i="67"/>
  <c r="BB20" i="67"/>
  <c r="BB39" i="64"/>
  <c r="BB65" i="50"/>
  <c r="BB38" i="50"/>
  <c r="BB34" i="50"/>
  <c r="BB35" i="50"/>
  <c r="BB66" i="50"/>
  <c r="BB67" i="50"/>
  <c r="BB68" i="50"/>
  <c r="BB69" i="50"/>
  <c r="BB70" i="50"/>
  <c r="BB41" i="64"/>
  <c r="BB39" i="50"/>
  <c r="BB43" i="50"/>
  <c r="BB40" i="64"/>
  <c r="BB43" i="64"/>
  <c r="BB45" i="64"/>
  <c r="BB67" i="64"/>
  <c r="BB6" i="111"/>
  <c r="BB45" i="48"/>
  <c r="BD126" i="59"/>
  <c r="BB13" i="48"/>
  <c r="BB35" i="48"/>
  <c r="BB44" i="48"/>
  <c r="BB9" i="48"/>
  <c r="BB50" i="48"/>
  <c r="BB72" i="48"/>
  <c r="BB81" i="48"/>
  <c r="BD125" i="59"/>
  <c r="BD127" i="59"/>
  <c r="BB41" i="48"/>
  <c r="BD121" i="59"/>
  <c r="BB34" i="48"/>
  <c r="BB38" i="48"/>
  <c r="BB40" i="48"/>
  <c r="BB71" i="48"/>
  <c r="BB75" i="48"/>
  <c r="BB77" i="48"/>
  <c r="BD120" i="59"/>
  <c r="BD122" i="59"/>
  <c r="BB14" i="48"/>
  <c r="BB17" i="48"/>
  <c r="BB21" i="48"/>
  <c r="BB22" i="48"/>
  <c r="BB23" i="48"/>
  <c r="BB24" i="48"/>
  <c r="BB26" i="48"/>
  <c r="BB28" i="48"/>
  <c r="BB51" i="48"/>
  <c r="BB54" i="48"/>
  <c r="BB58" i="48"/>
  <c r="BB59" i="48"/>
  <c r="BB60" i="48"/>
  <c r="BB61" i="48"/>
  <c r="BB63" i="48"/>
  <c r="BB65" i="48"/>
  <c r="BD116" i="59"/>
  <c r="BD129" i="59"/>
  <c r="BB91" i="48"/>
  <c r="BE49" i="68"/>
  <c r="BE50" i="68"/>
  <c r="BE74" i="68"/>
  <c r="BG193" i="6"/>
  <c r="BE72" i="68"/>
  <c r="BG175" i="6"/>
  <c r="BE71" i="68"/>
  <c r="BG166" i="6"/>
  <c r="BE73" i="68"/>
  <c r="BG184" i="6"/>
  <c r="BG209" i="6"/>
  <c r="BG210" i="6"/>
  <c r="BG219" i="6"/>
  <c r="BG220" i="6"/>
  <c r="BG221" i="6"/>
  <c r="BG223" i="6"/>
  <c r="BG224" i="6"/>
  <c r="BE76" i="68"/>
  <c r="BG341" i="6"/>
  <c r="BE94" i="68"/>
  <c r="BG332" i="6"/>
  <c r="BE93" i="68"/>
  <c r="BG323" i="6"/>
  <c r="BE75" i="68"/>
  <c r="BG305" i="6"/>
  <c r="BG357" i="6"/>
  <c r="BG358" i="6"/>
  <c r="BG367" i="6"/>
  <c r="BG368" i="6"/>
  <c r="BG369" i="6"/>
  <c r="BG371" i="6"/>
  <c r="BG372" i="6"/>
  <c r="BE80" i="68"/>
  <c r="BG496" i="6"/>
  <c r="BE79" i="68"/>
  <c r="BG469" i="6"/>
  <c r="BE78" i="68"/>
  <c r="BG442" i="6"/>
  <c r="BE77" i="68"/>
  <c r="BG406" i="6"/>
  <c r="BG530" i="6"/>
  <c r="BG531" i="6"/>
  <c r="BG540" i="6"/>
  <c r="BG541" i="6"/>
  <c r="BG542" i="6"/>
  <c r="BG544" i="6"/>
  <c r="BG545" i="6"/>
  <c r="BD164" i="59"/>
  <c r="BG228" i="6"/>
  <c r="BG376" i="6"/>
  <c r="BG549" i="6"/>
  <c r="BD166" i="59"/>
  <c r="BD167" i="59"/>
  <c r="BD150" i="59"/>
  <c r="BD152" i="59"/>
  <c r="BD153" i="59"/>
  <c r="BD154" i="59"/>
  <c r="BD169" i="59"/>
  <c r="BD206" i="59"/>
  <c r="BD208" i="59"/>
  <c r="BC35" i="64"/>
  <c r="BB90" i="48"/>
  <c r="BC14" i="67"/>
  <c r="BC17" i="67"/>
  <c r="BC18" i="67"/>
  <c r="BC20" i="67"/>
  <c r="BC39" i="64"/>
  <c r="BC65" i="50"/>
  <c r="BC38" i="50"/>
  <c r="BC34" i="50"/>
  <c r="BC35" i="50"/>
  <c r="BC66" i="50"/>
  <c r="BC67" i="50"/>
  <c r="BC68" i="50"/>
  <c r="BC69" i="50"/>
  <c r="BC70" i="50"/>
  <c r="BC41" i="64"/>
  <c r="BC39" i="50"/>
  <c r="BC43" i="50"/>
  <c r="BC40" i="64"/>
  <c r="BC43" i="64"/>
  <c r="BC45" i="64"/>
  <c r="BC67" i="64"/>
  <c r="BC6" i="111"/>
  <c r="BC45" i="48"/>
  <c r="BE126" i="59"/>
  <c r="BC13" i="48"/>
  <c r="BC35" i="48"/>
  <c r="BC44" i="48"/>
  <c r="BC9" i="48"/>
  <c r="BC50" i="48"/>
  <c r="BC72" i="48"/>
  <c r="BC81" i="48"/>
  <c r="BE125" i="59"/>
  <c r="BE127" i="59"/>
  <c r="BC41" i="48"/>
  <c r="BE121" i="59"/>
  <c r="BC34" i="48"/>
  <c r="BC38" i="48"/>
  <c r="BC40" i="48"/>
  <c r="BC71" i="48"/>
  <c r="BC75" i="48"/>
  <c r="BC77" i="48"/>
  <c r="BE120" i="59"/>
  <c r="BE122" i="59"/>
  <c r="BC14" i="48"/>
  <c r="BC17" i="48"/>
  <c r="BC21" i="48"/>
  <c r="BC22" i="48"/>
  <c r="BC23" i="48"/>
  <c r="BC24" i="48"/>
  <c r="BC26" i="48"/>
  <c r="BC28" i="48"/>
  <c r="BC51" i="48"/>
  <c r="BC54" i="48"/>
  <c r="BC58" i="48"/>
  <c r="BC59" i="48"/>
  <c r="BC60" i="48"/>
  <c r="BC61" i="48"/>
  <c r="BC63" i="48"/>
  <c r="BC65" i="48"/>
  <c r="BE116" i="59"/>
  <c r="BE129" i="59"/>
  <c r="BC91" i="48"/>
  <c r="BF49" i="68"/>
  <c r="BF50" i="68"/>
  <c r="BF74" i="68"/>
  <c r="BH193" i="6"/>
  <c r="BF72" i="68"/>
  <c r="BH175" i="6"/>
  <c r="BF71" i="68"/>
  <c r="BH166" i="6"/>
  <c r="BF73" i="68"/>
  <c r="BH184" i="6"/>
  <c r="BH209" i="6"/>
  <c r="BH210" i="6"/>
  <c r="BH219" i="6"/>
  <c r="BH220" i="6"/>
  <c r="BH221" i="6"/>
  <c r="BH223" i="6"/>
  <c r="BH224" i="6"/>
  <c r="BF76" i="68"/>
  <c r="BH341" i="6"/>
  <c r="BF94" i="68"/>
  <c r="BH332" i="6"/>
  <c r="BF93" i="68"/>
  <c r="BH323" i="6"/>
  <c r="BF75" i="68"/>
  <c r="BH305" i="6"/>
  <c r="BH357" i="6"/>
  <c r="BH358" i="6"/>
  <c r="BH367" i="6"/>
  <c r="BH368" i="6"/>
  <c r="BH369" i="6"/>
  <c r="BH371" i="6"/>
  <c r="BH372" i="6"/>
  <c r="BF80" i="68"/>
  <c r="BH496" i="6"/>
  <c r="BF79" i="68"/>
  <c r="BH469" i="6"/>
  <c r="BF78" i="68"/>
  <c r="BH442" i="6"/>
  <c r="BF77" i="68"/>
  <c r="BH406" i="6"/>
  <c r="BH530" i="6"/>
  <c r="BH531" i="6"/>
  <c r="BH540" i="6"/>
  <c r="BH541" i="6"/>
  <c r="BH542" i="6"/>
  <c r="BH544" i="6"/>
  <c r="BH545" i="6"/>
  <c r="BE164" i="59"/>
  <c r="BH228" i="6"/>
  <c r="BH376" i="6"/>
  <c r="BH549" i="6"/>
  <c r="BE166" i="59"/>
  <c r="BE167" i="59"/>
  <c r="BE150" i="59"/>
  <c r="BE152" i="59"/>
  <c r="BE153" i="59"/>
  <c r="BE154" i="59"/>
  <c r="BE169" i="59"/>
  <c r="BE206" i="59"/>
  <c r="BE208" i="59"/>
  <c r="BD35" i="64"/>
  <c r="BC90" i="48"/>
  <c r="BD14" i="67"/>
  <c r="BD17" i="67"/>
  <c r="BD18" i="67"/>
  <c r="BD20" i="67"/>
  <c r="BD39" i="64"/>
  <c r="BD65" i="50"/>
  <c r="BD38" i="50"/>
  <c r="BD34" i="50"/>
  <c r="BD35" i="50"/>
  <c r="BD66" i="50"/>
  <c r="BD67" i="50"/>
  <c r="BD68" i="50"/>
  <c r="BD69" i="50"/>
  <c r="BD70" i="50"/>
  <c r="BD41" i="64"/>
  <c r="BD39" i="50"/>
  <c r="BD43" i="50"/>
  <c r="BD40" i="64"/>
  <c r="BD43" i="64"/>
  <c r="BD45" i="64"/>
  <c r="BD67" i="64"/>
  <c r="BD6" i="111"/>
  <c r="BD45" i="48"/>
  <c r="BF126" i="59"/>
  <c r="BD13" i="48"/>
  <c r="BD35" i="48"/>
  <c r="BD44" i="48"/>
  <c r="BD9" i="48"/>
  <c r="BD50" i="48"/>
  <c r="BD72" i="48"/>
  <c r="BD81" i="48"/>
  <c r="BF125" i="59"/>
  <c r="BF127" i="59"/>
  <c r="BD41" i="48"/>
  <c r="BF121" i="59"/>
  <c r="BD34" i="48"/>
  <c r="BD38" i="48"/>
  <c r="BD40" i="48"/>
  <c r="BD71" i="48"/>
  <c r="BD75" i="48"/>
  <c r="BD77" i="48"/>
  <c r="BF120" i="59"/>
  <c r="BF122" i="59"/>
  <c r="BD14" i="48"/>
  <c r="BD17" i="48"/>
  <c r="BD21" i="48"/>
  <c r="BD22" i="48"/>
  <c r="BD23" i="48"/>
  <c r="BD24" i="48"/>
  <c r="BD26" i="48"/>
  <c r="BD28" i="48"/>
  <c r="BD51" i="48"/>
  <c r="BD54" i="48"/>
  <c r="BD58" i="48"/>
  <c r="BD59" i="48"/>
  <c r="BD60" i="48"/>
  <c r="BD61" i="48"/>
  <c r="BD63" i="48"/>
  <c r="BD65" i="48"/>
  <c r="BF116" i="59"/>
  <c r="BF129" i="59"/>
  <c r="BD91" i="48"/>
  <c r="BG49" i="68"/>
  <c r="BG50" i="68"/>
  <c r="BG74" i="68"/>
  <c r="BI193" i="6"/>
  <c r="BG72" i="68"/>
  <c r="BI175" i="6"/>
  <c r="BG71" i="68"/>
  <c r="BI166" i="6"/>
  <c r="BG73" i="68"/>
  <c r="BI184" i="6"/>
  <c r="BI209" i="6"/>
  <c r="BI210" i="6"/>
  <c r="BI219" i="6"/>
  <c r="BI220" i="6"/>
  <c r="BI221" i="6"/>
  <c r="BI223" i="6"/>
  <c r="BI224" i="6"/>
  <c r="BG76" i="68"/>
  <c r="BI341" i="6"/>
  <c r="BG94" i="68"/>
  <c r="BI332" i="6"/>
  <c r="BG93" i="68"/>
  <c r="BI323" i="6"/>
  <c r="BG75" i="68"/>
  <c r="BI305" i="6"/>
  <c r="BI357" i="6"/>
  <c r="BI358" i="6"/>
  <c r="BI367" i="6"/>
  <c r="BI368" i="6"/>
  <c r="BI369" i="6"/>
  <c r="BI371" i="6"/>
  <c r="BI372" i="6"/>
  <c r="BG80" i="68"/>
  <c r="BI496" i="6"/>
  <c r="BG79" i="68"/>
  <c r="BI469" i="6"/>
  <c r="BG78" i="68"/>
  <c r="BI442" i="6"/>
  <c r="BG77" i="68"/>
  <c r="BI406" i="6"/>
  <c r="BI530" i="6"/>
  <c r="BI531" i="6"/>
  <c r="BI540" i="6"/>
  <c r="BI541" i="6"/>
  <c r="BI542" i="6"/>
  <c r="BI544" i="6"/>
  <c r="BI545" i="6"/>
  <c r="BF164" i="59"/>
  <c r="BI228" i="6"/>
  <c r="BI376" i="6"/>
  <c r="BI549" i="6"/>
  <c r="BF166" i="59"/>
  <c r="BF167" i="59"/>
  <c r="BF150" i="59"/>
  <c r="BF152" i="59"/>
  <c r="BF153" i="59"/>
  <c r="BF154" i="59"/>
  <c r="BF169" i="59"/>
  <c r="BF206" i="59"/>
  <c r="BF208" i="59"/>
  <c r="BE35" i="64"/>
  <c r="BD90" i="48"/>
  <c r="BE14" i="67"/>
  <c r="BE17" i="67"/>
  <c r="BE18" i="67"/>
  <c r="BE20" i="67"/>
  <c r="BE39" i="64"/>
  <c r="BE65" i="50"/>
  <c r="BE38" i="50"/>
  <c r="BE34" i="50"/>
  <c r="BE35" i="50"/>
  <c r="BE66" i="50"/>
  <c r="BE67" i="50"/>
  <c r="BE68" i="50"/>
  <c r="BE69" i="50"/>
  <c r="BE70" i="50"/>
  <c r="BE41" i="64"/>
  <c r="BE39" i="50"/>
  <c r="BE43" i="50"/>
  <c r="BE40" i="64"/>
  <c r="BE43" i="64"/>
  <c r="BE45" i="64"/>
  <c r="BE67" i="64"/>
  <c r="BE6" i="111"/>
  <c r="BE45" i="48"/>
  <c r="BG126" i="59"/>
  <c r="BE13" i="48"/>
  <c r="BE35" i="48"/>
  <c r="BE44" i="48"/>
  <c r="BE9" i="48"/>
  <c r="BE50" i="48"/>
  <c r="BE72" i="48"/>
  <c r="BE81" i="48"/>
  <c r="BG125" i="59"/>
  <c r="BG127" i="59"/>
  <c r="BE41" i="48"/>
  <c r="BG121" i="59"/>
  <c r="BE34" i="48"/>
  <c r="BE38" i="48"/>
  <c r="BE40" i="48"/>
  <c r="BE71" i="48"/>
  <c r="BE75" i="48"/>
  <c r="BE77" i="48"/>
  <c r="BG120" i="59"/>
  <c r="BG122" i="59"/>
  <c r="BE14" i="48"/>
  <c r="BE17" i="48"/>
  <c r="BE21" i="48"/>
  <c r="BE22" i="48"/>
  <c r="BE23" i="48"/>
  <c r="BE24" i="48"/>
  <c r="BE26" i="48"/>
  <c r="BE28" i="48"/>
  <c r="BE51" i="48"/>
  <c r="BE54" i="48"/>
  <c r="BE58" i="48"/>
  <c r="BE59" i="48"/>
  <c r="BE60" i="48"/>
  <c r="BE61" i="48"/>
  <c r="BE63" i="48"/>
  <c r="BE65" i="48"/>
  <c r="BG116" i="59"/>
  <c r="BG129" i="59"/>
  <c r="BE91" i="48"/>
  <c r="BH49" i="68"/>
  <c r="BH50" i="68"/>
  <c r="BH74" i="68"/>
  <c r="BJ193" i="6"/>
  <c r="BH72" i="68"/>
  <c r="BJ175" i="6"/>
  <c r="BH71" i="68"/>
  <c r="BJ166" i="6"/>
  <c r="BH73" i="68"/>
  <c r="BJ184" i="6"/>
  <c r="BJ209" i="6"/>
  <c r="BJ210" i="6"/>
  <c r="BJ219" i="6"/>
  <c r="BJ220" i="6"/>
  <c r="BJ221" i="6"/>
  <c r="BJ223" i="6"/>
  <c r="BJ224" i="6"/>
  <c r="BH76" i="68"/>
  <c r="BJ341" i="6"/>
  <c r="BH94" i="68"/>
  <c r="BJ332" i="6"/>
  <c r="BH93" i="68"/>
  <c r="BJ323" i="6"/>
  <c r="BH75" i="68"/>
  <c r="BJ305" i="6"/>
  <c r="BJ357" i="6"/>
  <c r="BJ358" i="6"/>
  <c r="BJ367" i="6"/>
  <c r="BJ368" i="6"/>
  <c r="BJ369" i="6"/>
  <c r="BJ371" i="6"/>
  <c r="BJ372" i="6"/>
  <c r="BH80" i="68"/>
  <c r="BJ496" i="6"/>
  <c r="BH79" i="68"/>
  <c r="BJ469" i="6"/>
  <c r="BH78" i="68"/>
  <c r="BJ442" i="6"/>
  <c r="BH77" i="68"/>
  <c r="BJ406" i="6"/>
  <c r="BJ530" i="6"/>
  <c r="BJ531" i="6"/>
  <c r="BJ540" i="6"/>
  <c r="BJ541" i="6"/>
  <c r="BJ542" i="6"/>
  <c r="BJ544" i="6"/>
  <c r="BJ545" i="6"/>
  <c r="BG164" i="59"/>
  <c r="BJ228" i="6"/>
  <c r="BJ376" i="6"/>
  <c r="BJ549" i="6"/>
  <c r="BG166" i="59"/>
  <c r="BG167" i="59"/>
  <c r="BG150" i="59"/>
  <c r="BG152" i="59"/>
  <c r="BG153" i="59"/>
  <c r="BG154" i="59"/>
  <c r="BG169" i="59"/>
  <c r="BG206" i="59"/>
  <c r="BG208" i="59"/>
  <c r="BF35" i="64"/>
  <c r="BE90" i="48"/>
  <c r="BF14" i="67"/>
  <c r="BF17" i="67"/>
  <c r="BF18" i="67"/>
  <c r="BF20" i="67"/>
  <c r="BF39" i="64"/>
  <c r="BF65" i="50"/>
  <c r="BF38" i="50"/>
  <c r="BF34" i="50"/>
  <c r="BF35" i="50"/>
  <c r="BF66" i="50"/>
  <c r="BF67" i="50"/>
  <c r="BF68" i="50"/>
  <c r="BF69" i="50"/>
  <c r="BF70" i="50"/>
  <c r="BF41" i="64"/>
  <c r="BF39" i="50"/>
  <c r="BF43" i="50"/>
  <c r="BF40" i="64"/>
  <c r="BF43" i="64"/>
  <c r="BF45" i="64"/>
  <c r="BF67" i="64"/>
  <c r="BF6" i="111"/>
  <c r="BF45" i="48"/>
  <c r="BH126" i="59"/>
  <c r="BF13" i="48"/>
  <c r="BF35" i="48"/>
  <c r="BF44" i="48"/>
  <c r="BF9" i="48"/>
  <c r="BF50" i="48"/>
  <c r="BF72" i="48"/>
  <c r="BF81" i="48"/>
  <c r="BH125" i="59"/>
  <c r="BH127" i="59"/>
  <c r="BF41" i="48"/>
  <c r="BH121" i="59"/>
  <c r="BF34" i="48"/>
  <c r="BF38" i="48"/>
  <c r="BF40" i="48"/>
  <c r="BF71" i="48"/>
  <c r="BF75" i="48"/>
  <c r="BF77" i="48"/>
  <c r="BH120" i="59"/>
  <c r="BH122" i="59"/>
  <c r="BF14" i="48"/>
  <c r="BF17" i="48"/>
  <c r="BF21" i="48"/>
  <c r="BF22" i="48"/>
  <c r="BF23" i="48"/>
  <c r="BF24" i="48"/>
  <c r="BF26" i="48"/>
  <c r="BF28" i="48"/>
  <c r="BF51" i="48"/>
  <c r="BF54" i="48"/>
  <c r="BF58" i="48"/>
  <c r="BF59" i="48"/>
  <c r="BF60" i="48"/>
  <c r="BF61" i="48"/>
  <c r="BF63" i="48"/>
  <c r="BF65" i="48"/>
  <c r="BH116" i="59"/>
  <c r="BH129" i="59"/>
  <c r="BF91" i="48"/>
  <c r="BI49" i="68"/>
  <c r="BI50" i="68"/>
  <c r="BI74" i="68"/>
  <c r="BK193" i="6"/>
  <c r="BI72" i="68"/>
  <c r="BK175" i="6"/>
  <c r="BI71" i="68"/>
  <c r="BK166" i="6"/>
  <c r="BI73" i="68"/>
  <c r="BK184" i="6"/>
  <c r="BK209" i="6"/>
  <c r="BK210" i="6"/>
  <c r="BK219" i="6"/>
  <c r="BK220" i="6"/>
  <c r="BK221" i="6"/>
  <c r="BK223" i="6"/>
  <c r="BK224" i="6"/>
  <c r="BI76" i="68"/>
  <c r="BK341" i="6"/>
  <c r="BI94" i="68"/>
  <c r="BK332" i="6"/>
  <c r="BI93" i="68"/>
  <c r="BK323" i="6"/>
  <c r="BI75" i="68"/>
  <c r="BK305" i="6"/>
  <c r="BK357" i="6"/>
  <c r="BK358" i="6"/>
  <c r="BK367" i="6"/>
  <c r="BK368" i="6"/>
  <c r="BK369" i="6"/>
  <c r="BK371" i="6"/>
  <c r="BK372" i="6"/>
  <c r="BI80" i="68"/>
  <c r="BK496" i="6"/>
  <c r="BI79" i="68"/>
  <c r="BK469" i="6"/>
  <c r="BI78" i="68"/>
  <c r="BK442" i="6"/>
  <c r="BI77" i="68"/>
  <c r="BK406" i="6"/>
  <c r="BK530" i="6"/>
  <c r="BK531" i="6"/>
  <c r="BK540" i="6"/>
  <c r="BK541" i="6"/>
  <c r="BK542" i="6"/>
  <c r="BK544" i="6"/>
  <c r="BK545" i="6"/>
  <c r="BH164" i="59"/>
  <c r="BK228" i="6"/>
  <c r="BK376" i="6"/>
  <c r="BK549" i="6"/>
  <c r="BH166" i="59"/>
  <c r="BH167" i="59"/>
  <c r="BH150" i="59"/>
  <c r="BH152" i="59"/>
  <c r="BH153" i="59"/>
  <c r="BH154" i="59"/>
  <c r="BH169" i="59"/>
  <c r="BH206" i="59"/>
  <c r="BH208" i="59"/>
  <c r="BG35" i="64"/>
  <c r="BF90" i="48"/>
  <c r="BG14" i="67"/>
  <c r="BG17" i="67"/>
  <c r="BG18" i="67"/>
  <c r="BG20" i="67"/>
  <c r="BG39" i="64"/>
  <c r="BG65" i="50"/>
  <c r="BG38" i="50"/>
  <c r="BG34" i="50"/>
  <c r="BG35" i="50"/>
  <c r="BG66" i="50"/>
  <c r="BG67" i="50"/>
  <c r="BG68" i="50"/>
  <c r="BG69" i="50"/>
  <c r="BG70" i="50"/>
  <c r="BG41" i="64"/>
  <c r="BG39" i="50"/>
  <c r="BG43" i="50"/>
  <c r="BG40" i="64"/>
  <c r="BG43" i="64"/>
  <c r="BG45" i="64"/>
  <c r="BG67" i="64"/>
  <c r="BG6" i="111"/>
  <c r="BG45" i="48"/>
  <c r="BI126" i="59"/>
  <c r="BG13" i="48"/>
  <c r="BG35" i="48"/>
  <c r="BG44" i="48"/>
  <c r="BG9" i="48"/>
  <c r="BG50" i="48"/>
  <c r="BG72" i="48"/>
  <c r="BG81" i="48"/>
  <c r="BI125" i="59"/>
  <c r="BI127" i="59"/>
  <c r="BG41" i="48"/>
  <c r="BI121" i="59"/>
  <c r="BG34" i="48"/>
  <c r="BG38" i="48"/>
  <c r="BG40" i="48"/>
  <c r="BG71" i="48"/>
  <c r="BG75" i="48"/>
  <c r="BG77" i="48"/>
  <c r="BI120" i="59"/>
  <c r="BI122" i="59"/>
  <c r="BG14" i="48"/>
  <c r="BG17" i="48"/>
  <c r="BG21" i="48"/>
  <c r="BG22" i="48"/>
  <c r="BG23" i="48"/>
  <c r="BG24" i="48"/>
  <c r="BG26" i="48"/>
  <c r="BG28" i="48"/>
  <c r="BG51" i="48"/>
  <c r="BG54" i="48"/>
  <c r="BG58" i="48"/>
  <c r="BG59" i="48"/>
  <c r="BG60" i="48"/>
  <c r="BG61" i="48"/>
  <c r="BG63" i="48"/>
  <c r="BG65" i="48"/>
  <c r="BI116" i="59"/>
  <c r="BI129" i="59"/>
  <c r="BG91" i="48"/>
  <c r="BJ49" i="68"/>
  <c r="BJ50" i="68"/>
  <c r="BJ74" i="68"/>
  <c r="BL193" i="6"/>
  <c r="BJ72" i="68"/>
  <c r="BL175" i="6"/>
  <c r="BJ71" i="68"/>
  <c r="BL166" i="6"/>
  <c r="BJ73" i="68"/>
  <c r="BL184" i="6"/>
  <c r="BL209" i="6"/>
  <c r="BL210" i="6"/>
  <c r="BL219" i="6"/>
  <c r="BL220" i="6"/>
  <c r="BL221" i="6"/>
  <c r="BL223" i="6"/>
  <c r="BL224" i="6"/>
  <c r="BJ76" i="68"/>
  <c r="BL341" i="6"/>
  <c r="BJ94" i="68"/>
  <c r="BL332" i="6"/>
  <c r="BJ93" i="68"/>
  <c r="BL323" i="6"/>
  <c r="BJ75" i="68"/>
  <c r="BL305" i="6"/>
  <c r="BL357" i="6"/>
  <c r="BL358" i="6"/>
  <c r="BL367" i="6"/>
  <c r="BL368" i="6"/>
  <c r="BL369" i="6"/>
  <c r="BL371" i="6"/>
  <c r="BL372" i="6"/>
  <c r="BJ80" i="68"/>
  <c r="BL496" i="6"/>
  <c r="BJ79" i="68"/>
  <c r="BL469" i="6"/>
  <c r="BJ78" i="68"/>
  <c r="BL442" i="6"/>
  <c r="BJ77" i="68"/>
  <c r="BL406" i="6"/>
  <c r="BL530" i="6"/>
  <c r="BL531" i="6"/>
  <c r="BL540" i="6"/>
  <c r="BL541" i="6"/>
  <c r="BL542" i="6"/>
  <c r="BL544" i="6"/>
  <c r="BL545" i="6"/>
  <c r="BI164" i="59"/>
  <c r="BL228" i="6"/>
  <c r="BL376" i="6"/>
  <c r="BL549" i="6"/>
  <c r="BI166" i="59"/>
  <c r="BI167" i="59"/>
  <c r="BI150" i="59"/>
  <c r="BI152" i="59"/>
  <c r="BI153" i="59"/>
  <c r="BI154" i="59"/>
  <c r="BI169" i="59"/>
  <c r="BI206" i="59"/>
  <c r="BI208" i="59"/>
  <c r="BH35" i="64"/>
  <c r="BG90" i="48"/>
  <c r="BH14" i="67"/>
  <c r="BH17" i="67"/>
  <c r="BH18" i="67"/>
  <c r="BH20" i="67"/>
  <c r="BH39" i="64"/>
  <c r="BH65" i="50"/>
  <c r="BH38" i="50"/>
  <c r="BH34" i="50"/>
  <c r="BH35" i="50"/>
  <c r="BH66" i="50"/>
  <c r="BH67" i="50"/>
  <c r="BH68" i="50"/>
  <c r="BH69" i="50"/>
  <c r="BH70" i="50"/>
  <c r="BH41" i="64"/>
  <c r="BH39" i="50"/>
  <c r="BH43" i="50"/>
  <c r="BH40" i="64"/>
  <c r="BH43" i="64"/>
  <c r="BH45" i="64"/>
  <c r="BH67" i="64"/>
  <c r="BH6" i="111"/>
  <c r="BH45" i="48"/>
  <c r="BJ126" i="59"/>
  <c r="BH13" i="48"/>
  <c r="BH35" i="48"/>
  <c r="BH44" i="48"/>
  <c r="BH9" i="48"/>
  <c r="BH50" i="48"/>
  <c r="BH72" i="48"/>
  <c r="BH81" i="48"/>
  <c r="BJ125" i="59"/>
  <c r="BJ127" i="59"/>
  <c r="BH41" i="48"/>
  <c r="BJ121" i="59"/>
  <c r="BH34" i="48"/>
  <c r="BH38" i="48"/>
  <c r="BH40" i="48"/>
  <c r="BH71" i="48"/>
  <c r="BH75" i="48"/>
  <c r="BH77" i="48"/>
  <c r="BJ120" i="59"/>
  <c r="BJ122" i="59"/>
  <c r="BH14" i="48"/>
  <c r="BH17" i="48"/>
  <c r="BH21" i="48"/>
  <c r="BH22" i="48"/>
  <c r="BH23" i="48"/>
  <c r="BH24" i="48"/>
  <c r="BH26" i="48"/>
  <c r="BH28" i="48"/>
  <c r="BH51" i="48"/>
  <c r="BH54" i="48"/>
  <c r="BH58" i="48"/>
  <c r="BH59" i="48"/>
  <c r="BH60" i="48"/>
  <c r="BH61" i="48"/>
  <c r="BH63" i="48"/>
  <c r="BH65" i="48"/>
  <c r="BJ116" i="59"/>
  <c r="BJ129" i="59"/>
  <c r="BH91" i="48"/>
  <c r="BK49" i="68"/>
  <c r="BK50" i="68"/>
  <c r="BK74" i="68"/>
  <c r="BM193" i="6"/>
  <c r="BK72" i="68"/>
  <c r="BM175" i="6"/>
  <c r="BK71" i="68"/>
  <c r="BM166" i="6"/>
  <c r="BK73" i="68"/>
  <c r="BM184" i="6"/>
  <c r="BM209" i="6"/>
  <c r="BM210" i="6"/>
  <c r="BM219" i="6"/>
  <c r="BM220" i="6"/>
  <c r="BM221" i="6"/>
  <c r="BM223" i="6"/>
  <c r="BM224" i="6"/>
  <c r="BK76" i="68"/>
  <c r="BM341" i="6"/>
  <c r="BK94" i="68"/>
  <c r="BM332" i="6"/>
  <c r="BK93" i="68"/>
  <c r="BM323" i="6"/>
  <c r="BK75" i="68"/>
  <c r="BM305" i="6"/>
  <c r="BM357" i="6"/>
  <c r="BM358" i="6"/>
  <c r="BM367" i="6"/>
  <c r="BM368" i="6"/>
  <c r="BM369" i="6"/>
  <c r="BM371" i="6"/>
  <c r="BM372" i="6"/>
  <c r="BK80" i="68"/>
  <c r="BM496" i="6"/>
  <c r="BK79" i="68"/>
  <c r="BM469" i="6"/>
  <c r="BK78" i="68"/>
  <c r="BM442" i="6"/>
  <c r="BK77" i="68"/>
  <c r="BM406" i="6"/>
  <c r="BM530" i="6"/>
  <c r="BM531" i="6"/>
  <c r="BM540" i="6"/>
  <c r="BM541" i="6"/>
  <c r="BM542" i="6"/>
  <c r="BM544" i="6"/>
  <c r="BM545" i="6"/>
  <c r="BJ164" i="59"/>
  <c r="BM228" i="6"/>
  <c r="BM376" i="6"/>
  <c r="BM549" i="6"/>
  <c r="BJ166" i="59"/>
  <c r="BJ167" i="59"/>
  <c r="BJ150" i="59"/>
  <c r="BJ152" i="59"/>
  <c r="BJ153" i="59"/>
  <c r="BJ154" i="59"/>
  <c r="BJ169" i="59"/>
  <c r="BJ206" i="59"/>
  <c r="BJ208" i="59"/>
  <c r="BI35" i="64"/>
  <c r="BH90" i="48"/>
  <c r="BI14" i="67"/>
  <c r="BI17" i="67"/>
  <c r="BI18" i="67"/>
  <c r="BI20" i="67"/>
  <c r="BI39" i="64"/>
  <c r="BI65" i="50"/>
  <c r="BI38" i="50"/>
  <c r="BI34" i="50"/>
  <c r="BI35" i="50"/>
  <c r="BI66" i="50"/>
  <c r="BI67" i="50"/>
  <c r="BI68" i="50"/>
  <c r="BI69" i="50"/>
  <c r="BI70" i="50"/>
  <c r="BI41" i="64"/>
  <c r="BI39" i="50"/>
  <c r="BI43" i="50"/>
  <c r="BI40" i="64"/>
  <c r="BI43" i="64"/>
  <c r="BI45" i="64"/>
  <c r="BI67" i="64"/>
  <c r="BI6" i="111"/>
  <c r="BI45" i="48"/>
  <c r="BK126" i="59"/>
  <c r="BI13" i="48"/>
  <c r="BI35" i="48"/>
  <c r="BI44" i="48"/>
  <c r="BI9" i="48"/>
  <c r="BI50" i="48"/>
  <c r="BI72" i="48"/>
  <c r="BI81" i="48"/>
  <c r="BK125" i="59"/>
  <c r="BK127" i="59"/>
  <c r="BI41" i="48"/>
  <c r="BK121" i="59"/>
  <c r="BI34" i="48"/>
  <c r="BI38" i="48"/>
  <c r="BI40" i="48"/>
  <c r="BI71" i="48"/>
  <c r="BI75" i="48"/>
  <c r="BI77" i="48"/>
  <c r="BK120" i="59"/>
  <c r="BK122" i="59"/>
  <c r="BI14" i="48"/>
  <c r="BI17" i="48"/>
  <c r="BI21" i="48"/>
  <c r="BI22" i="48"/>
  <c r="BI23" i="48"/>
  <c r="BI24" i="48"/>
  <c r="BI26" i="48"/>
  <c r="BI28" i="48"/>
  <c r="BI51" i="48"/>
  <c r="BI54" i="48"/>
  <c r="BI58" i="48"/>
  <c r="BI59" i="48"/>
  <c r="BI60" i="48"/>
  <c r="BI61" i="48"/>
  <c r="BI63" i="48"/>
  <c r="BI65" i="48"/>
  <c r="BK116" i="59"/>
  <c r="BK129" i="59"/>
  <c r="BI91" i="48"/>
  <c r="BL49" i="68"/>
  <c r="BL50" i="68"/>
  <c r="BL74" i="68"/>
  <c r="BN193" i="6"/>
  <c r="BL72" i="68"/>
  <c r="BN175" i="6"/>
  <c r="BL71" i="68"/>
  <c r="BN166" i="6"/>
  <c r="BL73" i="68"/>
  <c r="BN184" i="6"/>
  <c r="BN209" i="6"/>
  <c r="BN210" i="6"/>
  <c r="BN219" i="6"/>
  <c r="BN220" i="6"/>
  <c r="BN221" i="6"/>
  <c r="BN223" i="6"/>
  <c r="BN224" i="6"/>
  <c r="BL76" i="68"/>
  <c r="BN341" i="6"/>
  <c r="BL94" i="68"/>
  <c r="BN332" i="6"/>
  <c r="BL93" i="68"/>
  <c r="BN323" i="6"/>
  <c r="BL75" i="68"/>
  <c r="BN305" i="6"/>
  <c r="BN357" i="6"/>
  <c r="BN358" i="6"/>
  <c r="BN367" i="6"/>
  <c r="BN368" i="6"/>
  <c r="BN369" i="6"/>
  <c r="BN371" i="6"/>
  <c r="BN372" i="6"/>
  <c r="BL80" i="68"/>
  <c r="BN496" i="6"/>
  <c r="BL79" i="68"/>
  <c r="BN469" i="6"/>
  <c r="BL78" i="68"/>
  <c r="BN442" i="6"/>
  <c r="BL77" i="68"/>
  <c r="BN406" i="6"/>
  <c r="BN530" i="6"/>
  <c r="BN531" i="6"/>
  <c r="BN540" i="6"/>
  <c r="BN541" i="6"/>
  <c r="BN542" i="6"/>
  <c r="BN544" i="6"/>
  <c r="BN545" i="6"/>
  <c r="BK164" i="59"/>
  <c r="BN228" i="6"/>
  <c r="BN376" i="6"/>
  <c r="BN549" i="6"/>
  <c r="BK166" i="59"/>
  <c r="BK167" i="59"/>
  <c r="BK150" i="59"/>
  <c r="BK152" i="59"/>
  <c r="BK153" i="59"/>
  <c r="BK154" i="59"/>
  <c r="BK169" i="59"/>
  <c r="BK206" i="59"/>
  <c r="BK208" i="59"/>
  <c r="BJ35" i="64"/>
  <c r="BI90" i="48"/>
  <c r="BJ14" i="67"/>
  <c r="BJ17" i="67"/>
  <c r="BJ18" i="67"/>
  <c r="BJ20" i="67"/>
  <c r="BJ39" i="64"/>
  <c r="BJ65" i="50"/>
  <c r="BJ38" i="50"/>
  <c r="BJ34" i="50"/>
  <c r="BJ35" i="50"/>
  <c r="BJ66" i="50"/>
  <c r="BJ67" i="50"/>
  <c r="BJ68" i="50"/>
  <c r="BJ69" i="50"/>
  <c r="BJ70" i="50"/>
  <c r="BJ41" i="64"/>
  <c r="BJ39" i="50"/>
  <c r="BJ43" i="50"/>
  <c r="BJ40" i="64"/>
  <c r="BJ43" i="64"/>
  <c r="BJ45" i="64"/>
  <c r="BJ67" i="64"/>
  <c r="BJ6" i="111"/>
  <c r="BJ45" i="48"/>
  <c r="BL126" i="59"/>
  <c r="BJ13" i="48"/>
  <c r="BJ35" i="48"/>
  <c r="BJ44" i="48"/>
  <c r="BJ9" i="48"/>
  <c r="BJ50" i="48"/>
  <c r="BJ72" i="48"/>
  <c r="BJ81" i="48"/>
  <c r="BL125" i="59"/>
  <c r="BL127" i="59"/>
  <c r="BJ41" i="48"/>
  <c r="BL121" i="59"/>
  <c r="BJ34" i="48"/>
  <c r="BJ38" i="48"/>
  <c r="BJ40" i="48"/>
  <c r="BJ71" i="48"/>
  <c r="BJ75" i="48"/>
  <c r="BJ77" i="48"/>
  <c r="BL120" i="59"/>
  <c r="BL122" i="59"/>
  <c r="BJ14" i="48"/>
  <c r="BJ17" i="48"/>
  <c r="BJ21" i="48"/>
  <c r="BJ22" i="48"/>
  <c r="BJ23" i="48"/>
  <c r="BJ24" i="48"/>
  <c r="BJ26" i="48"/>
  <c r="BJ28" i="48"/>
  <c r="BJ51" i="48"/>
  <c r="BJ54" i="48"/>
  <c r="BJ58" i="48"/>
  <c r="BJ59" i="48"/>
  <c r="BJ60" i="48"/>
  <c r="BJ61" i="48"/>
  <c r="BJ63" i="48"/>
  <c r="BJ65" i="48"/>
  <c r="BL116" i="59"/>
  <c r="BL129" i="59"/>
  <c r="BJ91" i="48"/>
  <c r="BM49" i="68"/>
  <c r="BM50" i="68"/>
  <c r="BM74" i="68"/>
  <c r="BO193" i="6"/>
  <c r="BM72" i="68"/>
  <c r="BO175" i="6"/>
  <c r="BM71" i="68"/>
  <c r="BO166" i="6"/>
  <c r="BM73" i="68"/>
  <c r="BO184" i="6"/>
  <c r="BO209" i="6"/>
  <c r="BO210" i="6"/>
  <c r="BO219" i="6"/>
  <c r="BO220" i="6"/>
  <c r="BO221" i="6"/>
  <c r="BO223" i="6"/>
  <c r="BO224" i="6"/>
  <c r="BM76" i="68"/>
  <c r="BO341" i="6"/>
  <c r="BM94" i="68"/>
  <c r="BO332" i="6"/>
  <c r="BM93" i="68"/>
  <c r="BO323" i="6"/>
  <c r="BM75" i="68"/>
  <c r="BO305" i="6"/>
  <c r="BO357" i="6"/>
  <c r="BO358" i="6"/>
  <c r="BO367" i="6"/>
  <c r="BO368" i="6"/>
  <c r="BO369" i="6"/>
  <c r="BO371" i="6"/>
  <c r="BO372" i="6"/>
  <c r="BM80" i="68"/>
  <c r="BO496" i="6"/>
  <c r="BM79" i="68"/>
  <c r="BO469" i="6"/>
  <c r="BM78" i="68"/>
  <c r="BO442" i="6"/>
  <c r="BM77" i="68"/>
  <c r="BO406" i="6"/>
  <c r="BO530" i="6"/>
  <c r="BO531" i="6"/>
  <c r="BO540" i="6"/>
  <c r="BO541" i="6"/>
  <c r="BO542" i="6"/>
  <c r="BO544" i="6"/>
  <c r="BO545" i="6"/>
  <c r="BL164" i="59"/>
  <c r="BO228" i="6"/>
  <c r="BO376" i="6"/>
  <c r="BO549" i="6"/>
  <c r="BL166" i="59"/>
  <c r="BL167" i="59"/>
  <c r="BL150" i="59"/>
  <c r="BL152" i="59"/>
  <c r="BL153" i="59"/>
  <c r="BL154" i="59"/>
  <c r="BL169" i="59"/>
  <c r="BL206" i="59"/>
  <c r="BL208" i="59"/>
  <c r="BK35" i="64"/>
  <c r="BJ90" i="48"/>
  <c r="BK14" i="67"/>
  <c r="BK17" i="67"/>
  <c r="BK18" i="67"/>
  <c r="BK20" i="67"/>
  <c r="BK39" i="64"/>
  <c r="BK65" i="50"/>
  <c r="BK38" i="50"/>
  <c r="BK34" i="50"/>
  <c r="BK35" i="50"/>
  <c r="BK66" i="50"/>
  <c r="BK67" i="50"/>
  <c r="BK68" i="50"/>
  <c r="BK69" i="50"/>
  <c r="BK70" i="50"/>
  <c r="BK41" i="64"/>
  <c r="BK39" i="50"/>
  <c r="BK43" i="50"/>
  <c r="BK40" i="64"/>
  <c r="BK43" i="64"/>
  <c r="BK45" i="64"/>
  <c r="BK67" i="64"/>
  <c r="BK6" i="111"/>
  <c r="D36" i="111"/>
  <c r="C44" i="48"/>
  <c r="C50" i="48"/>
  <c r="C72" i="48"/>
  <c r="C81" i="48"/>
  <c r="E125" i="59"/>
  <c r="F78" i="49"/>
  <c r="F139" i="49"/>
  <c r="F141" i="49"/>
  <c r="C45" i="48"/>
  <c r="E126" i="59"/>
  <c r="E127" i="59"/>
  <c r="C38" i="48"/>
  <c r="C40" i="48"/>
  <c r="C71" i="48"/>
  <c r="C75" i="48"/>
  <c r="C77" i="48"/>
  <c r="E120" i="59"/>
  <c r="F5" i="49"/>
  <c r="F66" i="49"/>
  <c r="F68" i="49"/>
  <c r="C41" i="48"/>
  <c r="E121" i="59"/>
  <c r="E122" i="59"/>
  <c r="C21" i="48"/>
  <c r="C22" i="48"/>
  <c r="C23" i="48"/>
  <c r="C24" i="48"/>
  <c r="C26" i="48"/>
  <c r="C28" i="48"/>
  <c r="C51" i="48"/>
  <c r="C54" i="48"/>
  <c r="C58" i="48"/>
  <c r="C59" i="48"/>
  <c r="C60" i="48"/>
  <c r="C61" i="48"/>
  <c r="C63" i="48"/>
  <c r="C65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0" i="48"/>
  <c r="D14" i="67"/>
  <c r="D17" i="67"/>
  <c r="D20" i="67"/>
  <c r="D39" i="64"/>
  <c r="D39" i="50"/>
  <c r="D43" i="50"/>
  <c r="D40" i="64"/>
  <c r="D70" i="50"/>
  <c r="D41" i="64"/>
  <c r="D43" i="64"/>
  <c r="D45" i="64"/>
  <c r="D67" i="64"/>
  <c r="D70" i="64"/>
  <c r="E69" i="64"/>
  <c r="D44" i="48"/>
  <c r="D50" i="48"/>
  <c r="D72" i="48"/>
  <c r="D81" i="48"/>
  <c r="F125" i="59"/>
  <c r="G79" i="49"/>
  <c r="G139" i="49"/>
  <c r="G141" i="49"/>
  <c r="D45" i="48"/>
  <c r="F126" i="59"/>
  <c r="F127" i="59"/>
  <c r="D38" i="48"/>
  <c r="D40" i="48"/>
  <c r="D71" i="48"/>
  <c r="D75" i="48"/>
  <c r="D77" i="48"/>
  <c r="F120" i="59"/>
  <c r="G6" i="49"/>
  <c r="G66" i="49"/>
  <c r="G68" i="49"/>
  <c r="D41" i="48"/>
  <c r="F121" i="59"/>
  <c r="F122" i="59"/>
  <c r="D14" i="48"/>
  <c r="D17" i="48"/>
  <c r="D21" i="48"/>
  <c r="D22" i="48"/>
  <c r="D23" i="48"/>
  <c r="D24" i="48"/>
  <c r="D26" i="48"/>
  <c r="D28" i="48"/>
  <c r="D51" i="48"/>
  <c r="D54" i="48"/>
  <c r="D58" i="48"/>
  <c r="D59" i="48"/>
  <c r="D60" i="48"/>
  <c r="D61" i="48"/>
  <c r="D63" i="48"/>
  <c r="D65" i="48"/>
  <c r="F116" i="59"/>
  <c r="F129" i="59"/>
  <c r="G74" i="68"/>
  <c r="I193" i="6"/>
  <c r="G72" i="68"/>
  <c r="I175" i="6"/>
  <c r="G71" i="68"/>
  <c r="I166" i="6"/>
  <c r="G73" i="68"/>
  <c r="I184" i="6"/>
  <c r="I209" i="6"/>
  <c r="I210" i="6"/>
  <c r="I219" i="6"/>
  <c r="I220" i="6"/>
  <c r="I221" i="6"/>
  <c r="I223" i="6"/>
  <c r="I224" i="6"/>
  <c r="G76" i="68"/>
  <c r="I341" i="6"/>
  <c r="G94" i="68"/>
  <c r="I332" i="6"/>
  <c r="G93" i="68"/>
  <c r="I323" i="6"/>
  <c r="G75" i="68"/>
  <c r="I305" i="6"/>
  <c r="I357" i="6"/>
  <c r="I358" i="6"/>
  <c r="I367" i="6"/>
  <c r="I368" i="6"/>
  <c r="I369" i="6"/>
  <c r="I371" i="6"/>
  <c r="I372" i="6"/>
  <c r="G80" i="68"/>
  <c r="I496" i="6"/>
  <c r="G79" i="68"/>
  <c r="I469" i="6"/>
  <c r="G78" i="68"/>
  <c r="I442" i="6"/>
  <c r="G77" i="68"/>
  <c r="I406" i="6"/>
  <c r="I530" i="6"/>
  <c r="I531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0" i="48"/>
  <c r="E14" i="67"/>
  <c r="E17" i="67"/>
  <c r="E18" i="67"/>
  <c r="E20" i="67"/>
  <c r="E39" i="64"/>
  <c r="E39" i="50"/>
  <c r="E43" i="50"/>
  <c r="E40" i="64"/>
  <c r="E70" i="50"/>
  <c r="E41" i="64"/>
  <c r="E43" i="64"/>
  <c r="E45" i="64"/>
  <c r="E67" i="64"/>
  <c r="E70" i="64"/>
  <c r="F69" i="64"/>
  <c r="E44" i="48"/>
  <c r="E50" i="48"/>
  <c r="E72" i="48"/>
  <c r="E81" i="48"/>
  <c r="G125" i="59"/>
  <c r="H80" i="49"/>
  <c r="H139" i="49"/>
  <c r="H141" i="49"/>
  <c r="E45" i="48"/>
  <c r="G126" i="59"/>
  <c r="G127" i="59"/>
  <c r="E38" i="48"/>
  <c r="E40" i="48"/>
  <c r="E71" i="48"/>
  <c r="E75" i="48"/>
  <c r="E77" i="48"/>
  <c r="G120" i="59"/>
  <c r="H7" i="49"/>
  <c r="H66" i="49"/>
  <c r="H68" i="49"/>
  <c r="E41" i="48"/>
  <c r="G121" i="59"/>
  <c r="G122" i="59"/>
  <c r="E14" i="48"/>
  <c r="E17" i="48"/>
  <c r="E21" i="48"/>
  <c r="E22" i="48"/>
  <c r="E23" i="48"/>
  <c r="E24" i="48"/>
  <c r="E26" i="48"/>
  <c r="E28" i="48"/>
  <c r="E51" i="48"/>
  <c r="E54" i="48"/>
  <c r="E58" i="48"/>
  <c r="E59" i="48"/>
  <c r="E60" i="48"/>
  <c r="E61" i="48"/>
  <c r="E63" i="48"/>
  <c r="E65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0" i="48"/>
  <c r="F14" i="67"/>
  <c r="F17" i="67"/>
  <c r="F18" i="67"/>
  <c r="F20" i="67"/>
  <c r="F39" i="64"/>
  <c r="F39" i="50"/>
  <c r="F43" i="50"/>
  <c r="F40" i="64"/>
  <c r="F70" i="50"/>
  <c r="F41" i="64"/>
  <c r="F43" i="64"/>
  <c r="F45" i="64"/>
  <c r="F67" i="64"/>
  <c r="F70" i="64"/>
  <c r="G69" i="64"/>
  <c r="F44" i="48"/>
  <c r="F50" i="48"/>
  <c r="F72" i="48"/>
  <c r="F81" i="48"/>
  <c r="H125" i="59"/>
  <c r="I81" i="49"/>
  <c r="I139" i="49"/>
  <c r="I141" i="49"/>
  <c r="F45" i="48"/>
  <c r="H126" i="59"/>
  <c r="H127" i="59"/>
  <c r="F38" i="48"/>
  <c r="F40" i="48"/>
  <c r="F71" i="48"/>
  <c r="F75" i="48"/>
  <c r="F77" i="48"/>
  <c r="H120" i="59"/>
  <c r="I8" i="49"/>
  <c r="I66" i="49"/>
  <c r="I68" i="49"/>
  <c r="F41" i="48"/>
  <c r="H121" i="59"/>
  <c r="H122" i="59"/>
  <c r="F14" i="48"/>
  <c r="F17" i="48"/>
  <c r="F21" i="48"/>
  <c r="F22" i="48"/>
  <c r="F23" i="48"/>
  <c r="F24" i="48"/>
  <c r="F26" i="48"/>
  <c r="F28" i="48"/>
  <c r="F51" i="48"/>
  <c r="F54" i="48"/>
  <c r="F58" i="48"/>
  <c r="F59" i="48"/>
  <c r="F60" i="48"/>
  <c r="F61" i="48"/>
  <c r="F63" i="48"/>
  <c r="F65" i="48"/>
  <c r="H116" i="59"/>
  <c r="H129" i="59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0" i="48"/>
  <c r="G14" i="67"/>
  <c r="G17" i="67"/>
  <c r="G18" i="67"/>
  <c r="G20" i="67"/>
  <c r="G39" i="64"/>
  <c r="G39" i="50"/>
  <c r="G43" i="50"/>
  <c r="G40" i="64"/>
  <c r="G70" i="50"/>
  <c r="G41" i="64"/>
  <c r="G43" i="64"/>
  <c r="G45" i="64"/>
  <c r="G67" i="64"/>
  <c r="G70" i="64"/>
  <c r="H69" i="64"/>
  <c r="G44" i="48"/>
  <c r="G50" i="48"/>
  <c r="G72" i="48"/>
  <c r="G81" i="48"/>
  <c r="I125" i="59"/>
  <c r="J82" i="49"/>
  <c r="J139" i="49"/>
  <c r="J141" i="49"/>
  <c r="G45" i="48"/>
  <c r="I126" i="59"/>
  <c r="I127" i="59"/>
  <c r="G38" i="48"/>
  <c r="G40" i="48"/>
  <c r="G71" i="48"/>
  <c r="G75" i="48"/>
  <c r="G77" i="48"/>
  <c r="I120" i="59"/>
  <c r="J9" i="49"/>
  <c r="J66" i="49"/>
  <c r="J68" i="49"/>
  <c r="G41" i="48"/>
  <c r="I121" i="59"/>
  <c r="I122" i="59"/>
  <c r="G14" i="48"/>
  <c r="G17" i="48"/>
  <c r="G21" i="48"/>
  <c r="G22" i="48"/>
  <c r="G23" i="48"/>
  <c r="G24" i="48"/>
  <c r="G26" i="48"/>
  <c r="G28" i="48"/>
  <c r="G51" i="48"/>
  <c r="G54" i="48"/>
  <c r="G58" i="48"/>
  <c r="G59" i="48"/>
  <c r="G60" i="48"/>
  <c r="G61" i="48"/>
  <c r="G63" i="48"/>
  <c r="G65" i="48"/>
  <c r="I116" i="59"/>
  <c r="I129" i="59"/>
  <c r="G91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0" i="48"/>
  <c r="H14" i="67"/>
  <c r="H17" i="67"/>
  <c r="H18" i="67"/>
  <c r="H20" i="67"/>
  <c r="H39" i="64"/>
  <c r="H39" i="50"/>
  <c r="H43" i="50"/>
  <c r="H40" i="64"/>
  <c r="H70" i="50"/>
  <c r="H41" i="64"/>
  <c r="H43" i="64"/>
  <c r="H45" i="64"/>
  <c r="H67" i="64"/>
  <c r="H70" i="64"/>
  <c r="I69" i="64"/>
  <c r="H44" i="48"/>
  <c r="H50" i="48"/>
  <c r="H72" i="48"/>
  <c r="H81" i="48"/>
  <c r="J125" i="59"/>
  <c r="K83" i="49"/>
  <c r="K139" i="49"/>
  <c r="K141" i="49"/>
  <c r="H45" i="48"/>
  <c r="J126" i="59"/>
  <c r="J127" i="59"/>
  <c r="H38" i="48"/>
  <c r="H40" i="48"/>
  <c r="H71" i="48"/>
  <c r="H75" i="48"/>
  <c r="H77" i="48"/>
  <c r="J120" i="59"/>
  <c r="K10" i="49"/>
  <c r="K66" i="49"/>
  <c r="K68" i="49"/>
  <c r="H41" i="48"/>
  <c r="J121" i="59"/>
  <c r="J122" i="59"/>
  <c r="H14" i="48"/>
  <c r="H17" i="48"/>
  <c r="H21" i="48"/>
  <c r="H22" i="48"/>
  <c r="H23" i="48"/>
  <c r="H24" i="48"/>
  <c r="H26" i="48"/>
  <c r="H28" i="48"/>
  <c r="H51" i="48"/>
  <c r="H54" i="48"/>
  <c r="H58" i="48"/>
  <c r="H59" i="48"/>
  <c r="H60" i="48"/>
  <c r="H61" i="48"/>
  <c r="H63" i="48"/>
  <c r="H65" i="48"/>
  <c r="J116" i="59"/>
  <c r="J129" i="59"/>
  <c r="H91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H90" i="48"/>
  <c r="I14" i="67"/>
  <c r="I17" i="67"/>
  <c r="I18" i="67"/>
  <c r="I20" i="67"/>
  <c r="I39" i="64"/>
  <c r="I39" i="50"/>
  <c r="I43" i="50"/>
  <c r="I40" i="64"/>
  <c r="I70" i="50"/>
  <c r="I41" i="64"/>
  <c r="I43" i="64"/>
  <c r="I45" i="64"/>
  <c r="I67" i="64"/>
  <c r="I70" i="64"/>
  <c r="I9" i="111"/>
  <c r="D41" i="112"/>
  <c r="C35" i="111"/>
  <c r="N44" i="48"/>
  <c r="N50" i="48"/>
  <c r="N72" i="48"/>
  <c r="N81" i="48"/>
  <c r="P125" i="59"/>
  <c r="Q89" i="49"/>
  <c r="Q139" i="49"/>
  <c r="Q141" i="49"/>
  <c r="N45" i="48"/>
  <c r="P126" i="59"/>
  <c r="P127" i="59"/>
  <c r="N38" i="48"/>
  <c r="N40" i="48"/>
  <c r="N71" i="48"/>
  <c r="N75" i="48"/>
  <c r="N77" i="48"/>
  <c r="P120" i="59"/>
  <c r="Q16" i="49"/>
  <c r="Q66" i="49"/>
  <c r="Q68" i="49"/>
  <c r="N41" i="48"/>
  <c r="P121" i="59"/>
  <c r="P122" i="59"/>
  <c r="N14" i="48"/>
  <c r="N17" i="48"/>
  <c r="N21" i="48"/>
  <c r="N22" i="48"/>
  <c r="N23" i="48"/>
  <c r="N24" i="48"/>
  <c r="N26" i="48"/>
  <c r="N28" i="48"/>
  <c r="N51" i="48"/>
  <c r="N54" i="48"/>
  <c r="N58" i="48"/>
  <c r="N59" i="48"/>
  <c r="N60" i="48"/>
  <c r="N61" i="48"/>
  <c r="N63" i="48"/>
  <c r="N65" i="48"/>
  <c r="P116" i="59"/>
  <c r="P129" i="59"/>
  <c r="N91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N90" i="48"/>
  <c r="O14" i="67"/>
  <c r="O17" i="67"/>
  <c r="O18" i="67"/>
  <c r="O20" i="67"/>
  <c r="O39" i="64"/>
  <c r="O39" i="50"/>
  <c r="O43" i="50"/>
  <c r="O40" i="64"/>
  <c r="O70" i="50"/>
  <c r="O41" i="64"/>
  <c r="O43" i="64"/>
  <c r="O45" i="64"/>
  <c r="O67" i="64"/>
  <c r="O6" i="111"/>
  <c r="R78" i="49"/>
  <c r="R90" i="49"/>
  <c r="R139" i="49"/>
  <c r="R141" i="49"/>
  <c r="O45" i="48"/>
  <c r="Q126" i="59"/>
  <c r="O44" i="48"/>
  <c r="O50" i="48"/>
  <c r="O72" i="48"/>
  <c r="O81" i="48"/>
  <c r="Q125" i="59"/>
  <c r="Q127" i="59"/>
  <c r="R5" i="49"/>
  <c r="R17" i="49"/>
  <c r="R66" i="49"/>
  <c r="R68" i="49"/>
  <c r="O41" i="48"/>
  <c r="Q121" i="59"/>
  <c r="O38" i="48"/>
  <c r="O40" i="48"/>
  <c r="O71" i="48"/>
  <c r="O75" i="48"/>
  <c r="O77" i="48"/>
  <c r="Q120" i="59"/>
  <c r="Q122" i="59"/>
  <c r="O14" i="48"/>
  <c r="O17" i="48"/>
  <c r="O21" i="48"/>
  <c r="O22" i="48"/>
  <c r="O23" i="48"/>
  <c r="O24" i="48"/>
  <c r="O26" i="48"/>
  <c r="O28" i="48"/>
  <c r="O51" i="48"/>
  <c r="O54" i="48"/>
  <c r="O58" i="48"/>
  <c r="O59" i="48"/>
  <c r="O60" i="48"/>
  <c r="O61" i="48"/>
  <c r="O63" i="48"/>
  <c r="O65" i="48"/>
  <c r="Q116" i="59"/>
  <c r="Q129" i="59"/>
  <c r="O91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T228" i="6"/>
  <c r="T376" i="6"/>
  <c r="T549" i="6"/>
  <c r="Q166" i="59"/>
  <c r="Q167" i="59"/>
  <c r="Q150" i="59"/>
  <c r="Q152" i="59"/>
  <c r="Q153" i="59"/>
  <c r="Q154" i="59"/>
  <c r="Q169" i="59"/>
  <c r="Q206" i="59"/>
  <c r="Q208" i="59"/>
  <c r="P35" i="64"/>
  <c r="O90" i="48"/>
  <c r="P14" i="67"/>
  <c r="P17" i="67"/>
  <c r="P18" i="67"/>
  <c r="P20" i="67"/>
  <c r="P39" i="64"/>
  <c r="P70" i="50"/>
  <c r="P41" i="64"/>
  <c r="P39" i="50"/>
  <c r="P43" i="50"/>
  <c r="P40" i="64"/>
  <c r="P43" i="64"/>
  <c r="P45" i="64"/>
  <c r="P67" i="64"/>
  <c r="P6" i="111"/>
  <c r="S79" i="49"/>
  <c r="S91" i="49"/>
  <c r="S139" i="49"/>
  <c r="S141" i="49"/>
  <c r="P45" i="48"/>
  <c r="R126" i="59"/>
  <c r="P44" i="48"/>
  <c r="P50" i="48"/>
  <c r="P72" i="48"/>
  <c r="P81" i="48"/>
  <c r="R125" i="59"/>
  <c r="R127" i="59"/>
  <c r="S6" i="49"/>
  <c r="S18" i="49"/>
  <c r="S66" i="49"/>
  <c r="S68" i="49"/>
  <c r="P41" i="48"/>
  <c r="R121" i="59"/>
  <c r="P38" i="48"/>
  <c r="P40" i="48"/>
  <c r="P71" i="48"/>
  <c r="P75" i="48"/>
  <c r="P77" i="48"/>
  <c r="R120" i="59"/>
  <c r="R122" i="59"/>
  <c r="P14" i="48"/>
  <c r="P17" i="48"/>
  <c r="P21" i="48"/>
  <c r="P22" i="48"/>
  <c r="P23" i="48"/>
  <c r="P24" i="48"/>
  <c r="P26" i="48"/>
  <c r="P28" i="48"/>
  <c r="P51" i="48"/>
  <c r="P54" i="48"/>
  <c r="P58" i="48"/>
  <c r="P59" i="48"/>
  <c r="P60" i="48"/>
  <c r="P61" i="48"/>
  <c r="P63" i="48"/>
  <c r="P65" i="48"/>
  <c r="R116" i="59"/>
  <c r="R129" i="59"/>
  <c r="P91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P90" i="48"/>
  <c r="Q14" i="67"/>
  <c r="Q17" i="67"/>
  <c r="Q18" i="67"/>
  <c r="Q20" i="67"/>
  <c r="Q39" i="64"/>
  <c r="Q70" i="50"/>
  <c r="Q41" i="64"/>
  <c r="Q39" i="50"/>
  <c r="Q43" i="50"/>
  <c r="Q40" i="64"/>
  <c r="Q43" i="64"/>
  <c r="Q45" i="64"/>
  <c r="Q67" i="64"/>
  <c r="Q6" i="111"/>
  <c r="S126" i="59"/>
  <c r="S125" i="59"/>
  <c r="S127" i="59"/>
  <c r="S121" i="59"/>
  <c r="S120" i="59"/>
  <c r="S122" i="59"/>
  <c r="S116" i="59"/>
  <c r="S129" i="59"/>
  <c r="V219" i="6"/>
  <c r="V220" i="6"/>
  <c r="V221" i="6"/>
  <c r="V223" i="6"/>
  <c r="V224" i="6"/>
  <c r="V367" i="6"/>
  <c r="V368" i="6"/>
  <c r="V369" i="6"/>
  <c r="V371" i="6"/>
  <c r="V372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Q90" i="48"/>
  <c r="R14" i="67"/>
  <c r="R17" i="67"/>
  <c r="R18" i="67"/>
  <c r="R20" i="67"/>
  <c r="R39" i="64"/>
  <c r="R70" i="50"/>
  <c r="R41" i="64"/>
  <c r="R39" i="50"/>
  <c r="R43" i="50"/>
  <c r="R40" i="64"/>
  <c r="R43" i="64"/>
  <c r="R45" i="64"/>
  <c r="R67" i="64"/>
  <c r="R6" i="111"/>
  <c r="T126" i="59"/>
  <c r="T125" i="59"/>
  <c r="T127" i="59"/>
  <c r="T121" i="59"/>
  <c r="T120" i="59"/>
  <c r="T122" i="59"/>
  <c r="T116" i="59"/>
  <c r="T129" i="59"/>
  <c r="W219" i="6"/>
  <c r="W220" i="6"/>
  <c r="W221" i="6"/>
  <c r="W223" i="6"/>
  <c r="W224" i="6"/>
  <c r="W367" i="6"/>
  <c r="W368" i="6"/>
  <c r="W369" i="6"/>
  <c r="W371" i="6"/>
  <c r="W372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R90" i="48"/>
  <c r="S14" i="67"/>
  <c r="S17" i="67"/>
  <c r="S18" i="67"/>
  <c r="S20" i="67"/>
  <c r="S39" i="64"/>
  <c r="S70" i="50"/>
  <c r="S41" i="64"/>
  <c r="S39" i="50"/>
  <c r="S43" i="50"/>
  <c r="S40" i="64"/>
  <c r="S43" i="64"/>
  <c r="S45" i="64"/>
  <c r="S67" i="64"/>
  <c r="S6" i="111"/>
  <c r="U126" i="59"/>
  <c r="U125" i="59"/>
  <c r="U127" i="59"/>
  <c r="U121" i="59"/>
  <c r="U120" i="59"/>
  <c r="U122" i="59"/>
  <c r="U116" i="59"/>
  <c r="U129" i="59"/>
  <c r="X219" i="6"/>
  <c r="X220" i="6"/>
  <c r="X221" i="6"/>
  <c r="X223" i="6"/>
  <c r="X224" i="6"/>
  <c r="X367" i="6"/>
  <c r="X368" i="6"/>
  <c r="X369" i="6"/>
  <c r="X371" i="6"/>
  <c r="X372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S90" i="48"/>
  <c r="T14" i="67"/>
  <c r="T17" i="67"/>
  <c r="T18" i="67"/>
  <c r="T20" i="67"/>
  <c r="T39" i="64"/>
  <c r="T70" i="50"/>
  <c r="T41" i="64"/>
  <c r="T39" i="50"/>
  <c r="T43" i="50"/>
  <c r="T40" i="64"/>
  <c r="T43" i="64"/>
  <c r="T45" i="64"/>
  <c r="T67" i="64"/>
  <c r="T6" i="111"/>
  <c r="V126" i="59"/>
  <c r="V125" i="59"/>
  <c r="V127" i="59"/>
  <c r="V121" i="59"/>
  <c r="V120" i="59"/>
  <c r="V122" i="59"/>
  <c r="V116" i="59"/>
  <c r="V129" i="59"/>
  <c r="Y219" i="6"/>
  <c r="Y220" i="6"/>
  <c r="Y221" i="6"/>
  <c r="Y223" i="6"/>
  <c r="Y224" i="6"/>
  <c r="Y367" i="6"/>
  <c r="Y368" i="6"/>
  <c r="Y369" i="6"/>
  <c r="Y371" i="6"/>
  <c r="Y372" i="6"/>
  <c r="Y540" i="6"/>
  <c r="Y541" i="6"/>
  <c r="Y542" i="6"/>
  <c r="Y544" i="6"/>
  <c r="Y545" i="6"/>
  <c r="V164" i="59"/>
  <c r="I14" i="48"/>
  <c r="I17" i="48"/>
  <c r="I21" i="48"/>
  <c r="I22" i="48"/>
  <c r="I23" i="48"/>
  <c r="I24" i="48"/>
  <c r="I26" i="48"/>
  <c r="I28" i="48"/>
  <c r="I38" i="48"/>
  <c r="I40" i="48"/>
  <c r="L11" i="49"/>
  <c r="L66" i="49"/>
  <c r="L68" i="49"/>
  <c r="I41" i="48"/>
  <c r="I44" i="48"/>
  <c r="L84" i="49"/>
  <c r="L139" i="49"/>
  <c r="L141" i="49"/>
  <c r="I45" i="48"/>
  <c r="I50" i="48"/>
  <c r="I51" i="48"/>
  <c r="I54" i="48"/>
  <c r="I58" i="48"/>
  <c r="I59" i="48"/>
  <c r="I60" i="48"/>
  <c r="I61" i="48"/>
  <c r="I63" i="48"/>
  <c r="I65" i="48"/>
  <c r="I72" i="48"/>
  <c r="I71" i="48"/>
  <c r="I75" i="48"/>
  <c r="I77" i="48"/>
  <c r="I81" i="48"/>
  <c r="I91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Y228" i="6"/>
  <c r="L76" i="68"/>
  <c r="N341" i="6"/>
  <c r="L94" i="68"/>
  <c r="N332" i="6"/>
  <c r="L93" i="68"/>
  <c r="N323" i="6"/>
  <c r="L75" i="68"/>
  <c r="N305" i="6"/>
  <c r="N357" i="6"/>
  <c r="N358" i="6"/>
  <c r="Y376" i="6"/>
  <c r="L80" i="68"/>
  <c r="N496" i="6"/>
  <c r="L79" i="68"/>
  <c r="N469" i="6"/>
  <c r="L78" i="68"/>
  <c r="N442" i="6"/>
  <c r="L77" i="68"/>
  <c r="N406" i="6"/>
  <c r="N530" i="6"/>
  <c r="N531" i="6"/>
  <c r="Y549" i="6"/>
  <c r="V166" i="59"/>
  <c r="V167" i="59"/>
  <c r="V150" i="59"/>
  <c r="V152" i="59"/>
  <c r="V153" i="59"/>
  <c r="V154" i="59"/>
  <c r="V169" i="59"/>
  <c r="V206" i="59"/>
  <c r="V208" i="59"/>
  <c r="U35" i="64"/>
  <c r="T90" i="48"/>
  <c r="U14" i="67"/>
  <c r="U17" i="67"/>
  <c r="U18" i="67"/>
  <c r="U20" i="67"/>
  <c r="U39" i="64"/>
  <c r="U70" i="50"/>
  <c r="U41" i="64"/>
  <c r="U39" i="50"/>
  <c r="U43" i="50"/>
  <c r="U40" i="64"/>
  <c r="U43" i="64"/>
  <c r="U45" i="64"/>
  <c r="U67" i="64"/>
  <c r="U6" i="111"/>
  <c r="W126" i="59"/>
  <c r="W125" i="59"/>
  <c r="W127" i="59"/>
  <c r="W121" i="59"/>
  <c r="W120" i="59"/>
  <c r="W122" i="59"/>
  <c r="W116" i="59"/>
  <c r="W129" i="59"/>
  <c r="Z219" i="6"/>
  <c r="Z220" i="6"/>
  <c r="Z221" i="6"/>
  <c r="Z223" i="6"/>
  <c r="Z224" i="6"/>
  <c r="Z367" i="6"/>
  <c r="Z368" i="6"/>
  <c r="Z369" i="6"/>
  <c r="Z371" i="6"/>
  <c r="Z372" i="6"/>
  <c r="Z540" i="6"/>
  <c r="Z541" i="6"/>
  <c r="Z542" i="6"/>
  <c r="Z544" i="6"/>
  <c r="Z545" i="6"/>
  <c r="W164" i="59"/>
  <c r="J14" i="48"/>
  <c r="J17" i="48"/>
  <c r="J21" i="48"/>
  <c r="J22" i="48"/>
  <c r="J23" i="48"/>
  <c r="J24" i="48"/>
  <c r="J26" i="48"/>
  <c r="J28" i="48"/>
  <c r="J38" i="48"/>
  <c r="J40" i="48"/>
  <c r="M12" i="49"/>
  <c r="M66" i="49"/>
  <c r="M68" i="49"/>
  <c r="J41" i="48"/>
  <c r="J44" i="48"/>
  <c r="M85" i="49"/>
  <c r="M139" i="49"/>
  <c r="M141" i="49"/>
  <c r="J45" i="48"/>
  <c r="J50" i="48"/>
  <c r="J51" i="48"/>
  <c r="J54" i="48"/>
  <c r="J58" i="48"/>
  <c r="J59" i="48"/>
  <c r="J60" i="48"/>
  <c r="J61" i="48"/>
  <c r="J63" i="48"/>
  <c r="J65" i="48"/>
  <c r="J72" i="48"/>
  <c r="J71" i="48"/>
  <c r="J75" i="48"/>
  <c r="J77" i="48"/>
  <c r="J81" i="48"/>
  <c r="J91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Z228" i="6"/>
  <c r="M76" i="68"/>
  <c r="O341" i="6"/>
  <c r="M94" i="68"/>
  <c r="O332" i="6"/>
  <c r="M93" i="68"/>
  <c r="O323" i="6"/>
  <c r="M75" i="68"/>
  <c r="O305" i="6"/>
  <c r="O357" i="6"/>
  <c r="O358" i="6"/>
  <c r="Z376" i="6"/>
  <c r="M80" i="68"/>
  <c r="O496" i="6"/>
  <c r="M79" i="68"/>
  <c r="O469" i="6"/>
  <c r="M78" i="68"/>
  <c r="O442" i="6"/>
  <c r="M77" i="68"/>
  <c r="O406" i="6"/>
  <c r="O530" i="6"/>
  <c r="O531" i="6"/>
  <c r="Z549" i="6"/>
  <c r="W166" i="59"/>
  <c r="W167" i="59"/>
  <c r="W150" i="59"/>
  <c r="W152" i="59"/>
  <c r="W153" i="59"/>
  <c r="W154" i="59"/>
  <c r="W169" i="59"/>
  <c r="W206" i="59"/>
  <c r="W208" i="59"/>
  <c r="V35" i="64"/>
  <c r="U90" i="48"/>
  <c r="V14" i="67"/>
  <c r="V17" i="67"/>
  <c r="V18" i="67"/>
  <c r="V20" i="67"/>
  <c r="V39" i="64"/>
  <c r="V70" i="50"/>
  <c r="V41" i="64"/>
  <c r="V39" i="50"/>
  <c r="V43" i="50"/>
  <c r="V40" i="64"/>
  <c r="V43" i="64"/>
  <c r="V45" i="64"/>
  <c r="V67" i="64"/>
  <c r="V6" i="111"/>
  <c r="X126" i="59"/>
  <c r="X125" i="59"/>
  <c r="X127" i="59"/>
  <c r="X121" i="59"/>
  <c r="X120" i="59"/>
  <c r="X122" i="59"/>
  <c r="X116" i="59"/>
  <c r="X129" i="59"/>
  <c r="AA219" i="6"/>
  <c r="AA220" i="6"/>
  <c r="AA221" i="6"/>
  <c r="AA223" i="6"/>
  <c r="AA224" i="6"/>
  <c r="AA367" i="6"/>
  <c r="AA368" i="6"/>
  <c r="AA369" i="6"/>
  <c r="AA371" i="6"/>
  <c r="AA372" i="6"/>
  <c r="AA540" i="6"/>
  <c r="AA541" i="6"/>
  <c r="AA542" i="6"/>
  <c r="AA544" i="6"/>
  <c r="AA545" i="6"/>
  <c r="X164" i="59"/>
  <c r="K14" i="48"/>
  <c r="K17" i="48"/>
  <c r="K21" i="48"/>
  <c r="K22" i="48"/>
  <c r="K23" i="48"/>
  <c r="K24" i="48"/>
  <c r="K26" i="48"/>
  <c r="K28" i="48"/>
  <c r="K38" i="48"/>
  <c r="K40" i="48"/>
  <c r="N13" i="49"/>
  <c r="N66" i="49"/>
  <c r="N68" i="49"/>
  <c r="K41" i="48"/>
  <c r="K44" i="48"/>
  <c r="N86" i="49"/>
  <c r="N139" i="49"/>
  <c r="N141" i="49"/>
  <c r="K45" i="48"/>
  <c r="K50" i="48"/>
  <c r="K51" i="48"/>
  <c r="K54" i="48"/>
  <c r="K58" i="48"/>
  <c r="K59" i="48"/>
  <c r="K60" i="48"/>
  <c r="K61" i="48"/>
  <c r="K63" i="48"/>
  <c r="K65" i="48"/>
  <c r="K72" i="48"/>
  <c r="K71" i="48"/>
  <c r="K75" i="48"/>
  <c r="K77" i="48"/>
  <c r="K81" i="48"/>
  <c r="K91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AA228" i="6"/>
  <c r="N76" i="68"/>
  <c r="P341" i="6"/>
  <c r="N94" i="68"/>
  <c r="P332" i="6"/>
  <c r="N93" i="68"/>
  <c r="P323" i="6"/>
  <c r="N75" i="68"/>
  <c r="P305" i="6"/>
  <c r="P357" i="6"/>
  <c r="P358" i="6"/>
  <c r="AA376" i="6"/>
  <c r="N80" i="68"/>
  <c r="P496" i="6"/>
  <c r="N79" i="68"/>
  <c r="P469" i="6"/>
  <c r="N78" i="68"/>
  <c r="P442" i="6"/>
  <c r="N77" i="68"/>
  <c r="P406" i="6"/>
  <c r="P530" i="6"/>
  <c r="P531" i="6"/>
  <c r="AA549" i="6"/>
  <c r="X166" i="59"/>
  <c r="X167" i="59"/>
  <c r="X150" i="59"/>
  <c r="X152" i="59"/>
  <c r="X153" i="59"/>
  <c r="X154" i="59"/>
  <c r="X169" i="59"/>
  <c r="X206" i="59"/>
  <c r="X208" i="59"/>
  <c r="W35" i="64"/>
  <c r="V90" i="48"/>
  <c r="W14" i="67"/>
  <c r="W17" i="67"/>
  <c r="W18" i="67"/>
  <c r="W20" i="67"/>
  <c r="W39" i="64"/>
  <c r="W70" i="50"/>
  <c r="W41" i="64"/>
  <c r="W39" i="50"/>
  <c r="W43" i="50"/>
  <c r="W40" i="64"/>
  <c r="W43" i="64"/>
  <c r="W45" i="64"/>
  <c r="W67" i="64"/>
  <c r="W6" i="111"/>
  <c r="Y126" i="59"/>
  <c r="Y125" i="59"/>
  <c r="Y127" i="59"/>
  <c r="Y121" i="59"/>
  <c r="Y120" i="59"/>
  <c r="Y122" i="59"/>
  <c r="Y116" i="59"/>
  <c r="Y129" i="59"/>
  <c r="AB219" i="6"/>
  <c r="AB220" i="6"/>
  <c r="AB221" i="6"/>
  <c r="AB223" i="6"/>
  <c r="AB224" i="6"/>
  <c r="AB367" i="6"/>
  <c r="AB368" i="6"/>
  <c r="AB369" i="6"/>
  <c r="AB371" i="6"/>
  <c r="AB372" i="6"/>
  <c r="AB540" i="6"/>
  <c r="AB541" i="6"/>
  <c r="AB542" i="6"/>
  <c r="AB544" i="6"/>
  <c r="AB545" i="6"/>
  <c r="Y164" i="59"/>
  <c r="L14" i="48"/>
  <c r="L17" i="48"/>
  <c r="L21" i="48"/>
  <c r="L22" i="48"/>
  <c r="L23" i="48"/>
  <c r="L24" i="48"/>
  <c r="L26" i="48"/>
  <c r="L28" i="48"/>
  <c r="L38" i="48"/>
  <c r="L40" i="48"/>
  <c r="O14" i="49"/>
  <c r="O66" i="49"/>
  <c r="O68" i="49"/>
  <c r="L41" i="48"/>
  <c r="L44" i="48"/>
  <c r="O87" i="49"/>
  <c r="O139" i="49"/>
  <c r="O141" i="49"/>
  <c r="L45" i="48"/>
  <c r="L50" i="48"/>
  <c r="L51" i="48"/>
  <c r="L54" i="48"/>
  <c r="L58" i="48"/>
  <c r="L59" i="48"/>
  <c r="L60" i="48"/>
  <c r="L61" i="48"/>
  <c r="L63" i="48"/>
  <c r="L65" i="48"/>
  <c r="L72" i="48"/>
  <c r="L71" i="48"/>
  <c r="L75" i="48"/>
  <c r="L77" i="48"/>
  <c r="L81" i="48"/>
  <c r="L91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AB228" i="6"/>
  <c r="O76" i="68"/>
  <c r="Q341" i="6"/>
  <c r="O94" i="68"/>
  <c r="Q332" i="6"/>
  <c r="O93" i="68"/>
  <c r="Q323" i="6"/>
  <c r="O75" i="68"/>
  <c r="Q305" i="6"/>
  <c r="Q357" i="6"/>
  <c r="Q358" i="6"/>
  <c r="AB376" i="6"/>
  <c r="O80" i="68"/>
  <c r="Q496" i="6"/>
  <c r="O79" i="68"/>
  <c r="Q469" i="6"/>
  <c r="O78" i="68"/>
  <c r="Q442" i="6"/>
  <c r="O77" i="68"/>
  <c r="Q406" i="6"/>
  <c r="Q530" i="6"/>
  <c r="Q531" i="6"/>
  <c r="AB549" i="6"/>
  <c r="Y166" i="59"/>
  <c r="Y167" i="59"/>
  <c r="Y150" i="59"/>
  <c r="Y152" i="59"/>
  <c r="Y153" i="59"/>
  <c r="Y154" i="59"/>
  <c r="Y169" i="59"/>
  <c r="Y206" i="59"/>
  <c r="Y208" i="59"/>
  <c r="X35" i="64"/>
  <c r="W90" i="48"/>
  <c r="X14" i="67"/>
  <c r="X17" i="67"/>
  <c r="X18" i="67"/>
  <c r="X20" i="67"/>
  <c r="X39" i="64"/>
  <c r="X70" i="50"/>
  <c r="X41" i="64"/>
  <c r="X39" i="50"/>
  <c r="X43" i="50"/>
  <c r="X40" i="64"/>
  <c r="X43" i="64"/>
  <c r="X45" i="64"/>
  <c r="X67" i="64"/>
  <c r="X6" i="111"/>
  <c r="Z126" i="59"/>
  <c r="Z125" i="59"/>
  <c r="Z127" i="59"/>
  <c r="Z121" i="59"/>
  <c r="Z120" i="59"/>
  <c r="Z122" i="59"/>
  <c r="Z116" i="59"/>
  <c r="Z129" i="59"/>
  <c r="AC219" i="6"/>
  <c r="AC220" i="6"/>
  <c r="AC221" i="6"/>
  <c r="AC223" i="6"/>
  <c r="AC224" i="6"/>
  <c r="AC367" i="6"/>
  <c r="AC368" i="6"/>
  <c r="AC369" i="6"/>
  <c r="AC371" i="6"/>
  <c r="AC372" i="6"/>
  <c r="AC540" i="6"/>
  <c r="AC541" i="6"/>
  <c r="AC542" i="6"/>
  <c r="AC544" i="6"/>
  <c r="AC545" i="6"/>
  <c r="Z164" i="59"/>
  <c r="M14" i="48"/>
  <c r="M17" i="48"/>
  <c r="M21" i="48"/>
  <c r="M22" i="48"/>
  <c r="M23" i="48"/>
  <c r="M24" i="48"/>
  <c r="M26" i="48"/>
  <c r="M28" i="48"/>
  <c r="M38" i="48"/>
  <c r="M40" i="48"/>
  <c r="P15" i="49"/>
  <c r="P66" i="49"/>
  <c r="P68" i="49"/>
  <c r="M41" i="48"/>
  <c r="M44" i="48"/>
  <c r="P88" i="49"/>
  <c r="P139" i="49"/>
  <c r="P141" i="49"/>
  <c r="M45" i="48"/>
  <c r="M50" i="48"/>
  <c r="M51" i="48"/>
  <c r="M54" i="48"/>
  <c r="M58" i="48"/>
  <c r="M59" i="48"/>
  <c r="M60" i="48"/>
  <c r="M61" i="48"/>
  <c r="M63" i="48"/>
  <c r="M65" i="48"/>
  <c r="M72" i="48"/>
  <c r="M71" i="48"/>
  <c r="M75" i="48"/>
  <c r="M77" i="48"/>
  <c r="M81" i="48"/>
  <c r="M91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AC228" i="6"/>
  <c r="P76" i="68"/>
  <c r="R341" i="6"/>
  <c r="P94" i="68"/>
  <c r="R332" i="6"/>
  <c r="P93" i="68"/>
  <c r="R323" i="6"/>
  <c r="P75" i="68"/>
  <c r="R305" i="6"/>
  <c r="R357" i="6"/>
  <c r="R358" i="6"/>
  <c r="AC376" i="6"/>
  <c r="P80" i="68"/>
  <c r="R496" i="6"/>
  <c r="P79" i="68"/>
  <c r="R469" i="6"/>
  <c r="P78" i="68"/>
  <c r="R442" i="6"/>
  <c r="P77" i="68"/>
  <c r="R406" i="6"/>
  <c r="R530" i="6"/>
  <c r="R531" i="6"/>
  <c r="AC549" i="6"/>
  <c r="Z166" i="59"/>
  <c r="Z167" i="59"/>
  <c r="Z150" i="59"/>
  <c r="Z152" i="59"/>
  <c r="Z153" i="59"/>
  <c r="Z154" i="59"/>
  <c r="Z169" i="59"/>
  <c r="Z206" i="59"/>
  <c r="Z208" i="59"/>
  <c r="Y35" i="64"/>
  <c r="X90" i="48"/>
  <c r="Y14" i="67"/>
  <c r="Y17" i="67"/>
  <c r="Y18" i="67"/>
  <c r="Y20" i="67"/>
  <c r="Y39" i="64"/>
  <c r="Y70" i="50"/>
  <c r="Y41" i="64"/>
  <c r="Y39" i="50"/>
  <c r="Y43" i="50"/>
  <c r="Y40" i="64"/>
  <c r="Y43" i="64"/>
  <c r="Y45" i="64"/>
  <c r="Y67" i="64"/>
  <c r="Y6" i="111"/>
  <c r="AA126" i="59"/>
  <c r="AA125" i="59"/>
  <c r="AA127" i="59"/>
  <c r="AA121" i="59"/>
  <c r="AA120" i="59"/>
  <c r="AA122" i="59"/>
  <c r="AA116" i="59"/>
  <c r="AA129" i="59"/>
  <c r="AD219" i="6"/>
  <c r="AD220" i="6"/>
  <c r="AD221" i="6"/>
  <c r="AD223" i="6"/>
  <c r="AD224" i="6"/>
  <c r="AD367" i="6"/>
  <c r="AD368" i="6"/>
  <c r="AD369" i="6"/>
  <c r="AD371" i="6"/>
  <c r="AD372" i="6"/>
  <c r="AD540" i="6"/>
  <c r="AD541" i="6"/>
  <c r="AD542" i="6"/>
  <c r="AD544" i="6"/>
  <c r="AD545" i="6"/>
  <c r="AA164" i="59"/>
  <c r="AD228" i="6"/>
  <c r="AD376" i="6"/>
  <c r="AD549" i="6"/>
  <c r="AA166" i="59"/>
  <c r="AA167" i="59"/>
  <c r="AA150" i="59"/>
  <c r="AA152" i="59"/>
  <c r="AA153" i="59"/>
  <c r="AA154" i="59"/>
  <c r="AA169" i="59"/>
  <c r="AA206" i="59"/>
  <c r="AA208" i="59"/>
  <c r="Z35" i="64"/>
  <c r="Y90" i="48"/>
  <c r="Z14" i="67"/>
  <c r="Z17" i="67"/>
  <c r="Z18" i="67"/>
  <c r="Z20" i="67"/>
  <c r="Z39" i="64"/>
  <c r="Z70" i="50"/>
  <c r="Z41" i="64"/>
  <c r="Z39" i="50"/>
  <c r="Z43" i="50"/>
  <c r="Z40" i="64"/>
  <c r="Z43" i="64"/>
  <c r="Z45" i="64"/>
  <c r="Z67" i="64"/>
  <c r="Z6" i="111"/>
  <c r="AB126" i="59"/>
  <c r="AB125" i="59"/>
  <c r="AB127" i="59"/>
  <c r="AB121" i="59"/>
  <c r="AB120" i="59"/>
  <c r="AB122" i="59"/>
  <c r="AB116" i="59"/>
  <c r="AB129" i="59"/>
  <c r="AE219" i="6"/>
  <c r="AE220" i="6"/>
  <c r="AE221" i="6"/>
  <c r="AE223" i="6"/>
  <c r="AE224" i="6"/>
  <c r="AE367" i="6"/>
  <c r="AE368" i="6"/>
  <c r="AE369" i="6"/>
  <c r="AE371" i="6"/>
  <c r="AE372" i="6"/>
  <c r="AE540" i="6"/>
  <c r="AE541" i="6"/>
  <c r="AE542" i="6"/>
  <c r="AE544" i="6"/>
  <c r="AE545" i="6"/>
  <c r="AB164" i="59"/>
  <c r="AE228" i="6"/>
  <c r="AE376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Z90" i="48"/>
  <c r="AA14" i="67"/>
  <c r="AA17" i="67"/>
  <c r="AA18" i="67"/>
  <c r="AA20" i="67"/>
  <c r="AA39" i="64"/>
  <c r="AA70" i="50"/>
  <c r="AA41" i="64"/>
  <c r="AA39" i="50"/>
  <c r="AA43" i="50"/>
  <c r="AA40" i="64"/>
  <c r="AA43" i="64"/>
  <c r="AA45" i="64"/>
  <c r="AA67" i="64"/>
  <c r="AA6" i="111"/>
  <c r="AC126" i="59"/>
  <c r="AC125" i="59"/>
  <c r="AC127" i="59"/>
  <c r="AC121" i="59"/>
  <c r="AC120" i="59"/>
  <c r="AC122" i="59"/>
  <c r="AC116" i="59"/>
  <c r="AC129" i="59"/>
  <c r="AF219" i="6"/>
  <c r="AF220" i="6"/>
  <c r="AF221" i="6"/>
  <c r="AF223" i="6"/>
  <c r="AF224" i="6"/>
  <c r="AF367" i="6"/>
  <c r="AF368" i="6"/>
  <c r="AF369" i="6"/>
  <c r="AF371" i="6"/>
  <c r="AF372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AA90" i="48"/>
  <c r="AB14" i="67"/>
  <c r="AB17" i="67"/>
  <c r="AB18" i="67"/>
  <c r="AB20" i="67"/>
  <c r="AB39" i="64"/>
  <c r="AB70" i="50"/>
  <c r="AB41" i="64"/>
  <c r="AB39" i="50"/>
  <c r="AB43" i="50"/>
  <c r="AB40" i="64"/>
  <c r="AB43" i="64"/>
  <c r="AB45" i="64"/>
  <c r="AB67" i="64"/>
  <c r="AB6" i="111"/>
  <c r="D35" i="111"/>
  <c r="D22" i="111"/>
  <c r="J69" i="64"/>
  <c r="K125" i="59"/>
  <c r="K126" i="59"/>
  <c r="K127" i="59"/>
  <c r="K120" i="59"/>
  <c r="K121" i="59"/>
  <c r="K122" i="59"/>
  <c r="K116" i="59"/>
  <c r="K129" i="59"/>
  <c r="N219" i="6"/>
  <c r="N220" i="6"/>
  <c r="N221" i="6"/>
  <c r="N223" i="6"/>
  <c r="N224" i="6"/>
  <c r="N367" i="6"/>
  <c r="N368" i="6"/>
  <c r="N369" i="6"/>
  <c r="N371" i="6"/>
  <c r="N372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I90" i="48"/>
  <c r="J14" i="67"/>
  <c r="J17" i="67"/>
  <c r="J18" i="67"/>
  <c r="J20" i="67"/>
  <c r="J39" i="64"/>
  <c r="J39" i="50"/>
  <c r="J43" i="50"/>
  <c r="J40" i="64"/>
  <c r="J70" i="50"/>
  <c r="J41" i="64"/>
  <c r="J43" i="64"/>
  <c r="J45" i="64"/>
  <c r="J67" i="64"/>
  <c r="J70" i="64"/>
  <c r="K69" i="64"/>
  <c r="L125" i="59"/>
  <c r="L126" i="59"/>
  <c r="L127" i="59"/>
  <c r="L120" i="59"/>
  <c r="L121" i="59"/>
  <c r="L122" i="59"/>
  <c r="L116" i="59"/>
  <c r="L129" i="59"/>
  <c r="O219" i="6"/>
  <c r="O220" i="6"/>
  <c r="O221" i="6"/>
  <c r="O223" i="6"/>
  <c r="O224" i="6"/>
  <c r="O367" i="6"/>
  <c r="O368" i="6"/>
  <c r="O369" i="6"/>
  <c r="O371" i="6"/>
  <c r="O372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J90" i="48"/>
  <c r="K14" i="67"/>
  <c r="K17" i="67"/>
  <c r="K18" i="67"/>
  <c r="K20" i="67"/>
  <c r="K39" i="64"/>
  <c r="K39" i="50"/>
  <c r="K43" i="50"/>
  <c r="K40" i="64"/>
  <c r="K70" i="50"/>
  <c r="K41" i="64"/>
  <c r="K43" i="64"/>
  <c r="K45" i="64"/>
  <c r="K67" i="64"/>
  <c r="K70" i="64"/>
  <c r="L69" i="64"/>
  <c r="M125" i="59"/>
  <c r="M126" i="59"/>
  <c r="M127" i="59"/>
  <c r="M120" i="59"/>
  <c r="M121" i="59"/>
  <c r="M122" i="59"/>
  <c r="M116" i="59"/>
  <c r="M129" i="59"/>
  <c r="P219" i="6"/>
  <c r="P220" i="6"/>
  <c r="P221" i="6"/>
  <c r="P223" i="6"/>
  <c r="P224" i="6"/>
  <c r="P367" i="6"/>
  <c r="P368" i="6"/>
  <c r="P369" i="6"/>
  <c r="P371" i="6"/>
  <c r="P372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K90" i="48"/>
  <c r="L14" i="67"/>
  <c r="L17" i="67"/>
  <c r="L18" i="67"/>
  <c r="L20" i="67"/>
  <c r="L39" i="64"/>
  <c r="L39" i="50"/>
  <c r="L43" i="50"/>
  <c r="L40" i="64"/>
  <c r="L70" i="50"/>
  <c r="L41" i="64"/>
  <c r="L43" i="64"/>
  <c r="L45" i="64"/>
  <c r="L67" i="64"/>
  <c r="L70" i="64"/>
  <c r="M69" i="64"/>
  <c r="N125" i="59"/>
  <c r="N126" i="59"/>
  <c r="N127" i="59"/>
  <c r="N120" i="59"/>
  <c r="N121" i="59"/>
  <c r="N122" i="59"/>
  <c r="N116" i="59"/>
  <c r="N129" i="59"/>
  <c r="Q219" i="6"/>
  <c r="Q220" i="6"/>
  <c r="Q221" i="6"/>
  <c r="Q223" i="6"/>
  <c r="Q224" i="6"/>
  <c r="Q367" i="6"/>
  <c r="Q368" i="6"/>
  <c r="Q369" i="6"/>
  <c r="Q371" i="6"/>
  <c r="Q372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L90" i="48"/>
  <c r="M14" i="67"/>
  <c r="M17" i="67"/>
  <c r="M18" i="67"/>
  <c r="M20" i="67"/>
  <c r="M39" i="64"/>
  <c r="M39" i="50"/>
  <c r="M43" i="50"/>
  <c r="M40" i="64"/>
  <c r="M70" i="50"/>
  <c r="M41" i="64"/>
  <c r="M43" i="64"/>
  <c r="M45" i="64"/>
  <c r="M67" i="64"/>
  <c r="M70" i="64"/>
  <c r="N69" i="64"/>
  <c r="O125" i="59"/>
  <c r="O126" i="59"/>
  <c r="O127" i="59"/>
  <c r="O120" i="59"/>
  <c r="O121" i="59"/>
  <c r="O122" i="59"/>
  <c r="O116" i="59"/>
  <c r="O129" i="59"/>
  <c r="R219" i="6"/>
  <c r="R220" i="6"/>
  <c r="R221" i="6"/>
  <c r="R223" i="6"/>
  <c r="R224" i="6"/>
  <c r="R367" i="6"/>
  <c r="R368" i="6"/>
  <c r="R369" i="6"/>
  <c r="R371" i="6"/>
  <c r="R372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M90" i="48"/>
  <c r="N14" i="67"/>
  <c r="N17" i="67"/>
  <c r="N18" i="67"/>
  <c r="N20" i="67"/>
  <c r="N39" i="64"/>
  <c r="N39" i="50"/>
  <c r="N43" i="50"/>
  <c r="N40" i="64"/>
  <c r="N70" i="50"/>
  <c r="N41" i="64"/>
  <c r="N43" i="64"/>
  <c r="N45" i="64"/>
  <c r="N67" i="64"/>
  <c r="N70" i="64"/>
  <c r="N9" i="111"/>
  <c r="D29" i="111"/>
  <c r="C41" i="112"/>
  <c r="C34" i="111"/>
  <c r="J6" i="111"/>
  <c r="K6" i="111"/>
  <c r="L6" i="111"/>
  <c r="M6" i="111"/>
  <c r="N6" i="111"/>
  <c r="E53" i="111"/>
  <c r="D27" i="111"/>
  <c r="D28" i="111"/>
  <c r="E34" i="111"/>
  <c r="D52" i="111"/>
  <c r="G52" i="111"/>
  <c r="C28" i="111"/>
  <c r="C13" i="111"/>
  <c r="D42" i="111"/>
  <c r="D43" i="111"/>
  <c r="E44" i="111"/>
  <c r="F42" i="111"/>
  <c r="G42" i="111"/>
  <c r="C43" i="111"/>
  <c r="C42" i="111"/>
  <c r="C60" i="111"/>
  <c r="C52" i="111"/>
  <c r="B35" i="111"/>
  <c r="B34" i="111"/>
  <c r="O69" i="64"/>
  <c r="O70" i="64"/>
  <c r="P69" i="64"/>
  <c r="P70" i="64"/>
  <c r="Q69" i="64"/>
  <c r="Q70" i="64"/>
  <c r="Q9" i="111"/>
  <c r="E29" i="111"/>
  <c r="C53" i="64"/>
  <c r="C23" i="64"/>
  <c r="C25" i="64"/>
  <c r="C28" i="64"/>
  <c r="C27" i="111"/>
  <c r="BK26" i="92"/>
  <c r="BK28" i="92"/>
  <c r="BJ26" i="92"/>
  <c r="BJ28" i="92"/>
  <c r="BI26" i="92"/>
  <c r="BI28" i="92"/>
  <c r="BH26" i="92"/>
  <c r="BH28" i="92"/>
  <c r="BG26" i="92"/>
  <c r="BG28" i="92"/>
  <c r="BF26" i="92"/>
  <c r="BF28" i="92"/>
  <c r="BE26" i="92"/>
  <c r="BE28" i="92"/>
  <c r="BD26" i="92"/>
  <c r="BD28" i="92"/>
  <c r="BC26" i="92"/>
  <c r="BC28" i="92"/>
  <c r="BB26" i="92"/>
  <c r="BB28" i="92"/>
  <c r="BA26" i="92"/>
  <c r="BA28" i="92"/>
  <c r="AZ26" i="92"/>
  <c r="AZ28" i="92"/>
  <c r="AY26" i="92"/>
  <c r="AY28" i="92"/>
  <c r="AX26" i="92"/>
  <c r="AX28" i="92"/>
  <c r="AW26" i="92"/>
  <c r="AW28" i="92"/>
  <c r="AV26" i="92"/>
  <c r="AV28" i="92"/>
  <c r="AU26" i="92"/>
  <c r="AU28" i="92"/>
  <c r="AT26" i="92"/>
  <c r="AT28" i="92"/>
  <c r="AS26" i="92"/>
  <c r="AS28" i="92"/>
  <c r="AR26" i="92"/>
  <c r="AR28" i="92"/>
  <c r="AQ26" i="92"/>
  <c r="AQ28" i="92"/>
  <c r="AP26" i="92"/>
  <c r="AP28" i="92"/>
  <c r="AO26" i="92"/>
  <c r="AO28" i="92"/>
  <c r="AN26" i="92"/>
  <c r="AN28" i="92"/>
  <c r="AM26" i="92"/>
  <c r="AM28" i="92"/>
  <c r="AL26" i="92"/>
  <c r="AL28" i="92"/>
  <c r="AK26" i="92"/>
  <c r="AK28" i="92"/>
  <c r="AJ26" i="92"/>
  <c r="AJ28" i="92"/>
  <c r="AI26" i="92"/>
  <c r="AI28" i="92"/>
  <c r="AH26" i="92"/>
  <c r="AH28" i="92"/>
  <c r="AG26" i="92"/>
  <c r="AG28" i="92"/>
  <c r="AF26" i="92"/>
  <c r="AF28" i="92"/>
  <c r="AE26" i="92"/>
  <c r="AE28" i="92"/>
  <c r="AD26" i="92"/>
  <c r="AD28" i="92"/>
  <c r="AC26" i="92"/>
  <c r="AC28" i="92"/>
  <c r="AB26" i="92"/>
  <c r="AB28" i="92"/>
  <c r="AA26" i="92"/>
  <c r="AA28" i="92"/>
  <c r="Z26" i="92"/>
  <c r="Z28" i="92"/>
  <c r="Y26" i="92"/>
  <c r="Y28" i="92"/>
  <c r="X26" i="92"/>
  <c r="X28" i="92"/>
  <c r="W26" i="92"/>
  <c r="W28" i="92"/>
  <c r="V26" i="92"/>
  <c r="V28" i="92"/>
  <c r="U26" i="92"/>
  <c r="U28" i="92"/>
  <c r="T26" i="92"/>
  <c r="T28" i="92"/>
  <c r="S26" i="92"/>
  <c r="S28" i="92"/>
  <c r="R26" i="92"/>
  <c r="R28" i="92"/>
  <c r="Q26" i="92"/>
  <c r="Q28" i="92"/>
  <c r="P26" i="92"/>
  <c r="P28" i="92"/>
  <c r="O26" i="92"/>
  <c r="O28" i="92"/>
  <c r="N26" i="92"/>
  <c r="N28" i="92"/>
  <c r="M26" i="92"/>
  <c r="M28" i="92"/>
  <c r="L26" i="92"/>
  <c r="L28" i="92"/>
  <c r="K26" i="92"/>
  <c r="K28" i="92"/>
  <c r="J26" i="92"/>
  <c r="J28" i="92"/>
  <c r="I26" i="92"/>
  <c r="I28" i="92"/>
  <c r="H26" i="92"/>
  <c r="H28" i="92"/>
  <c r="G26" i="92"/>
  <c r="G28" i="92"/>
  <c r="E91" i="48"/>
  <c r="F26" i="92"/>
  <c r="F28" i="92"/>
  <c r="D91" i="48"/>
  <c r="E26" i="92"/>
  <c r="E28" i="92"/>
  <c r="C91" i="48"/>
  <c r="D26" i="92"/>
  <c r="D28" i="92"/>
  <c r="AZ145" i="91"/>
  <c r="AZ138" i="91"/>
  <c r="AZ131" i="91"/>
  <c r="AZ117" i="91"/>
  <c r="AZ159" i="91"/>
  <c r="BA145" i="91"/>
  <c r="BA138" i="91"/>
  <c r="BA131" i="91"/>
  <c r="BA117" i="91"/>
  <c r="BA159" i="91"/>
  <c r="BB145" i="91"/>
  <c r="BB138" i="91"/>
  <c r="BB131" i="91"/>
  <c r="BB117" i="91"/>
  <c r="BB159" i="91"/>
  <c r="BC145" i="91"/>
  <c r="BC138" i="91"/>
  <c r="BC131" i="91"/>
  <c r="BC117" i="91"/>
  <c r="BC159" i="91"/>
  <c r="BD145" i="91"/>
  <c r="BD138" i="91"/>
  <c r="BD131" i="91"/>
  <c r="BD117" i="91"/>
  <c r="BD159" i="91"/>
  <c r="BE145" i="91"/>
  <c r="BE138" i="91"/>
  <c r="BE131" i="91"/>
  <c r="BE117" i="91"/>
  <c r="BE159" i="91"/>
  <c r="BF145" i="91"/>
  <c r="BF138" i="91"/>
  <c r="BF131" i="91"/>
  <c r="BF117" i="91"/>
  <c r="BF159" i="91"/>
  <c r="BG145" i="91"/>
  <c r="BG138" i="91"/>
  <c r="BG131" i="91"/>
  <c r="BG117" i="91"/>
  <c r="BG159" i="91"/>
  <c r="BH145" i="91"/>
  <c r="BH138" i="91"/>
  <c r="BH131" i="91"/>
  <c r="BH117" i="91"/>
  <c r="BH159" i="91"/>
  <c r="BI145" i="91"/>
  <c r="BI138" i="91"/>
  <c r="BI131" i="91"/>
  <c r="BI117" i="91"/>
  <c r="BI159" i="91"/>
  <c r="BJ145" i="91"/>
  <c r="BJ138" i="91"/>
  <c r="BJ131" i="91"/>
  <c r="BJ117" i="91"/>
  <c r="BJ159" i="91"/>
  <c r="BK145" i="91"/>
  <c r="BK138" i="91"/>
  <c r="BK131" i="91"/>
  <c r="BK117" i="91"/>
  <c r="BK159" i="91"/>
  <c r="H19" i="91"/>
  <c r="H25" i="91"/>
  <c r="H24" i="91"/>
  <c r="AN145" i="91"/>
  <c r="AN138" i="91"/>
  <c r="AN131" i="91"/>
  <c r="AN117" i="91"/>
  <c r="AN159" i="91"/>
  <c r="AO145" i="91"/>
  <c r="AO138" i="91"/>
  <c r="AO131" i="91"/>
  <c r="AO117" i="91"/>
  <c r="AO159" i="91"/>
  <c r="AP145" i="91"/>
  <c r="AP138" i="91"/>
  <c r="AP131" i="91"/>
  <c r="AP117" i="91"/>
  <c r="AP159" i="91"/>
  <c r="AQ145" i="91"/>
  <c r="AQ138" i="91"/>
  <c r="AQ131" i="91"/>
  <c r="AQ117" i="91"/>
  <c r="AQ159" i="91"/>
  <c r="AR145" i="91"/>
  <c r="AR138" i="91"/>
  <c r="AR131" i="91"/>
  <c r="AR117" i="91"/>
  <c r="AR159" i="91"/>
  <c r="AS145" i="91"/>
  <c r="AS138" i="91"/>
  <c r="AS131" i="91"/>
  <c r="AS117" i="91"/>
  <c r="AS159" i="91"/>
  <c r="AT145" i="91"/>
  <c r="AT138" i="91"/>
  <c r="AT131" i="91"/>
  <c r="AT117" i="91"/>
  <c r="AT159" i="91"/>
  <c r="AU145" i="91"/>
  <c r="AU138" i="91"/>
  <c r="AU131" i="91"/>
  <c r="AU117" i="91"/>
  <c r="AU159" i="91"/>
  <c r="AV145" i="91"/>
  <c r="AV138" i="91"/>
  <c r="AV131" i="91"/>
  <c r="AV117" i="91"/>
  <c r="AV159" i="91"/>
  <c r="AW145" i="91"/>
  <c r="AW138" i="91"/>
  <c r="AW131" i="91"/>
  <c r="AW117" i="91"/>
  <c r="AW159" i="91"/>
  <c r="AX145" i="91"/>
  <c r="AX138" i="91"/>
  <c r="AX131" i="91"/>
  <c r="AX117" i="91"/>
  <c r="AX159" i="91"/>
  <c r="AY145" i="91"/>
  <c r="AY138" i="91"/>
  <c r="AY131" i="91"/>
  <c r="AY117" i="91"/>
  <c r="AY159" i="91"/>
  <c r="G19" i="91"/>
  <c r="G25" i="91"/>
  <c r="G24" i="91"/>
  <c r="AB145" i="91"/>
  <c r="AB138" i="91"/>
  <c r="AB131" i="91"/>
  <c r="AB117" i="91"/>
  <c r="AB159" i="91"/>
  <c r="AC145" i="91"/>
  <c r="AC138" i="91"/>
  <c r="AC131" i="91"/>
  <c r="AC117" i="91"/>
  <c r="AC159" i="91"/>
  <c r="AD145" i="91"/>
  <c r="AD138" i="91"/>
  <c r="AD131" i="91"/>
  <c r="AD117" i="91"/>
  <c r="AD159" i="91"/>
  <c r="AE145" i="91"/>
  <c r="AE138" i="91"/>
  <c r="AE131" i="91"/>
  <c r="AE117" i="91"/>
  <c r="AE159" i="91"/>
  <c r="AF145" i="91"/>
  <c r="AF138" i="91"/>
  <c r="AF131" i="91"/>
  <c r="AF117" i="91"/>
  <c r="AF159" i="91"/>
  <c r="AG145" i="91"/>
  <c r="AG138" i="91"/>
  <c r="AG131" i="91"/>
  <c r="AG117" i="91"/>
  <c r="AG159" i="91"/>
  <c r="AH145" i="91"/>
  <c r="AH138" i="91"/>
  <c r="AH131" i="91"/>
  <c r="AH117" i="91"/>
  <c r="AH159" i="91"/>
  <c r="AI145" i="91"/>
  <c r="AI138" i="91"/>
  <c r="AI131" i="91"/>
  <c r="AI117" i="91"/>
  <c r="AI159" i="91"/>
  <c r="AJ145" i="91"/>
  <c r="AJ138" i="91"/>
  <c r="AJ131" i="91"/>
  <c r="AJ117" i="91"/>
  <c r="AJ159" i="91"/>
  <c r="AK145" i="91"/>
  <c r="AK138" i="91"/>
  <c r="AK131" i="91"/>
  <c r="AK117" i="91"/>
  <c r="AK159" i="91"/>
  <c r="AL145" i="91"/>
  <c r="AL138" i="91"/>
  <c r="AL131" i="91"/>
  <c r="AL117" i="91"/>
  <c r="AL159" i="91"/>
  <c r="AM145" i="91"/>
  <c r="AM138" i="91"/>
  <c r="AM131" i="91"/>
  <c r="AM117" i="91"/>
  <c r="AM159" i="91"/>
  <c r="F19" i="91"/>
  <c r="F25" i="91"/>
  <c r="F24" i="91"/>
  <c r="P145" i="91"/>
  <c r="P138" i="91"/>
  <c r="P131" i="91"/>
  <c r="P117" i="91"/>
  <c r="P159" i="91"/>
  <c r="Q145" i="91"/>
  <c r="Q138" i="91"/>
  <c r="Q131" i="91"/>
  <c r="Q117" i="91"/>
  <c r="Q159" i="91"/>
  <c r="R145" i="91"/>
  <c r="R138" i="91"/>
  <c r="R131" i="91"/>
  <c r="R117" i="91"/>
  <c r="R159" i="91"/>
  <c r="S145" i="91"/>
  <c r="S138" i="91"/>
  <c r="S131" i="91"/>
  <c r="S117" i="91"/>
  <c r="S159" i="91"/>
  <c r="T145" i="91"/>
  <c r="T138" i="91"/>
  <c r="T131" i="91"/>
  <c r="T117" i="91"/>
  <c r="T159" i="91"/>
  <c r="U145" i="91"/>
  <c r="U138" i="91"/>
  <c r="U131" i="91"/>
  <c r="U117" i="91"/>
  <c r="U159" i="91"/>
  <c r="V145" i="91"/>
  <c r="V138" i="91"/>
  <c r="V131" i="91"/>
  <c r="V117" i="91"/>
  <c r="V159" i="91"/>
  <c r="W145" i="91"/>
  <c r="W138" i="91"/>
  <c r="W131" i="91"/>
  <c r="W117" i="91"/>
  <c r="W159" i="91"/>
  <c r="X145" i="91"/>
  <c r="X138" i="91"/>
  <c r="X131" i="91"/>
  <c r="X117" i="91"/>
  <c r="X159" i="91"/>
  <c r="Y145" i="91"/>
  <c r="Y138" i="91"/>
  <c r="Y131" i="91"/>
  <c r="Y117" i="91"/>
  <c r="Y159" i="91"/>
  <c r="Z145" i="91"/>
  <c r="Z138" i="91"/>
  <c r="Z131" i="91"/>
  <c r="Z117" i="91"/>
  <c r="Z159" i="91"/>
  <c r="AA145" i="91"/>
  <c r="AA138" i="91"/>
  <c r="AA131" i="91"/>
  <c r="AA117" i="91"/>
  <c r="AA159" i="91"/>
  <c r="E19" i="91"/>
  <c r="E25" i="91"/>
  <c r="E24" i="91"/>
  <c r="D145" i="91"/>
  <c r="D138" i="91"/>
  <c r="D131" i="91"/>
  <c r="D117" i="91"/>
  <c r="D159" i="91"/>
  <c r="E145" i="91"/>
  <c r="E138" i="91"/>
  <c r="E131" i="91"/>
  <c r="E117" i="91"/>
  <c r="E159" i="91"/>
  <c r="F145" i="91"/>
  <c r="F138" i="91"/>
  <c r="F131" i="91"/>
  <c r="F117" i="91"/>
  <c r="F159" i="91"/>
  <c r="G145" i="91"/>
  <c r="G138" i="91"/>
  <c r="G131" i="91"/>
  <c r="G117" i="91"/>
  <c r="G159" i="91"/>
  <c r="H145" i="91"/>
  <c r="H138" i="91"/>
  <c r="H131" i="91"/>
  <c r="H117" i="91"/>
  <c r="H159" i="91"/>
  <c r="I145" i="91"/>
  <c r="I138" i="91"/>
  <c r="I131" i="91"/>
  <c r="I117" i="91"/>
  <c r="I159" i="91"/>
  <c r="J145" i="91"/>
  <c r="J138" i="91"/>
  <c r="J131" i="91"/>
  <c r="J117" i="91"/>
  <c r="J159" i="91"/>
  <c r="K145" i="91"/>
  <c r="K138" i="91"/>
  <c r="K131" i="91"/>
  <c r="K117" i="91"/>
  <c r="K159" i="91"/>
  <c r="L145" i="91"/>
  <c r="L138" i="91"/>
  <c r="L131" i="91"/>
  <c r="L117" i="91"/>
  <c r="L159" i="91"/>
  <c r="M145" i="91"/>
  <c r="M138" i="91"/>
  <c r="M131" i="91"/>
  <c r="M117" i="91"/>
  <c r="M159" i="91"/>
  <c r="N145" i="91"/>
  <c r="N138" i="91"/>
  <c r="N131" i="91"/>
  <c r="N117" i="91"/>
  <c r="N159" i="91"/>
  <c r="O145" i="91"/>
  <c r="O138" i="91"/>
  <c r="O131" i="91"/>
  <c r="O117" i="91"/>
  <c r="O159" i="91"/>
  <c r="D19" i="91"/>
  <c r="D25" i="91"/>
  <c r="D24" i="91"/>
  <c r="M37" i="47"/>
  <c r="L37" i="47"/>
  <c r="K37" i="47"/>
  <c r="J37" i="47"/>
  <c r="I37" i="47"/>
  <c r="H37" i="47"/>
  <c r="G37" i="47"/>
  <c r="F35" i="47"/>
  <c r="B6" i="47"/>
  <c r="B7" i="47"/>
  <c r="B8" i="47"/>
  <c r="H9" i="111"/>
  <c r="N37" i="47"/>
  <c r="O38" i="47"/>
  <c r="E25" i="47"/>
  <c r="C6" i="47"/>
  <c r="C8" i="47"/>
  <c r="G41" i="47"/>
  <c r="H41" i="47"/>
  <c r="I41" i="47"/>
  <c r="J41" i="47"/>
  <c r="K41" i="47"/>
  <c r="L41" i="47"/>
  <c r="M41" i="47"/>
  <c r="N41" i="47"/>
  <c r="O42" i="47"/>
  <c r="E26" i="47"/>
  <c r="D6" i="47"/>
  <c r="D8" i="47"/>
  <c r="G45" i="47"/>
  <c r="H45" i="47"/>
  <c r="I45" i="47"/>
  <c r="J45" i="47"/>
  <c r="K45" i="47"/>
  <c r="L45" i="47"/>
  <c r="M45" i="47"/>
  <c r="N45" i="47"/>
  <c r="O46" i="47"/>
  <c r="E27" i="47"/>
  <c r="E6" i="47"/>
  <c r="E8" i="47"/>
  <c r="G49" i="47"/>
  <c r="H49" i="47"/>
  <c r="I49" i="47"/>
  <c r="J49" i="47"/>
  <c r="K49" i="47"/>
  <c r="L49" i="47"/>
  <c r="M49" i="47"/>
  <c r="N49" i="47"/>
  <c r="O50" i="47"/>
  <c r="E28" i="47"/>
  <c r="F6" i="47"/>
  <c r="F8" i="47"/>
  <c r="G53" i="47"/>
  <c r="H53" i="47"/>
  <c r="I53" i="47"/>
  <c r="J53" i="47"/>
  <c r="K53" i="47"/>
  <c r="L53" i="47"/>
  <c r="M53" i="47"/>
  <c r="N53" i="47"/>
  <c r="O54" i="47"/>
  <c r="E29" i="47"/>
  <c r="E30" i="47"/>
  <c r="E161" i="59"/>
  <c r="E147" i="59"/>
  <c r="E138" i="59"/>
  <c r="D38" i="64"/>
  <c r="D127" i="59"/>
  <c r="D122" i="59"/>
  <c r="D129" i="59"/>
  <c r="D167" i="59"/>
  <c r="D161" i="59"/>
  <c r="D154" i="59"/>
  <c r="D169" i="59"/>
  <c r="D147" i="59"/>
  <c r="D138" i="59"/>
  <c r="D206" i="59"/>
  <c r="D208" i="59"/>
  <c r="C35" i="64"/>
  <c r="C38" i="64"/>
  <c r="C43" i="64"/>
  <c r="C45" i="64"/>
  <c r="C67" i="64"/>
  <c r="C70" i="64"/>
  <c r="D69" i="64"/>
  <c r="F161" i="59"/>
  <c r="F147" i="59"/>
  <c r="F138" i="59"/>
  <c r="E38" i="64"/>
  <c r="G161" i="59"/>
  <c r="G147" i="59"/>
  <c r="G138" i="59"/>
  <c r="F38" i="64"/>
  <c r="H161" i="59"/>
  <c r="H147" i="59"/>
  <c r="H138" i="59"/>
  <c r="G38" i="64"/>
  <c r="I161" i="59"/>
  <c r="I147" i="59"/>
  <c r="I138" i="59"/>
  <c r="H38" i="64"/>
  <c r="J161" i="59"/>
  <c r="J147" i="59"/>
  <c r="J138" i="59"/>
  <c r="I38" i="64"/>
  <c r="K161" i="59"/>
  <c r="K147" i="59"/>
  <c r="K138" i="59"/>
  <c r="J38" i="64"/>
  <c r="L161" i="59"/>
  <c r="L147" i="59"/>
  <c r="L138" i="59"/>
  <c r="K38" i="64"/>
  <c r="M161" i="59"/>
  <c r="M147" i="59"/>
  <c r="M138" i="59"/>
  <c r="L38" i="64"/>
  <c r="N161" i="59"/>
  <c r="N147" i="59"/>
  <c r="N138" i="59"/>
  <c r="M38" i="64"/>
  <c r="O161" i="59"/>
  <c r="O147" i="59"/>
  <c r="O138" i="59"/>
  <c r="N38" i="64"/>
  <c r="H13" i="111"/>
  <c r="H53" i="64"/>
  <c r="P161" i="59"/>
  <c r="P147" i="59"/>
  <c r="P138" i="59"/>
  <c r="O38" i="64"/>
  <c r="Q161" i="59"/>
  <c r="Q147" i="59"/>
  <c r="Q138" i="59"/>
  <c r="P38" i="64"/>
  <c r="R161" i="59"/>
  <c r="R147" i="59"/>
  <c r="R138" i="59"/>
  <c r="Q38" i="64"/>
  <c r="R69" i="64"/>
  <c r="S161" i="59"/>
  <c r="S147" i="59"/>
  <c r="S138" i="59"/>
  <c r="R38" i="64"/>
  <c r="R70" i="64"/>
  <c r="S69" i="64"/>
  <c r="T161" i="59"/>
  <c r="T147" i="59"/>
  <c r="T138" i="59"/>
  <c r="S38" i="64"/>
  <c r="S70" i="64"/>
  <c r="S9" i="111"/>
  <c r="E27" i="111"/>
  <c r="E28" i="111"/>
  <c r="N13" i="111"/>
  <c r="N53" i="64"/>
  <c r="D23" i="64"/>
  <c r="H17" i="34"/>
  <c r="G18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25" i="64"/>
  <c r="B22" i="6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35" i="50"/>
  <c r="BL66" i="50"/>
  <c r="BL67" i="50"/>
  <c r="BL68" i="50"/>
  <c r="BL69" i="50"/>
  <c r="BM65" i="50"/>
  <c r="BM67" i="50"/>
  <c r="BM68" i="50"/>
  <c r="BM69" i="50"/>
  <c r="BN65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K31" i="6"/>
  <c r="G23" i="29"/>
  <c r="K53" i="6"/>
  <c r="G24" i="29"/>
  <c r="K81" i="6"/>
  <c r="G25" i="29"/>
  <c r="K139" i="6"/>
  <c r="G26" i="29"/>
  <c r="G27" i="29"/>
  <c r="J31" i="6"/>
  <c r="F23" i="29"/>
  <c r="J53" i="6"/>
  <c r="F24" i="29"/>
  <c r="J81" i="6"/>
  <c r="F25" i="29"/>
  <c r="J139" i="6"/>
  <c r="F26" i="29"/>
  <c r="F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J30" i="6"/>
  <c r="F14" i="29"/>
  <c r="J52" i="6"/>
  <c r="F15" i="29"/>
  <c r="J80" i="6"/>
  <c r="F16" i="29"/>
  <c r="J138" i="6"/>
  <c r="F17" i="29"/>
  <c r="F18" i="29"/>
  <c r="G19" i="29"/>
  <c r="G38" i="29"/>
  <c r="G39" i="29"/>
  <c r="I8" i="30"/>
  <c r="I9" i="30"/>
  <c r="I50" i="30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O29" i="6"/>
  <c r="BK5" i="29"/>
  <c r="BO51" i="6"/>
  <c r="BK6" i="29"/>
  <c r="BO79" i="6"/>
  <c r="BK7" i="29"/>
  <c r="BO137" i="6"/>
  <c r="BK8" i="29"/>
  <c r="BK9" i="29"/>
  <c r="BN29" i="6"/>
  <c r="BJ5" i="29"/>
  <c r="BN51" i="6"/>
  <c r="BJ6" i="29"/>
  <c r="BN79" i="6"/>
  <c r="BJ7" i="29"/>
  <c r="BN137" i="6"/>
  <c r="BJ8" i="29"/>
  <c r="BJ9" i="29"/>
  <c r="BK10" i="29"/>
  <c r="BK32" i="29"/>
  <c r="BK33" i="29"/>
  <c r="BK34" i="29"/>
  <c r="BK35" i="29"/>
  <c r="BM29" i="6"/>
  <c r="BI5" i="29"/>
  <c r="BM51" i="6"/>
  <c r="BI6" i="29"/>
  <c r="BM79" i="6"/>
  <c r="BI7" i="29"/>
  <c r="BM137" i="6"/>
  <c r="BI8" i="29"/>
  <c r="BI9" i="29"/>
  <c r="BJ10" i="29"/>
  <c r="BJ32" i="29"/>
  <c r="BJ33" i="29"/>
  <c r="BJ34" i="29"/>
  <c r="BJ35" i="29"/>
  <c r="BL29" i="6"/>
  <c r="BH5" i="29"/>
  <c r="BL51" i="6"/>
  <c r="BH6" i="29"/>
  <c r="BL79" i="6"/>
  <c r="BH7" i="29"/>
  <c r="BL137" i="6"/>
  <c r="BH8" i="29"/>
  <c r="BH9" i="29"/>
  <c r="BI10" i="29"/>
  <c r="BI32" i="29"/>
  <c r="BI33" i="29"/>
  <c r="BI34" i="29"/>
  <c r="BI35" i="29"/>
  <c r="BK29" i="6"/>
  <c r="BG5" i="29"/>
  <c r="BK51" i="6"/>
  <c r="BG6" i="29"/>
  <c r="BK79" i="6"/>
  <c r="BG7" i="29"/>
  <c r="BK137" i="6"/>
  <c r="BG8" i="29"/>
  <c r="BG9" i="29"/>
  <c r="BH10" i="29"/>
  <c r="BH32" i="29"/>
  <c r="BH33" i="29"/>
  <c r="BH34" i="29"/>
  <c r="BH35" i="29"/>
  <c r="BJ29" i="6"/>
  <c r="BF5" i="29"/>
  <c r="BJ51" i="6"/>
  <c r="BF6" i="29"/>
  <c r="BJ79" i="6"/>
  <c r="BF7" i="29"/>
  <c r="BJ137" i="6"/>
  <c r="BF8" i="29"/>
  <c r="BF9" i="29"/>
  <c r="BG10" i="29"/>
  <c r="BG32" i="29"/>
  <c r="BG33" i="29"/>
  <c r="BG34" i="29"/>
  <c r="BG35" i="29"/>
  <c r="BI29" i="6"/>
  <c r="BE5" i="29"/>
  <c r="BI51" i="6"/>
  <c r="BE6" i="29"/>
  <c r="BI79" i="6"/>
  <c r="BE7" i="29"/>
  <c r="BI137" i="6"/>
  <c r="BE8" i="29"/>
  <c r="BE9" i="29"/>
  <c r="BF10" i="29"/>
  <c r="BF32" i="29"/>
  <c r="BF33" i="29"/>
  <c r="BF34" i="29"/>
  <c r="BF35" i="29"/>
  <c r="BH29" i="6"/>
  <c r="BD5" i="29"/>
  <c r="BH51" i="6"/>
  <c r="BD6" i="29"/>
  <c r="BH79" i="6"/>
  <c r="BD7" i="29"/>
  <c r="BH137" i="6"/>
  <c r="BD8" i="29"/>
  <c r="BD9" i="29"/>
  <c r="BE10" i="29"/>
  <c r="BE32" i="29"/>
  <c r="BE33" i="29"/>
  <c r="BE34" i="29"/>
  <c r="BE35" i="29"/>
  <c r="BG29" i="6"/>
  <c r="BC5" i="29"/>
  <c r="BG51" i="6"/>
  <c r="BC6" i="29"/>
  <c r="BG79" i="6"/>
  <c r="BC7" i="29"/>
  <c r="BG137" i="6"/>
  <c r="BC8" i="29"/>
  <c r="BC9" i="29"/>
  <c r="BD10" i="29"/>
  <c r="BD32" i="29"/>
  <c r="BD33" i="29"/>
  <c r="BD34" i="29"/>
  <c r="BD35" i="29"/>
  <c r="BF29" i="6"/>
  <c r="BB5" i="29"/>
  <c r="BF51" i="6"/>
  <c r="BB6" i="29"/>
  <c r="BF79" i="6"/>
  <c r="BB7" i="29"/>
  <c r="BF137" i="6"/>
  <c r="BB8" i="29"/>
  <c r="BB9" i="29"/>
  <c r="BC10" i="29"/>
  <c r="BC32" i="29"/>
  <c r="BC33" i="29"/>
  <c r="BC34" i="29"/>
  <c r="BC35" i="29"/>
  <c r="BE29" i="6"/>
  <c r="BA5" i="29"/>
  <c r="BE51" i="6"/>
  <c r="BA6" i="29"/>
  <c r="BE79" i="6"/>
  <c r="BA7" i="29"/>
  <c r="BE137" i="6"/>
  <c r="BA8" i="29"/>
  <c r="BA9" i="29"/>
  <c r="BB10" i="29"/>
  <c r="BB32" i="29"/>
  <c r="BB33" i="29"/>
  <c r="BB34" i="29"/>
  <c r="BB35" i="29"/>
  <c r="BD29" i="6"/>
  <c r="AZ5" i="29"/>
  <c r="BD51" i="6"/>
  <c r="AZ6" i="29"/>
  <c r="BD79" i="6"/>
  <c r="AZ7" i="29"/>
  <c r="BD137" i="6"/>
  <c r="AZ8" i="29"/>
  <c r="AZ9" i="29"/>
  <c r="BA10" i="29"/>
  <c r="BA32" i="29"/>
  <c r="BA33" i="29"/>
  <c r="BA34" i="29"/>
  <c r="BA35" i="29"/>
  <c r="BC29" i="6"/>
  <c r="AY5" i="29"/>
  <c r="BC51" i="6"/>
  <c r="AY6" i="29"/>
  <c r="BC79" i="6"/>
  <c r="AY7" i="29"/>
  <c r="BC137" i="6"/>
  <c r="AY8" i="29"/>
  <c r="AY9" i="29"/>
  <c r="AZ10" i="29"/>
  <c r="AZ32" i="29"/>
  <c r="AZ33" i="29"/>
  <c r="AZ34" i="29"/>
  <c r="AZ35" i="29"/>
  <c r="BB29" i="6"/>
  <c r="AX5" i="29"/>
  <c r="BB51" i="6"/>
  <c r="AX6" i="29"/>
  <c r="BB79" i="6"/>
  <c r="AX7" i="29"/>
  <c r="BB137" i="6"/>
  <c r="AX8" i="29"/>
  <c r="AX9" i="29"/>
  <c r="AY10" i="29"/>
  <c r="AY32" i="29"/>
  <c r="AY33" i="29"/>
  <c r="AY34" i="29"/>
  <c r="AY35" i="29"/>
  <c r="BA29" i="6"/>
  <c r="AW5" i="29"/>
  <c r="BA51" i="6"/>
  <c r="AW6" i="29"/>
  <c r="BA79" i="6"/>
  <c r="AW7" i="29"/>
  <c r="BA137" i="6"/>
  <c r="AW8" i="29"/>
  <c r="AW9" i="29"/>
  <c r="AX10" i="29"/>
  <c r="AX32" i="29"/>
  <c r="AX33" i="29"/>
  <c r="AX34" i="29"/>
  <c r="AX35" i="29"/>
  <c r="AZ29" i="6"/>
  <c r="AV5" i="29"/>
  <c r="AZ51" i="6"/>
  <c r="AV6" i="29"/>
  <c r="AZ79" i="6"/>
  <c r="AV7" i="29"/>
  <c r="AZ137" i="6"/>
  <c r="AV8" i="29"/>
  <c r="AV9" i="29"/>
  <c r="AW10" i="29"/>
  <c r="AW32" i="29"/>
  <c r="AW33" i="29"/>
  <c r="AW34" i="29"/>
  <c r="AW35" i="29"/>
  <c r="AY29" i="6"/>
  <c r="AU5" i="29"/>
  <c r="AY51" i="6"/>
  <c r="AU6" i="29"/>
  <c r="AY79" i="6"/>
  <c r="AU7" i="29"/>
  <c r="AY137" i="6"/>
  <c r="AU8" i="29"/>
  <c r="AU9" i="29"/>
  <c r="AV10" i="29"/>
  <c r="AV32" i="29"/>
  <c r="AV33" i="29"/>
  <c r="AV34" i="29"/>
  <c r="AV35" i="29"/>
  <c r="AX29" i="6"/>
  <c r="AT5" i="29"/>
  <c r="AX51" i="6"/>
  <c r="AT6" i="29"/>
  <c r="AX79" i="6"/>
  <c r="AT7" i="29"/>
  <c r="AX137" i="6"/>
  <c r="AT8" i="29"/>
  <c r="AT9" i="29"/>
  <c r="AU10" i="29"/>
  <c r="AU32" i="29"/>
  <c r="AU33" i="29"/>
  <c r="AU34" i="29"/>
  <c r="AU35" i="29"/>
  <c r="AW29" i="6"/>
  <c r="AS5" i="29"/>
  <c r="AW51" i="6"/>
  <c r="AS6" i="29"/>
  <c r="AW79" i="6"/>
  <c r="AS7" i="29"/>
  <c r="AW137" i="6"/>
  <c r="AS8" i="29"/>
  <c r="AS9" i="29"/>
  <c r="AT10" i="29"/>
  <c r="AT32" i="29"/>
  <c r="AT33" i="29"/>
  <c r="AT34" i="29"/>
  <c r="AT35" i="29"/>
  <c r="AV29" i="6"/>
  <c r="AR5" i="29"/>
  <c r="AV51" i="6"/>
  <c r="AR6" i="29"/>
  <c r="AV79" i="6"/>
  <c r="AR7" i="29"/>
  <c r="AV137" i="6"/>
  <c r="AR8" i="29"/>
  <c r="AR9" i="29"/>
  <c r="AS10" i="29"/>
  <c r="AS32" i="29"/>
  <c r="AS33" i="29"/>
  <c r="AS34" i="29"/>
  <c r="AS35" i="29"/>
  <c r="AU29" i="6"/>
  <c r="AQ5" i="29"/>
  <c r="AU51" i="6"/>
  <c r="AQ6" i="29"/>
  <c r="AU79" i="6"/>
  <c r="AQ7" i="29"/>
  <c r="AU137" i="6"/>
  <c r="AQ8" i="29"/>
  <c r="AQ9" i="29"/>
  <c r="AR10" i="29"/>
  <c r="AR32" i="29"/>
  <c r="AR33" i="29"/>
  <c r="AR34" i="29"/>
  <c r="AR35" i="29"/>
  <c r="AT29" i="6"/>
  <c r="AP5" i="29"/>
  <c r="AT51" i="6"/>
  <c r="AP6" i="29"/>
  <c r="AT79" i="6"/>
  <c r="AP7" i="29"/>
  <c r="AT137" i="6"/>
  <c r="AP8" i="29"/>
  <c r="AP9" i="29"/>
  <c r="AQ10" i="29"/>
  <c r="AQ32" i="29"/>
  <c r="AQ33" i="29"/>
  <c r="AQ34" i="29"/>
  <c r="AQ35" i="29"/>
  <c r="AS29" i="6"/>
  <c r="AO5" i="29"/>
  <c r="AS51" i="6"/>
  <c r="AO6" i="29"/>
  <c r="AS79" i="6"/>
  <c r="AO7" i="29"/>
  <c r="AS137" i="6"/>
  <c r="AO8" i="29"/>
  <c r="AO9" i="29"/>
  <c r="AP10" i="29"/>
  <c r="AP32" i="29"/>
  <c r="AP33" i="29"/>
  <c r="AP34" i="29"/>
  <c r="AP35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29" i="6"/>
  <c r="AM5" i="29"/>
  <c r="AQ51" i="6"/>
  <c r="AM6" i="29"/>
  <c r="AQ79" i="6"/>
  <c r="AM7" i="29"/>
  <c r="AQ137" i="6"/>
  <c r="AM8" i="29"/>
  <c r="AM9" i="29"/>
  <c r="AN10" i="29"/>
  <c r="AN32" i="29"/>
  <c r="AN33" i="29"/>
  <c r="AN34" i="29"/>
  <c r="AN35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29" i="6"/>
  <c r="AK5" i="29"/>
  <c r="AO51" i="6"/>
  <c r="AK6" i="29"/>
  <c r="AO79" i="6"/>
  <c r="AK7" i="29"/>
  <c r="AO137" i="6"/>
  <c r="AK8" i="29"/>
  <c r="AK9" i="29"/>
  <c r="AL10" i="29"/>
  <c r="AL32" i="29"/>
  <c r="AL33" i="29"/>
  <c r="AL34" i="29"/>
  <c r="AL35" i="29"/>
  <c r="AN29" i="6"/>
  <c r="AJ5" i="29"/>
  <c r="AN51" i="6"/>
  <c r="AJ6" i="29"/>
  <c r="AN79" i="6"/>
  <c r="AJ7" i="29"/>
  <c r="AN137" i="6"/>
  <c r="AJ8" i="29"/>
  <c r="AJ9" i="29"/>
  <c r="AK10" i="29"/>
  <c r="AK32" i="29"/>
  <c r="AK33" i="29"/>
  <c r="AK34" i="29"/>
  <c r="AK35" i="29"/>
  <c r="AM29" i="6"/>
  <c r="AI5" i="29"/>
  <c r="AM51" i="6"/>
  <c r="AI6" i="29"/>
  <c r="AM79" i="6"/>
  <c r="AI7" i="29"/>
  <c r="AM137" i="6"/>
  <c r="AI8" i="29"/>
  <c r="AI9" i="29"/>
  <c r="AJ10" i="29"/>
  <c r="AJ32" i="29"/>
  <c r="AJ33" i="29"/>
  <c r="AJ34" i="29"/>
  <c r="AJ35" i="29"/>
  <c r="AL29" i="6"/>
  <c r="AH5" i="29"/>
  <c r="AL51" i="6"/>
  <c r="AH6" i="29"/>
  <c r="AL79" i="6"/>
  <c r="AH7" i="29"/>
  <c r="AL137" i="6"/>
  <c r="AH8" i="29"/>
  <c r="AH9" i="29"/>
  <c r="AI10" i="29"/>
  <c r="AI32" i="29"/>
  <c r="AI33" i="29"/>
  <c r="AI34" i="29"/>
  <c r="AI35" i="29"/>
  <c r="AK29" i="6"/>
  <c r="AG5" i="29"/>
  <c r="AK51" i="6"/>
  <c r="AG6" i="29"/>
  <c r="AK79" i="6"/>
  <c r="AG7" i="29"/>
  <c r="AK137" i="6"/>
  <c r="AG8" i="29"/>
  <c r="AG9" i="29"/>
  <c r="AH10" i="29"/>
  <c r="AH32" i="29"/>
  <c r="AH33" i="29"/>
  <c r="AH34" i="29"/>
  <c r="AH35" i="29"/>
  <c r="AJ29" i="6"/>
  <c r="AF5" i="29"/>
  <c r="AJ51" i="6"/>
  <c r="AF6" i="29"/>
  <c r="AJ79" i="6"/>
  <c r="AF7" i="29"/>
  <c r="AJ137" i="6"/>
  <c r="AF8" i="29"/>
  <c r="AF9" i="29"/>
  <c r="AG10" i="29"/>
  <c r="AG32" i="29"/>
  <c r="AG33" i="29"/>
  <c r="AG34" i="29"/>
  <c r="AG35" i="29"/>
  <c r="AI29" i="6"/>
  <c r="AE5" i="29"/>
  <c r="AI51" i="6"/>
  <c r="AE6" i="29"/>
  <c r="AI79" i="6"/>
  <c r="AE7" i="29"/>
  <c r="AI137" i="6"/>
  <c r="AE8" i="29"/>
  <c r="AE9" i="29"/>
  <c r="AF10" i="29"/>
  <c r="AF32" i="29"/>
  <c r="AF33" i="29"/>
  <c r="AF34" i="29"/>
  <c r="AF35" i="29"/>
  <c r="AH29" i="6"/>
  <c r="AD5" i="29"/>
  <c r="AH51" i="6"/>
  <c r="AD6" i="29"/>
  <c r="AH79" i="6"/>
  <c r="AD7" i="29"/>
  <c r="AH137" i="6"/>
  <c r="AD8" i="29"/>
  <c r="AD9" i="29"/>
  <c r="AE10" i="29"/>
  <c r="AE32" i="29"/>
  <c r="AE33" i="29"/>
  <c r="AE34" i="29"/>
  <c r="AE35" i="29"/>
  <c r="AG29" i="6"/>
  <c r="AC5" i="29"/>
  <c r="AG51" i="6"/>
  <c r="AC6" i="29"/>
  <c r="AG79" i="6"/>
  <c r="AC7" i="29"/>
  <c r="AG137" i="6"/>
  <c r="AC8" i="29"/>
  <c r="AC9" i="29"/>
  <c r="AD10" i="29"/>
  <c r="AD32" i="29"/>
  <c r="AD33" i="29"/>
  <c r="AD34" i="29"/>
  <c r="AD35" i="29"/>
  <c r="AF29" i="6"/>
  <c r="AB5" i="29"/>
  <c r="AF51" i="6"/>
  <c r="AB6" i="29"/>
  <c r="AF79" i="6"/>
  <c r="AB7" i="29"/>
  <c r="AF137" i="6"/>
  <c r="AB8" i="29"/>
  <c r="AB9" i="29"/>
  <c r="AC10" i="29"/>
  <c r="AC32" i="29"/>
  <c r="AC33" i="29"/>
  <c r="AC34" i="29"/>
  <c r="AC35" i="29"/>
  <c r="AE29" i="6"/>
  <c r="AA5" i="29"/>
  <c r="AE51" i="6"/>
  <c r="AA6" i="29"/>
  <c r="AE79" i="6"/>
  <c r="AA7" i="29"/>
  <c r="AE137" i="6"/>
  <c r="AA8" i="29"/>
  <c r="AA9" i="29"/>
  <c r="AB10" i="29"/>
  <c r="AB32" i="29"/>
  <c r="AB33" i="29"/>
  <c r="AB34" i="29"/>
  <c r="AB35" i="29"/>
  <c r="AD29" i="6"/>
  <c r="Z5" i="29"/>
  <c r="AD51" i="6"/>
  <c r="Z6" i="29"/>
  <c r="AD79" i="6"/>
  <c r="Z7" i="29"/>
  <c r="AD137" i="6"/>
  <c r="Z8" i="29"/>
  <c r="Z9" i="29"/>
  <c r="AA10" i="29"/>
  <c r="AA32" i="29"/>
  <c r="AA33" i="29"/>
  <c r="AA34" i="29"/>
  <c r="AA35" i="29"/>
  <c r="AC29" i="6"/>
  <c r="Y5" i="29"/>
  <c r="AC51" i="6"/>
  <c r="Y6" i="29"/>
  <c r="AC79" i="6"/>
  <c r="Y7" i="29"/>
  <c r="AC137" i="6"/>
  <c r="Y8" i="29"/>
  <c r="Y9" i="29"/>
  <c r="Z10" i="29"/>
  <c r="Z32" i="29"/>
  <c r="Z33" i="29"/>
  <c r="Z34" i="29"/>
  <c r="Z35" i="29"/>
  <c r="AB29" i="6"/>
  <c r="X5" i="29"/>
  <c r="AB51" i="6"/>
  <c r="X6" i="29"/>
  <c r="AB79" i="6"/>
  <c r="X7" i="29"/>
  <c r="AB137" i="6"/>
  <c r="X8" i="29"/>
  <c r="X9" i="29"/>
  <c r="Y10" i="29"/>
  <c r="Y32" i="29"/>
  <c r="Y33" i="29"/>
  <c r="Y34" i="29"/>
  <c r="Y35" i="29"/>
  <c r="AA29" i="6"/>
  <c r="W5" i="29"/>
  <c r="AA51" i="6"/>
  <c r="W6" i="29"/>
  <c r="AA79" i="6"/>
  <c r="W7" i="29"/>
  <c r="AA137" i="6"/>
  <c r="W8" i="29"/>
  <c r="W9" i="29"/>
  <c r="X10" i="29"/>
  <c r="X32" i="29"/>
  <c r="X33" i="29"/>
  <c r="X34" i="29"/>
  <c r="X35" i="29"/>
  <c r="Z29" i="6"/>
  <c r="V5" i="29"/>
  <c r="Z51" i="6"/>
  <c r="V6" i="29"/>
  <c r="Z79" i="6"/>
  <c r="V7" i="29"/>
  <c r="Z137" i="6"/>
  <c r="V8" i="29"/>
  <c r="V9" i="29"/>
  <c r="W10" i="29"/>
  <c r="W32" i="29"/>
  <c r="W33" i="29"/>
  <c r="W34" i="29"/>
  <c r="W35" i="29"/>
  <c r="Y29" i="6"/>
  <c r="U5" i="29"/>
  <c r="Y51" i="6"/>
  <c r="U6" i="29"/>
  <c r="Y79" i="6"/>
  <c r="U7" i="29"/>
  <c r="Y137" i="6"/>
  <c r="U8" i="29"/>
  <c r="U9" i="29"/>
  <c r="V10" i="29"/>
  <c r="V32" i="29"/>
  <c r="V33" i="29"/>
  <c r="V34" i="29"/>
  <c r="V35" i="29"/>
  <c r="X29" i="6"/>
  <c r="T5" i="29"/>
  <c r="X51" i="6"/>
  <c r="T6" i="29"/>
  <c r="X79" i="6"/>
  <c r="T7" i="29"/>
  <c r="X137" i="6"/>
  <c r="T8" i="29"/>
  <c r="T9" i="29"/>
  <c r="U10" i="29"/>
  <c r="U32" i="29"/>
  <c r="U33" i="29"/>
  <c r="U34" i="29"/>
  <c r="U35" i="29"/>
  <c r="W29" i="6"/>
  <c r="S5" i="29"/>
  <c r="W51" i="6"/>
  <c r="S6" i="29"/>
  <c r="W79" i="6"/>
  <c r="S7" i="29"/>
  <c r="W137" i="6"/>
  <c r="S8" i="29"/>
  <c r="S9" i="29"/>
  <c r="T10" i="29"/>
  <c r="T32" i="29"/>
  <c r="T33" i="29"/>
  <c r="T34" i="29"/>
  <c r="T35" i="29"/>
  <c r="V29" i="6"/>
  <c r="R5" i="29"/>
  <c r="V51" i="6"/>
  <c r="R6" i="29"/>
  <c r="V79" i="6"/>
  <c r="R7" i="29"/>
  <c r="V137" i="6"/>
  <c r="R8" i="29"/>
  <c r="R9" i="29"/>
  <c r="S10" i="29"/>
  <c r="S32" i="29"/>
  <c r="S33" i="29"/>
  <c r="S34" i="29"/>
  <c r="S35" i="29"/>
  <c r="U29" i="6"/>
  <c r="Q5" i="29"/>
  <c r="U51" i="6"/>
  <c r="Q6" i="29"/>
  <c r="U79" i="6"/>
  <c r="Q7" i="29"/>
  <c r="U137" i="6"/>
  <c r="Q8" i="29"/>
  <c r="Q9" i="29"/>
  <c r="R10" i="29"/>
  <c r="R32" i="29"/>
  <c r="R33" i="29"/>
  <c r="R34" i="29"/>
  <c r="R35" i="29"/>
  <c r="T29" i="6"/>
  <c r="P5" i="29"/>
  <c r="T51" i="6"/>
  <c r="P6" i="29"/>
  <c r="T79" i="6"/>
  <c r="P7" i="29"/>
  <c r="T137" i="6"/>
  <c r="P8" i="29"/>
  <c r="P9" i="29"/>
  <c r="Q10" i="29"/>
  <c r="Q32" i="29"/>
  <c r="Q33" i="29"/>
  <c r="Q34" i="29"/>
  <c r="Q35" i="29"/>
  <c r="S29" i="6"/>
  <c r="O5" i="29"/>
  <c r="S51" i="6"/>
  <c r="O6" i="29"/>
  <c r="S79" i="6"/>
  <c r="O7" i="29"/>
  <c r="S137" i="6"/>
  <c r="O8" i="29"/>
  <c r="O9" i="29"/>
  <c r="P10" i="29"/>
  <c r="P32" i="29"/>
  <c r="P33" i="29"/>
  <c r="P34" i="29"/>
  <c r="P35" i="29"/>
  <c r="R29" i="6"/>
  <c r="N5" i="29"/>
  <c r="R51" i="6"/>
  <c r="N6" i="29"/>
  <c r="R79" i="6"/>
  <c r="N7" i="29"/>
  <c r="R137" i="6"/>
  <c r="N8" i="29"/>
  <c r="N9" i="29"/>
  <c r="O10" i="29"/>
  <c r="O32" i="29"/>
  <c r="O33" i="29"/>
  <c r="O34" i="29"/>
  <c r="O35" i="29"/>
  <c r="Q29" i="6"/>
  <c r="M5" i="29"/>
  <c r="Q51" i="6"/>
  <c r="M6" i="29"/>
  <c r="Q79" i="6"/>
  <c r="M7" i="29"/>
  <c r="Q137" i="6"/>
  <c r="M8" i="29"/>
  <c r="M9" i="29"/>
  <c r="N10" i="29"/>
  <c r="N32" i="29"/>
  <c r="N33" i="29"/>
  <c r="N34" i="29"/>
  <c r="N35" i="29"/>
  <c r="P29" i="6"/>
  <c r="L5" i="29"/>
  <c r="P51" i="6"/>
  <c r="L6" i="29"/>
  <c r="P79" i="6"/>
  <c r="L7" i="29"/>
  <c r="P137" i="6"/>
  <c r="L8" i="29"/>
  <c r="L9" i="29"/>
  <c r="M10" i="29"/>
  <c r="M32" i="29"/>
  <c r="M33" i="29"/>
  <c r="M34" i="29"/>
  <c r="M35" i="29"/>
  <c r="O29" i="6"/>
  <c r="K5" i="29"/>
  <c r="O51" i="6"/>
  <c r="K6" i="29"/>
  <c r="O79" i="6"/>
  <c r="K7" i="29"/>
  <c r="O137" i="6"/>
  <c r="K8" i="29"/>
  <c r="K9" i="29"/>
  <c r="L10" i="29"/>
  <c r="L32" i="29"/>
  <c r="L33" i="29"/>
  <c r="L34" i="29"/>
  <c r="L35" i="29"/>
  <c r="N29" i="6"/>
  <c r="J5" i="29"/>
  <c r="N51" i="6"/>
  <c r="J6" i="29"/>
  <c r="N79" i="6"/>
  <c r="J7" i="29"/>
  <c r="N137" i="6"/>
  <c r="J8" i="29"/>
  <c r="J9" i="29"/>
  <c r="K10" i="29"/>
  <c r="K32" i="29"/>
  <c r="K33" i="29"/>
  <c r="K34" i="29"/>
  <c r="K35" i="29"/>
  <c r="M29" i="6"/>
  <c r="I5" i="29"/>
  <c r="M51" i="6"/>
  <c r="I6" i="29"/>
  <c r="M79" i="6"/>
  <c r="I7" i="29"/>
  <c r="M137" i="6"/>
  <c r="I8" i="29"/>
  <c r="I9" i="29"/>
  <c r="J10" i="29"/>
  <c r="J32" i="29"/>
  <c r="J33" i="29"/>
  <c r="J34" i="29"/>
  <c r="J35" i="29"/>
  <c r="L29" i="6"/>
  <c r="H5" i="29"/>
  <c r="L51" i="6"/>
  <c r="H6" i="29"/>
  <c r="L79" i="6"/>
  <c r="H7" i="29"/>
  <c r="L137" i="6"/>
  <c r="H8" i="29"/>
  <c r="H9" i="29"/>
  <c r="I10" i="29"/>
  <c r="I32" i="29"/>
  <c r="I33" i="29"/>
  <c r="I34" i="29"/>
  <c r="I35" i="29"/>
  <c r="K29" i="6"/>
  <c r="G5" i="29"/>
  <c r="K51" i="6"/>
  <c r="G6" i="29"/>
  <c r="K79" i="6"/>
  <c r="G7" i="29"/>
  <c r="K137" i="6"/>
  <c r="G8" i="29"/>
  <c r="G9" i="29"/>
  <c r="H10" i="29"/>
  <c r="H32" i="29"/>
  <c r="H33" i="29"/>
  <c r="H34" i="29"/>
  <c r="H35" i="29"/>
  <c r="J29" i="6"/>
  <c r="F5" i="29"/>
  <c r="J51" i="6"/>
  <c r="F6" i="29"/>
  <c r="J79" i="6"/>
  <c r="F7" i="29"/>
  <c r="J137" i="6"/>
  <c r="F8" i="29"/>
  <c r="F9" i="29"/>
  <c r="I29" i="6"/>
  <c r="E5" i="29"/>
  <c r="I51" i="6"/>
  <c r="E6" i="29"/>
  <c r="I79" i="6"/>
  <c r="E7" i="29"/>
  <c r="I137" i="6"/>
  <c r="E8" i="29"/>
  <c r="E9" i="29"/>
  <c r="F10" i="29"/>
  <c r="F32" i="29"/>
  <c r="F33" i="29"/>
  <c r="F34" i="29"/>
  <c r="F35" i="29"/>
  <c r="H29" i="6"/>
  <c r="D5" i="29"/>
  <c r="H51" i="6"/>
  <c r="D6" i="29"/>
  <c r="H79" i="6"/>
  <c r="D7" i="29"/>
  <c r="H137" i="6"/>
  <c r="D8" i="29"/>
  <c r="D9" i="29"/>
  <c r="E10" i="29"/>
  <c r="E32" i="29"/>
  <c r="E33" i="29"/>
  <c r="E34" i="29"/>
  <c r="E35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9" i="29"/>
  <c r="D10" i="29"/>
  <c r="D32" i="29"/>
  <c r="D33" i="29"/>
  <c r="D34" i="29"/>
  <c r="D35" i="29"/>
  <c r="C10" i="29"/>
  <c r="C32" i="29"/>
  <c r="C33" i="29"/>
  <c r="C35" i="29"/>
  <c r="G10" i="29"/>
  <c r="G32" i="29"/>
  <c r="G33" i="29"/>
  <c r="G34" i="29"/>
  <c r="G35" i="29"/>
  <c r="I56" i="68"/>
  <c r="I57" i="68"/>
  <c r="I58" i="68"/>
  <c r="I59" i="68"/>
  <c r="I60" i="68"/>
  <c r="I61" i="68"/>
  <c r="I62" i="68"/>
  <c r="I63" i="68"/>
  <c r="I64" i="68"/>
  <c r="I65" i="68"/>
  <c r="I67" i="68"/>
  <c r="C22" i="6"/>
  <c r="K199" i="6"/>
  <c r="K201" i="6"/>
  <c r="C19" i="6"/>
  <c r="K190" i="6"/>
  <c r="K192" i="6"/>
  <c r="C13" i="6"/>
  <c r="K172" i="6"/>
  <c r="K174" i="6"/>
  <c r="C10" i="6"/>
  <c r="K163" i="6"/>
  <c r="K165" i="6"/>
  <c r="C16" i="6"/>
  <c r="K181" i="6"/>
  <c r="K183" i="6"/>
  <c r="K208" i="6"/>
  <c r="K25" i="6"/>
  <c r="K222" i="6"/>
  <c r="I86" i="68"/>
  <c r="I87" i="68"/>
  <c r="I89" i="68"/>
  <c r="C72" i="6"/>
  <c r="K347" i="6"/>
  <c r="K349" i="6"/>
  <c r="C69" i="6"/>
  <c r="K338" i="6"/>
  <c r="K340" i="6"/>
  <c r="C66" i="6"/>
  <c r="K329" i="6"/>
  <c r="K331" i="6"/>
  <c r="C63" i="6"/>
  <c r="K320" i="6"/>
  <c r="K322" i="6"/>
  <c r="C60" i="6"/>
  <c r="K311" i="6"/>
  <c r="K313" i="6"/>
  <c r="C57" i="6"/>
  <c r="K302" i="6"/>
  <c r="K304" i="6"/>
  <c r="K356" i="6"/>
  <c r="K75" i="6"/>
  <c r="K370" i="6"/>
  <c r="C130" i="6"/>
  <c r="K520" i="6"/>
  <c r="K522" i="6"/>
  <c r="C127" i="6"/>
  <c r="K511" i="6"/>
  <c r="K513" i="6"/>
  <c r="C124" i="6"/>
  <c r="K502" i="6"/>
  <c r="K504" i="6"/>
  <c r="C121" i="6"/>
  <c r="K493" i="6"/>
  <c r="K495" i="6"/>
  <c r="C109" i="6"/>
  <c r="K457" i="6"/>
  <c r="K459" i="6"/>
  <c r="C106" i="6"/>
  <c r="K448" i="6"/>
  <c r="K450" i="6"/>
  <c r="C103" i="6"/>
  <c r="K439" i="6"/>
  <c r="K441" i="6"/>
  <c r="C100" i="6"/>
  <c r="K430" i="6"/>
  <c r="K432" i="6"/>
  <c r="C97" i="6"/>
  <c r="K421" i="6"/>
  <c r="K423" i="6"/>
  <c r="C94" i="6"/>
  <c r="K412" i="6"/>
  <c r="K414" i="6"/>
  <c r="C91" i="6"/>
  <c r="K403" i="6"/>
  <c r="K405" i="6"/>
  <c r="C88" i="6"/>
  <c r="K394" i="6"/>
  <c r="K396" i="6"/>
  <c r="C85" i="6"/>
  <c r="K385" i="6"/>
  <c r="K387" i="6"/>
  <c r="C118" i="6"/>
  <c r="K484" i="6"/>
  <c r="K486" i="6"/>
  <c r="C115" i="6"/>
  <c r="K475" i="6"/>
  <c r="K477" i="6"/>
  <c r="C112" i="6"/>
  <c r="K466" i="6"/>
  <c r="K468" i="6"/>
  <c r="K529" i="6"/>
  <c r="K133" i="6"/>
  <c r="K543" i="6"/>
  <c r="C44" i="6"/>
  <c r="K264" i="6"/>
  <c r="K266" i="6"/>
  <c r="C41" i="6"/>
  <c r="K255" i="6"/>
  <c r="K257" i="6"/>
  <c r="C38" i="6"/>
  <c r="K246" i="6"/>
  <c r="K248" i="6"/>
  <c r="C35" i="6"/>
  <c r="K237" i="6"/>
  <c r="K239" i="6"/>
  <c r="K273" i="6"/>
  <c r="K274" i="6"/>
  <c r="K275" i="6"/>
  <c r="K284" i="6"/>
  <c r="K285" i="6"/>
  <c r="K286" i="6"/>
  <c r="K47" i="6"/>
  <c r="K287" i="6"/>
  <c r="K288" i="6"/>
  <c r="K289" i="6"/>
  <c r="K227" i="6"/>
  <c r="K292" i="6"/>
  <c r="K375" i="6"/>
  <c r="K548" i="6"/>
  <c r="H165" i="59"/>
  <c r="H166" i="59"/>
  <c r="C23" i="6"/>
  <c r="K205" i="6"/>
  <c r="C20" i="6"/>
  <c r="K196" i="6"/>
  <c r="C14" i="6"/>
  <c r="K178" i="6"/>
  <c r="C11" i="6"/>
  <c r="K169" i="6"/>
  <c r="C17" i="6"/>
  <c r="K187" i="6"/>
  <c r="K212" i="6"/>
  <c r="H157" i="59"/>
  <c r="C45" i="6"/>
  <c r="K270" i="6"/>
  <c r="C42" i="6"/>
  <c r="K261" i="6"/>
  <c r="C39" i="6"/>
  <c r="K252" i="6"/>
  <c r="C36" i="6"/>
  <c r="K243" i="6"/>
  <c r="K277" i="6"/>
  <c r="H158" i="59"/>
  <c r="C73" i="6"/>
  <c r="K353" i="6"/>
  <c r="C70" i="6"/>
  <c r="K344" i="6"/>
  <c r="C67" i="6"/>
  <c r="K335" i="6"/>
  <c r="C64" i="6"/>
  <c r="K326" i="6"/>
  <c r="C61" i="6"/>
  <c r="K317" i="6"/>
  <c r="C58" i="6"/>
  <c r="K308" i="6"/>
  <c r="K360" i="6"/>
  <c r="H159" i="59"/>
  <c r="C131" i="6"/>
  <c r="K526" i="6"/>
  <c r="C128" i="6"/>
  <c r="K517" i="6"/>
  <c r="C125" i="6"/>
  <c r="K508" i="6"/>
  <c r="C122" i="6"/>
  <c r="K499" i="6"/>
  <c r="C110" i="6"/>
  <c r="K463" i="6"/>
  <c r="C107" i="6"/>
  <c r="K454" i="6"/>
  <c r="C104" i="6"/>
  <c r="K445" i="6"/>
  <c r="C101" i="6"/>
  <c r="K436" i="6"/>
  <c r="C98" i="6"/>
  <c r="K427" i="6"/>
  <c r="C95" i="6"/>
  <c r="K418" i="6"/>
  <c r="C92" i="6"/>
  <c r="K409" i="6"/>
  <c r="C89" i="6"/>
  <c r="K400" i="6"/>
  <c r="C86" i="6"/>
  <c r="K391" i="6"/>
  <c r="K533" i="6"/>
  <c r="H160" i="59"/>
  <c r="H151" i="59"/>
  <c r="A219" i="6"/>
  <c r="A541" i="6"/>
  <c r="A540" i="6"/>
  <c r="A368" i="6"/>
  <c r="A367" i="6"/>
  <c r="A285" i="6"/>
  <c r="A284" i="6"/>
  <c r="A220" i="6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29" i="48"/>
  <c r="BJ66" i="48"/>
  <c r="BL117" i="59"/>
  <c r="BI29" i="48"/>
  <c r="BI66" i="48"/>
  <c r="BK117" i="59"/>
  <c r="BH29" i="48"/>
  <c r="BH66" i="48"/>
  <c r="BJ117" i="59"/>
  <c r="BG29" i="48"/>
  <c r="BG66" i="48"/>
  <c r="BI117" i="59"/>
  <c r="BF29" i="48"/>
  <c r="BF66" i="48"/>
  <c r="BH117" i="59"/>
  <c r="BE29" i="48"/>
  <c r="BE66" i="48"/>
  <c r="BG117" i="59"/>
  <c r="BD29" i="48"/>
  <c r="BD66" i="48"/>
  <c r="BF117" i="59"/>
  <c r="BC29" i="48"/>
  <c r="BC66" i="48"/>
  <c r="BE117" i="59"/>
  <c r="BB29" i="48"/>
  <c r="BB66" i="48"/>
  <c r="BD117" i="59"/>
  <c r="BA29" i="48"/>
  <c r="BA66" i="48"/>
  <c r="BC117" i="59"/>
  <c r="AZ29" i="48"/>
  <c r="AZ66" i="48"/>
  <c r="BB117" i="59"/>
  <c r="AY29" i="48"/>
  <c r="AY66" i="48"/>
  <c r="BA117" i="59"/>
  <c r="AX29" i="48"/>
  <c r="AX66" i="48"/>
  <c r="AZ117" i="59"/>
  <c r="AW29" i="48"/>
  <c r="AW66" i="48"/>
  <c r="AY117" i="59"/>
  <c r="AV29" i="48"/>
  <c r="AV66" i="48"/>
  <c r="AX117" i="59"/>
  <c r="AU29" i="48"/>
  <c r="AU66" i="48"/>
  <c r="AW117" i="59"/>
  <c r="AT29" i="48"/>
  <c r="AT66" i="48"/>
  <c r="AV117" i="59"/>
  <c r="AS29" i="48"/>
  <c r="AS66" i="48"/>
  <c r="AU117" i="59"/>
  <c r="AR29" i="48"/>
  <c r="AR66" i="48"/>
  <c r="AT117" i="59"/>
  <c r="AQ29" i="48"/>
  <c r="AQ66" i="48"/>
  <c r="AS117" i="59"/>
  <c r="AP29" i="48"/>
  <c r="AP66" i="48"/>
  <c r="AR117" i="59"/>
  <c r="AO29" i="48"/>
  <c r="AO66" i="48"/>
  <c r="AQ117" i="59"/>
  <c r="AN29" i="48"/>
  <c r="AN66" i="48"/>
  <c r="AP117" i="59"/>
  <c r="AM29" i="48"/>
  <c r="AM66" i="48"/>
  <c r="AO117" i="59"/>
  <c r="AL29" i="48"/>
  <c r="AL66" i="48"/>
  <c r="AN117" i="59"/>
  <c r="AK29" i="48"/>
  <c r="AK66" i="48"/>
  <c r="AM117" i="59"/>
  <c r="AJ29" i="48"/>
  <c r="AJ66" i="48"/>
  <c r="AL117" i="59"/>
  <c r="AI29" i="48"/>
  <c r="AI66" i="48"/>
  <c r="AK117" i="59"/>
  <c r="AH29" i="48"/>
  <c r="AH66" i="48"/>
  <c r="AJ117" i="59"/>
  <c r="AG29" i="48"/>
  <c r="AG66" i="48"/>
  <c r="AI117" i="59"/>
  <c r="AF29" i="48"/>
  <c r="AF66" i="48"/>
  <c r="AH117" i="59"/>
  <c r="AE29" i="48"/>
  <c r="AE66" i="48"/>
  <c r="AG117" i="59"/>
  <c r="AD29" i="48"/>
  <c r="AD66" i="48"/>
  <c r="AF117" i="59"/>
  <c r="AC29" i="48"/>
  <c r="AC66" i="48"/>
  <c r="AE117" i="59"/>
  <c r="AB29" i="48"/>
  <c r="AB66" i="48"/>
  <c r="AD117" i="59"/>
  <c r="AA29" i="48"/>
  <c r="AA66" i="48"/>
  <c r="AC117" i="59"/>
  <c r="Z29" i="48"/>
  <c r="Z66" i="48"/>
  <c r="AB117" i="59"/>
  <c r="Y29" i="48"/>
  <c r="Y66" i="48"/>
  <c r="AA117" i="59"/>
  <c r="X29" i="48"/>
  <c r="X66" i="48"/>
  <c r="Z117" i="59"/>
  <c r="W29" i="48"/>
  <c r="W66" i="48"/>
  <c r="Y117" i="59"/>
  <c r="V29" i="48"/>
  <c r="V66" i="48"/>
  <c r="X117" i="59"/>
  <c r="U29" i="48"/>
  <c r="U66" i="48"/>
  <c r="W117" i="59"/>
  <c r="T29" i="48"/>
  <c r="T66" i="48"/>
  <c r="V117" i="59"/>
  <c r="S29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14" i="48"/>
  <c r="C17" i="48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H19" i="29"/>
  <c r="H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C18" i="29"/>
  <c r="D19" i="29"/>
  <c r="D38" i="29"/>
  <c r="C19" i="29"/>
  <c r="C38" i="2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H200" i="6"/>
  <c r="H191" i="6"/>
  <c r="H173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O53" i="6"/>
  <c r="BK24" i="29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H87" i="68"/>
  <c r="G87" i="68"/>
  <c r="K86" i="68"/>
  <c r="J86" i="68"/>
  <c r="H86" i="68"/>
  <c r="G86" i="68"/>
  <c r="Q61" i="68"/>
  <c r="P61" i="68"/>
  <c r="O61" i="68"/>
  <c r="N61" i="68"/>
  <c r="M61" i="68"/>
  <c r="L61" i="68"/>
  <c r="K61" i="68"/>
  <c r="J61" i="68"/>
  <c r="H61" i="68"/>
  <c r="T60" i="68"/>
  <c r="S60" i="68"/>
  <c r="R60" i="68"/>
  <c r="O58" i="68"/>
  <c r="N58" i="68"/>
  <c r="M58" i="68"/>
  <c r="L58" i="68"/>
  <c r="K58" i="68"/>
  <c r="J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J274" i="6"/>
  <c r="I274" i="6"/>
  <c r="H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G349" i="97"/>
  <c r="P517" i="6"/>
  <c r="L340" i="97"/>
  <c r="M511" i="6"/>
  <c r="G499" i="6"/>
  <c r="C322" i="97"/>
  <c r="C318" i="97"/>
  <c r="C119" i="6"/>
  <c r="J490" i="6"/>
  <c r="F313" i="97"/>
  <c r="C116" i="6"/>
  <c r="AK481" i="6"/>
  <c r="AG304" i="97"/>
  <c r="C113" i="6"/>
  <c r="G472" i="6"/>
  <c r="BK463" i="6"/>
  <c r="G436" i="6"/>
  <c r="BA421" i="6"/>
  <c r="AO412" i="6"/>
  <c r="AO409" i="6"/>
  <c r="AK232" i="97"/>
  <c r="G400" i="6"/>
  <c r="C223" i="97"/>
  <c r="I391" i="6"/>
  <c r="E214" i="97"/>
  <c r="AS385" i="6"/>
  <c r="AO208" i="97"/>
  <c r="BN347" i="6"/>
  <c r="BN349" i="6"/>
  <c r="X344" i="6"/>
  <c r="T148" i="91"/>
  <c r="BE338" i="6"/>
  <c r="BE340" i="6"/>
  <c r="BA144" i="91"/>
  <c r="BO335" i="6"/>
  <c r="BK141" i="91"/>
  <c r="R329" i="6"/>
  <c r="R331" i="6"/>
  <c r="N137" i="91"/>
  <c r="BC326" i="6"/>
  <c r="AY134" i="91"/>
  <c r="R320" i="6"/>
  <c r="H264" i="6"/>
  <c r="H266" i="6"/>
  <c r="AC261" i="6"/>
  <c r="AU255" i="6"/>
  <c r="AT243" i="6"/>
  <c r="G5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H172" i="6"/>
  <c r="H174" i="6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G56" i="68"/>
  <c r="H56" i="68"/>
  <c r="H5" i="60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H139" i="6"/>
  <c r="D26" i="29"/>
  <c r="H133" i="6"/>
  <c r="E176" i="60"/>
  <c r="F128" i="60"/>
  <c r="E149" i="97"/>
  <c r="I139" i="6"/>
  <c r="E26" i="29"/>
  <c r="I133" i="6"/>
  <c r="I543" i="6"/>
  <c r="E366" i="97"/>
  <c r="G128" i="60"/>
  <c r="F149" i="97"/>
  <c r="J133" i="6"/>
  <c r="J543" i="6"/>
  <c r="F366" i="97"/>
  <c r="H128" i="60"/>
  <c r="G149" i="97"/>
  <c r="I128" i="60"/>
  <c r="H149" i="97"/>
  <c r="L139" i="6"/>
  <c r="H26" i="29"/>
  <c r="L133" i="6"/>
  <c r="L543" i="6"/>
  <c r="H366" i="97"/>
  <c r="J128" i="60"/>
  <c r="I149" i="97"/>
  <c r="M139" i="6"/>
  <c r="I26" i="29"/>
  <c r="M133" i="6"/>
  <c r="M543" i="6"/>
  <c r="I366" i="97"/>
  <c r="K128" i="60"/>
  <c r="J149" i="97"/>
  <c r="N139" i="6"/>
  <c r="J26" i="29"/>
  <c r="N133" i="6"/>
  <c r="N548" i="6"/>
  <c r="L128" i="60"/>
  <c r="K149" i="97"/>
  <c r="O139" i="6"/>
  <c r="O133" i="6"/>
  <c r="O543" i="6"/>
  <c r="K366" i="97"/>
  <c r="M128" i="60"/>
  <c r="L149" i="97"/>
  <c r="P139" i="6"/>
  <c r="L26" i="29"/>
  <c r="P133" i="6"/>
  <c r="M176" i="60"/>
  <c r="N128" i="60"/>
  <c r="M149" i="97"/>
  <c r="Q139" i="6"/>
  <c r="M26" i="29"/>
  <c r="Q133" i="6"/>
  <c r="Q543" i="6"/>
  <c r="M366" i="97"/>
  <c r="O128" i="60"/>
  <c r="N149" i="97"/>
  <c r="R139" i="6"/>
  <c r="N26" i="29"/>
  <c r="R133" i="6"/>
  <c r="R548" i="6"/>
  <c r="P128" i="60"/>
  <c r="O149" i="97"/>
  <c r="D7" i="97"/>
  <c r="S139" i="6"/>
  <c r="O26" i="29"/>
  <c r="S133" i="6"/>
  <c r="Q128" i="60"/>
  <c r="P149" i="97"/>
  <c r="T139" i="6"/>
  <c r="P26" i="29"/>
  <c r="P201" i="97"/>
  <c r="T133" i="6"/>
  <c r="P197" i="97"/>
  <c r="R128" i="60"/>
  <c r="Q149" i="97"/>
  <c r="U139" i="6"/>
  <c r="Q26" i="29"/>
  <c r="U133" i="6"/>
  <c r="R176" i="60"/>
  <c r="S128" i="60"/>
  <c r="R149" i="97"/>
  <c r="V139" i="6"/>
  <c r="R26" i="29"/>
  <c r="R202" i="97"/>
  <c r="V133" i="6"/>
  <c r="V543" i="6"/>
  <c r="R366" i="97"/>
  <c r="T128" i="60"/>
  <c r="S149" i="97"/>
  <c r="W139" i="6"/>
  <c r="S26" i="29"/>
  <c r="W133" i="6"/>
  <c r="W543" i="6"/>
  <c r="S366" i="97"/>
  <c r="U128" i="60"/>
  <c r="T149" i="97"/>
  <c r="X139" i="6"/>
  <c r="T26" i="29"/>
  <c r="X133" i="6"/>
  <c r="X548" i="6"/>
  <c r="V128" i="60"/>
  <c r="U149" i="97"/>
  <c r="Y139" i="6"/>
  <c r="U26" i="29"/>
  <c r="Y133" i="6"/>
  <c r="W128" i="60"/>
  <c r="V149" i="97"/>
  <c r="Z139" i="6"/>
  <c r="V26" i="29"/>
  <c r="Z133" i="6"/>
  <c r="Z543" i="6"/>
  <c r="V366" i="97"/>
  <c r="X128" i="60"/>
  <c r="W149" i="97"/>
  <c r="AA139" i="6"/>
  <c r="W26" i="29"/>
  <c r="AA133" i="6"/>
  <c r="AA543" i="6"/>
  <c r="W366" i="97"/>
  <c r="Y128" i="60"/>
  <c r="X149" i="97"/>
  <c r="AB139" i="6"/>
  <c r="X26" i="29"/>
  <c r="AB133" i="6"/>
  <c r="AB548" i="6"/>
  <c r="X371" i="97"/>
  <c r="Z128" i="60"/>
  <c r="Y149" i="97"/>
  <c r="AC139" i="6"/>
  <c r="Y26" i="29"/>
  <c r="AC133" i="6"/>
  <c r="AC543" i="6"/>
  <c r="Y366" i="97"/>
  <c r="AA128" i="60"/>
  <c r="Z149" i="97"/>
  <c r="AD139" i="6"/>
  <c r="Z26" i="29"/>
  <c r="AD133" i="6"/>
  <c r="AA176" i="60"/>
  <c r="AB128" i="60"/>
  <c r="AA149" i="97"/>
  <c r="E7" i="97"/>
  <c r="AE139" i="6"/>
  <c r="AA26" i="29"/>
  <c r="AE133" i="6"/>
  <c r="AE543" i="6"/>
  <c r="AA366" i="97"/>
  <c r="AC128" i="60"/>
  <c r="AB149" i="97"/>
  <c r="AF139" i="6"/>
  <c r="AF133" i="6"/>
  <c r="AF548" i="6"/>
  <c r="AD128" i="60"/>
  <c r="AC149" i="97"/>
  <c r="AG139" i="6"/>
  <c r="AC26" i="29"/>
  <c r="AG133" i="6"/>
  <c r="AD176" i="60"/>
  <c r="AE128" i="60"/>
  <c r="AD149" i="97"/>
  <c r="AH139" i="6"/>
  <c r="AD26" i="29"/>
  <c r="AH133" i="6"/>
  <c r="AH543" i="6"/>
  <c r="AD366" i="97"/>
  <c r="AF128" i="60"/>
  <c r="AE149" i="97"/>
  <c r="AI139" i="6"/>
  <c r="AE26" i="29"/>
  <c r="AI133" i="6"/>
  <c r="AF176" i="60"/>
  <c r="AG128" i="60"/>
  <c r="AF149" i="97"/>
  <c r="AJ139" i="6"/>
  <c r="AF26" i="29"/>
  <c r="AJ133" i="6"/>
  <c r="AH128" i="60"/>
  <c r="AG149" i="97"/>
  <c r="AK139" i="6"/>
  <c r="AG26" i="29"/>
  <c r="AK133" i="6"/>
  <c r="AI128" i="60"/>
  <c r="AH149" i="97"/>
  <c r="AL139" i="6"/>
  <c r="AH26" i="29"/>
  <c r="AL133" i="6"/>
  <c r="AJ128" i="60"/>
  <c r="AI149" i="97"/>
  <c r="AM139" i="6"/>
  <c r="AM133" i="6"/>
  <c r="AM543" i="6"/>
  <c r="AI366" i="97"/>
  <c r="AK128" i="60"/>
  <c r="AJ149" i="97"/>
  <c r="AN139" i="6"/>
  <c r="AJ26" i="29"/>
  <c r="AN133" i="6"/>
  <c r="AN548" i="6"/>
  <c r="AL128" i="60"/>
  <c r="AK149" i="97"/>
  <c r="AO139" i="6"/>
  <c r="AK26" i="29"/>
  <c r="AO133" i="6"/>
  <c r="AO543" i="6"/>
  <c r="AK366" i="97"/>
  <c r="AM128" i="60"/>
  <c r="AL149" i="97"/>
  <c r="AP139" i="6"/>
  <c r="AL26" i="29"/>
  <c r="AL201" i="97"/>
  <c r="AP133" i="6"/>
  <c r="AN128" i="60"/>
  <c r="AM149" i="97"/>
  <c r="F7" i="97"/>
  <c r="AQ139" i="6"/>
  <c r="AM26" i="29"/>
  <c r="AQ133" i="6"/>
  <c r="AQ548" i="6"/>
  <c r="AO128" i="60"/>
  <c r="AN149" i="97"/>
  <c r="AR139" i="6"/>
  <c r="AN26" i="29"/>
  <c r="AR133" i="6"/>
  <c r="AR548" i="6"/>
  <c r="AP128" i="60"/>
  <c r="AO149" i="97"/>
  <c r="AS139" i="6"/>
  <c r="AO26" i="29"/>
  <c r="AS133" i="6"/>
  <c r="AS543" i="6"/>
  <c r="AO366" i="97"/>
  <c r="AQ128" i="60"/>
  <c r="AP149" i="97"/>
  <c r="AT139" i="6"/>
  <c r="AP26" i="29"/>
  <c r="AP201" i="97"/>
  <c r="AT133" i="6"/>
  <c r="AT543" i="6"/>
  <c r="AP366" i="97"/>
  <c r="AR128" i="60"/>
  <c r="AQ149" i="97"/>
  <c r="AU139" i="6"/>
  <c r="AQ26" i="29"/>
  <c r="AU133" i="6"/>
  <c r="AS128" i="60"/>
  <c r="AR149" i="97"/>
  <c r="AV139" i="6"/>
  <c r="AR26" i="29"/>
  <c r="AV133" i="6"/>
  <c r="AV548" i="6"/>
  <c r="AT128" i="60"/>
  <c r="AS149" i="97"/>
  <c r="AW139" i="6"/>
  <c r="AW133" i="6"/>
  <c r="AW548" i="6"/>
  <c r="AU128" i="60"/>
  <c r="AT149" i="97"/>
  <c r="AX139" i="6"/>
  <c r="AT26" i="29"/>
  <c r="AT202" i="97"/>
  <c r="AX133" i="6"/>
  <c r="AT197" i="97"/>
  <c r="AV128" i="60"/>
  <c r="AU149" i="97"/>
  <c r="AY139" i="6"/>
  <c r="AY133" i="6"/>
  <c r="AU197" i="97"/>
  <c r="AW128" i="60"/>
  <c r="AV149" i="97"/>
  <c r="AZ139" i="6"/>
  <c r="AV26" i="29"/>
  <c r="AZ133" i="6"/>
  <c r="AZ543" i="6"/>
  <c r="AV366" i="97"/>
  <c r="AX128" i="60"/>
  <c r="AW149" i="97"/>
  <c r="BA139" i="6"/>
  <c r="AW26" i="29"/>
  <c r="BA133" i="6"/>
  <c r="BA548" i="6"/>
  <c r="AY128" i="60"/>
  <c r="AX149" i="97"/>
  <c r="BB139" i="6"/>
  <c r="AX203" i="97"/>
  <c r="BB133" i="6"/>
  <c r="AZ128" i="60"/>
  <c r="AY149" i="97"/>
  <c r="G7" i="97"/>
  <c r="BC139" i="6"/>
  <c r="AY26" i="29"/>
  <c r="BC133" i="6"/>
  <c r="AY197" i="97"/>
  <c r="BA128" i="60"/>
  <c r="AZ149" i="97"/>
  <c r="BD139" i="6"/>
  <c r="AZ26" i="29"/>
  <c r="BD133" i="6"/>
  <c r="BD543" i="6"/>
  <c r="AZ366" i="97"/>
  <c r="BB128" i="60"/>
  <c r="BA149" i="97"/>
  <c r="BE139" i="6"/>
  <c r="BA26" i="29"/>
  <c r="BA202" i="97"/>
  <c r="BE133" i="6"/>
  <c r="BE543" i="6"/>
  <c r="BA366" i="97"/>
  <c r="BC128" i="60"/>
  <c r="BB149" i="97"/>
  <c r="BF139" i="6"/>
  <c r="BF133" i="6"/>
  <c r="BD128" i="60"/>
  <c r="BC149" i="97"/>
  <c r="BG139" i="6"/>
  <c r="BC26" i="29"/>
  <c r="BG133" i="6"/>
  <c r="BE128" i="60"/>
  <c r="BD149" i="97"/>
  <c r="BH139" i="6"/>
  <c r="BD26" i="29"/>
  <c r="BH133" i="6"/>
  <c r="BH543" i="6"/>
  <c r="BD366" i="97"/>
  <c r="BF128" i="60"/>
  <c r="BE149" i="97"/>
  <c r="BI139" i="6"/>
  <c r="BE203" i="97"/>
  <c r="BI133" i="6"/>
  <c r="BI543" i="6"/>
  <c r="BE366" i="97"/>
  <c r="BG128" i="60"/>
  <c r="BF149" i="97"/>
  <c r="BJ139" i="6"/>
  <c r="BJ133" i="6"/>
  <c r="BJ543" i="6"/>
  <c r="BF366" i="97"/>
  <c r="BH128" i="60"/>
  <c r="BG149" i="97"/>
  <c r="BK139" i="6"/>
  <c r="BK133" i="6"/>
  <c r="BG197" i="97"/>
  <c r="BI128" i="60"/>
  <c r="BH149" i="97"/>
  <c r="BL139" i="6"/>
  <c r="BH26" i="29"/>
  <c r="BL133" i="6"/>
  <c r="BJ128" i="60"/>
  <c r="BI149" i="97"/>
  <c r="BM139" i="6"/>
  <c r="BI203" i="97"/>
  <c r="BM133" i="6"/>
  <c r="BM543" i="6"/>
  <c r="BI366" i="97"/>
  <c r="BK128" i="60"/>
  <c r="BJ149" i="97"/>
  <c r="BN139" i="6"/>
  <c r="BJ26" i="29"/>
  <c r="BN133" i="6"/>
  <c r="BJ197" i="97"/>
  <c r="BL128" i="60"/>
  <c r="BK149" i="97"/>
  <c r="H7" i="97"/>
  <c r="BO139" i="6"/>
  <c r="BK26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5" i="6"/>
  <c r="H227" i="6"/>
  <c r="H230" i="6"/>
  <c r="I25" i="6"/>
  <c r="I227" i="6"/>
  <c r="I230" i="6"/>
  <c r="J25" i="6"/>
  <c r="G20" i="60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BD39" i="29"/>
  <c r="BF8" i="30"/>
  <c r="G31" i="6"/>
  <c r="H31" i="6"/>
  <c r="D23" i="29"/>
  <c r="I31" i="6"/>
  <c r="E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H53" i="6"/>
  <c r="D24" i="29"/>
  <c r="I53" i="6"/>
  <c r="E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H75" i="6"/>
  <c r="H375" i="6"/>
  <c r="I75" i="6"/>
  <c r="J75" i="6"/>
  <c r="G102" i="60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G80" i="6"/>
  <c r="H146" i="6"/>
  <c r="BC39" i="29"/>
  <c r="BE8" i="30"/>
  <c r="G81" i="6"/>
  <c r="H81" i="6"/>
  <c r="I81" i="6"/>
  <c r="E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H394" i="6"/>
  <c r="H396" i="6"/>
  <c r="P394" i="6"/>
  <c r="X394" i="6"/>
  <c r="BD394" i="6"/>
  <c r="BL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I466" i="6"/>
  <c r="E289" i="97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H329" i="6"/>
  <c r="H331" i="6"/>
  <c r="I329" i="6"/>
  <c r="I331" i="6"/>
  <c r="E137" i="91"/>
  <c r="J329" i="6"/>
  <c r="J331" i="6"/>
  <c r="F137" i="91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O89" i="68"/>
  <c r="Y89" i="68"/>
  <c r="AS457" i="6"/>
  <c r="AO280" i="97"/>
  <c r="AV463" i="6"/>
  <c r="AX202" i="97"/>
  <c r="BD511" i="6"/>
  <c r="AZ334" i="97"/>
  <c r="AP511" i="6"/>
  <c r="AX454" i="6"/>
  <c r="BA457" i="6"/>
  <c r="BA459" i="6"/>
  <c r="BD463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C273" i="97"/>
  <c r="O448" i="6"/>
  <c r="AE448" i="6"/>
  <c r="BK448" i="6"/>
  <c r="BG271" i="97"/>
  <c r="H448" i="6"/>
  <c r="H450" i="6"/>
  <c r="P448" i="6"/>
  <c r="AF448" i="6"/>
  <c r="BL448" i="6"/>
  <c r="BL450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S463" i="6"/>
  <c r="AA463" i="6"/>
  <c r="AI463" i="6"/>
  <c r="AQ463" i="6"/>
  <c r="AY463" i="6"/>
  <c r="BG463" i="6"/>
  <c r="BO463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X25" i="29"/>
  <c r="W111" i="91"/>
  <c r="W17" i="92"/>
  <c r="G111" i="91"/>
  <c r="G17" i="92"/>
  <c r="O111" i="91"/>
  <c r="P103" i="60"/>
  <c r="L110" i="91"/>
  <c r="L16" i="92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201" i="97"/>
  <c r="BE202" i="97"/>
  <c r="AU26" i="29"/>
  <c r="AU203" i="97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41" i="6"/>
  <c r="V237" i="6"/>
  <c r="V239" i="6"/>
  <c r="V241" i="6"/>
  <c r="BI237" i="6"/>
  <c r="BI239" i="6"/>
  <c r="BI241" i="6"/>
  <c r="AF237" i="6"/>
  <c r="AF239" i="6"/>
  <c r="AF241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BG201" i="97"/>
  <c r="BK145" i="6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AG145" i="6"/>
  <c r="R145" i="6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BA353" i="6"/>
  <c r="AW155" i="91"/>
  <c r="BO353" i="6"/>
  <c r="BK155" i="91"/>
  <c r="N353" i="6"/>
  <c r="J155" i="91"/>
  <c r="AK89" i="68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J132" i="91"/>
  <c r="AA89" i="68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AJ89" i="68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G139" i="91"/>
  <c r="N385" i="6"/>
  <c r="I385" i="6"/>
  <c r="H385" i="6"/>
  <c r="H387" i="6"/>
  <c r="C208" i="97"/>
  <c r="G167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V139" i="91"/>
  <c r="Z324" i="6"/>
  <c r="P298" i="97"/>
  <c r="T477" i="6"/>
  <c r="P300" i="97"/>
  <c r="T479" i="6"/>
  <c r="P302" i="97"/>
  <c r="AI178" i="60"/>
  <c r="AG19" i="12"/>
  <c r="G452" i="6"/>
  <c r="C275" i="97"/>
  <c r="AP33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S441" i="6"/>
  <c r="BB262" i="97"/>
  <c r="C226" i="97"/>
  <c r="BA104" i="60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5" i="6"/>
  <c r="C248" i="97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U333" i="6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O333" i="6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X132" i="91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BK468" i="6"/>
  <c r="BG291" i="97"/>
  <c r="BG289" i="97"/>
  <c r="N375" i="6"/>
  <c r="J110" i="91"/>
  <c r="J16" i="92"/>
  <c r="J18" i="92"/>
  <c r="J27" i="92"/>
  <c r="N370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BE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BA264" i="97"/>
  <c r="AY262" i="97"/>
  <c r="O148" i="91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B145" i="6"/>
  <c r="B47" i="9"/>
  <c r="N146" i="6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BN502" i="6"/>
  <c r="H502" i="6"/>
  <c r="H504" i="6"/>
  <c r="S502" i="6"/>
  <c r="AA502" i="6"/>
  <c r="AI502" i="6"/>
  <c r="AW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L333" i="6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J333" i="6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I139" i="91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P139" i="91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AF273" i="6"/>
  <c r="AF275" i="6"/>
  <c r="BK513" i="6"/>
  <c r="AW239" i="6"/>
  <c r="AW241" i="6"/>
  <c r="G259" i="6"/>
  <c r="W257" i="6"/>
  <c r="W259" i="6"/>
  <c r="AE257" i="6"/>
  <c r="AE259" i="6"/>
  <c r="AM257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M257" i="6"/>
  <c r="AC257" i="6"/>
  <c r="AK257" i="6"/>
  <c r="AK259" i="6"/>
  <c r="BA257" i="6"/>
  <c r="BA273" i="6"/>
  <c r="BA275" i="6"/>
  <c r="BI257" i="6"/>
  <c r="BI273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4" i="6"/>
  <c r="G257" i="97"/>
  <c r="AJ468" i="6"/>
  <c r="AF291" i="97"/>
  <c r="BH468" i="6"/>
  <c r="BD291" i="97"/>
  <c r="BG495" i="6"/>
  <c r="BC318" i="97"/>
  <c r="C237" i="97"/>
  <c r="W414" i="6"/>
  <c r="S237" i="97"/>
  <c r="AB432" i="6"/>
  <c r="AB434" i="6"/>
  <c r="X257" i="97"/>
  <c r="AQ432" i="6"/>
  <c r="AA441" i="6"/>
  <c r="W264" i="97"/>
  <c r="P495" i="6"/>
  <c r="L318" i="97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H13" i="91"/>
  <c r="BK16" i="92"/>
  <c r="F173" i="10"/>
  <c r="F20" i="10"/>
  <c r="AW18" i="92"/>
  <c r="AW27" i="92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I18" i="68"/>
  <c r="F16" i="68"/>
  <c r="G16" i="68"/>
  <c r="H33" i="68"/>
  <c r="H35" i="68"/>
  <c r="G34" i="68"/>
  <c r="G35" i="68"/>
  <c r="R67" i="68"/>
  <c r="BI67" i="68"/>
  <c r="I33" i="68"/>
  <c r="I35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L27" i="29"/>
  <c r="L42" i="29"/>
  <c r="L44" i="29"/>
  <c r="N6" i="28"/>
  <c r="AK39" i="29"/>
  <c r="AM8" i="30"/>
  <c r="AK27" i="29"/>
  <c r="Z27" i="29"/>
  <c r="Z42" i="29"/>
  <c r="Z44" i="29"/>
  <c r="AB6" i="28"/>
  <c r="AA172" i="59"/>
  <c r="J27" i="29"/>
  <c r="Z39" i="29"/>
  <c r="AB8" i="30"/>
  <c r="AZ28" i="29"/>
  <c r="AZ47" i="29"/>
  <c r="AZ48" i="29"/>
  <c r="BB7" i="30"/>
  <c r="D27" i="29"/>
  <c r="D42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F324" i="6"/>
  <c r="S389" i="6"/>
  <c r="O212" i="97"/>
  <c r="O210" i="97"/>
  <c r="T356" i="6"/>
  <c r="T351" i="6"/>
  <c r="P151" i="91"/>
  <c r="P153" i="91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AU162" i="91"/>
  <c r="AU36" i="92"/>
  <c r="L567" i="6"/>
  <c r="K132" i="91"/>
  <c r="AB158" i="91"/>
  <c r="AB33" i="92"/>
  <c r="S208" i="6"/>
  <c r="AV16" i="71"/>
  <c r="AV29" i="71"/>
  <c r="AY39" i="29"/>
  <c r="BA8" i="30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AZ529" i="6"/>
  <c r="AV352" i="97"/>
  <c r="N567" i="6"/>
  <c r="AK162" i="91"/>
  <c r="AK36" i="92"/>
  <c r="AN165" i="59"/>
  <c r="BG387" i="6"/>
  <c r="Y18" i="92"/>
  <c r="Y27" i="92"/>
  <c r="D235" i="97"/>
  <c r="W165" i="59"/>
  <c r="F14" i="68"/>
  <c r="F20" i="68"/>
  <c r="F6" i="71"/>
  <c r="F8" i="12"/>
  <c r="AR208" i="6"/>
  <c r="S12" i="28"/>
  <c r="S13" i="28"/>
  <c r="V208" i="6"/>
  <c r="BF208" i="6"/>
  <c r="AQ27" i="29"/>
  <c r="BD27" i="29"/>
  <c r="AN27" i="29"/>
  <c r="AF27" i="29"/>
  <c r="F67" i="68"/>
  <c r="AA560" i="6"/>
  <c r="AF208" i="6"/>
  <c r="BG161" i="59"/>
  <c r="H560" i="6"/>
  <c r="AS208" i="6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AO289" i="6"/>
  <c r="AC315" i="6"/>
  <c r="Y123" i="91"/>
  <c r="Y210" i="97"/>
  <c r="AC389" i="6"/>
  <c r="Y212" i="97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I15" i="68"/>
  <c r="I20" i="68"/>
  <c r="G15" i="68"/>
  <c r="G20" i="68"/>
  <c r="W67" i="68"/>
  <c r="BJ27" i="29"/>
  <c r="W89" i="68"/>
  <c r="E71" i="10"/>
  <c r="F33" i="68"/>
  <c r="F35" i="68"/>
  <c r="AJ27" i="29"/>
  <c r="U27" i="29"/>
  <c r="AK12" i="28"/>
  <c r="BD18" i="92"/>
  <c r="BD27" i="92"/>
  <c r="H10" i="68"/>
  <c r="H20" i="68"/>
  <c r="AP39" i="29"/>
  <c r="AR8" i="30"/>
  <c r="AC89" i="68"/>
  <c r="E27" i="29"/>
  <c r="E28" i="29"/>
  <c r="E47" i="29"/>
  <c r="E48" i="29"/>
  <c r="G7" i="30"/>
  <c r="I155" i="6"/>
  <c r="F39" i="29"/>
  <c r="H8" i="30"/>
  <c r="S172" i="59"/>
  <c r="Q8" i="36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E102" i="10"/>
  <c r="E16" i="10"/>
  <c r="BA16" i="71"/>
  <c r="BA29" i="71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BG18" i="92"/>
  <c r="BG27" i="92"/>
  <c r="AS161" i="59"/>
  <c r="AL12" i="28"/>
  <c r="AL13" i="28"/>
  <c r="BA154" i="6"/>
  <c r="BB154" i="6"/>
  <c r="O27" i="29"/>
  <c r="B5" i="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N145" i="6"/>
  <c r="N153" i="6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D111" i="91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Z12" i="28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P145" i="6"/>
  <c r="Q153" i="6"/>
  <c r="BN49" i="6"/>
  <c r="BK59" i="60"/>
  <c r="Y564" i="6"/>
  <c r="V158" i="59"/>
  <c r="V161" i="59"/>
  <c r="AO24" i="29"/>
  <c r="AO27" i="29"/>
  <c r="AS147" i="6"/>
  <c r="AS155" i="6"/>
  <c r="AH24" i="29"/>
  <c r="AH27" i="29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G145" i="6"/>
  <c r="BH12" i="28"/>
  <c r="AK42" i="29"/>
  <c r="AK44" i="29"/>
  <c r="AM6" i="28"/>
  <c r="AL28" i="29"/>
  <c r="AL47" i="29"/>
  <c r="AL48" i="29"/>
  <c r="AN7" i="30"/>
  <c r="AP12" i="28"/>
  <c r="AP13" i="28"/>
  <c r="P155" i="6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I145" i="6"/>
  <c r="AJ153" i="6"/>
  <c r="AH59" i="60"/>
  <c r="AK49" i="6"/>
  <c r="AK144" i="6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AQ153" i="6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O564" i="6"/>
  <c r="K27" i="29"/>
  <c r="M16" i="71"/>
  <c r="M29" i="71"/>
  <c r="S144" i="6"/>
  <c r="P59" i="60"/>
  <c r="Q147" i="6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S153" i="91"/>
  <c r="S158" i="91"/>
  <c r="G157" i="59"/>
  <c r="BF158" i="59"/>
  <c r="BE285" i="6"/>
  <c r="BE284" i="6"/>
  <c r="BE286" i="6"/>
  <c r="BB15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Z12" i="28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J132" i="91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H38" i="68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D23" i="97"/>
  <c r="AA27" i="29"/>
  <c r="AY324" i="6"/>
  <c r="S27" i="29"/>
  <c r="J15" i="68"/>
  <c r="J20" i="68"/>
  <c r="AP27" i="29"/>
  <c r="H268" i="6"/>
  <c r="H273" i="6"/>
  <c r="AI67" i="68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Y67" i="49"/>
  <c r="Z67" i="49"/>
  <c r="R67" i="49"/>
  <c r="AL96" i="68"/>
  <c r="AA67" i="49"/>
  <c r="AC67" i="49"/>
  <c r="V67" i="49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D67" i="49"/>
  <c r="AY132" i="91"/>
  <c r="BF139" i="91"/>
  <c r="AJ67" i="49"/>
  <c r="F114" i="46"/>
  <c r="G114" i="46"/>
  <c r="BL96" i="68"/>
  <c r="AQ139" i="91"/>
  <c r="BJ96" i="68"/>
  <c r="AE67" i="49"/>
  <c r="AL139" i="91"/>
  <c r="AN96" i="68"/>
  <c r="AH67" i="49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C19" i="47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X12" i="28"/>
  <c r="Q12" i="28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Q39" i="29"/>
  <c r="S8" i="30"/>
  <c r="AU12" i="28"/>
  <c r="AU13" i="28"/>
  <c r="R12" i="28"/>
  <c r="R13" i="28"/>
  <c r="O9" i="36"/>
  <c r="AG39" i="29"/>
  <c r="AI8" i="30"/>
  <c r="AI9" i="30"/>
  <c r="AI50" i="30"/>
  <c r="E39" i="29"/>
  <c r="G8" i="30"/>
  <c r="BD42" i="29"/>
  <c r="BD44" i="29"/>
  <c r="BF6" i="28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BJ177" i="59"/>
  <c r="BA172" i="5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G38" i="68"/>
  <c r="G232" i="6"/>
  <c r="AT158" i="91"/>
  <c r="AT33" i="92"/>
  <c r="N158" i="91"/>
  <c r="N33" i="92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BB12" i="28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D12" i="28"/>
  <c r="AX9" i="30"/>
  <c r="AX50" i="30"/>
  <c r="AV48" i="64"/>
  <c r="AV50" i="64"/>
  <c r="M42" i="29"/>
  <c r="M44" i="29"/>
  <c r="O6" i="28"/>
  <c r="N172" i="59"/>
  <c r="Q9" i="30"/>
  <c r="Q50" i="30"/>
  <c r="AU39" i="29"/>
  <c r="AW8" i="30"/>
  <c r="T155" i="6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X12" i="28"/>
  <c r="AC559" i="6"/>
  <c r="AC560" i="6"/>
  <c r="AD152" i="6"/>
  <c r="AC155" i="6"/>
  <c r="Y172" i="59"/>
  <c r="BH153" i="6"/>
  <c r="BG153" i="6"/>
  <c r="AX155" i="6"/>
  <c r="AY155" i="6"/>
  <c r="BF155" i="6"/>
  <c r="AE154" i="6"/>
  <c r="AF154" i="6"/>
  <c r="AU153" i="6"/>
  <c r="AV153" i="6"/>
  <c r="AH12" i="28"/>
  <c r="C34" i="9"/>
  <c r="C6" i="9"/>
  <c r="Z17" i="12"/>
  <c r="Z20" i="12"/>
  <c r="Z13" i="71"/>
  <c r="Z16" i="71"/>
  <c r="Z29" i="71"/>
  <c r="AB60" i="60"/>
  <c r="BF12" i="28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P8" i="12"/>
  <c r="AP6" i="71"/>
  <c r="AC177" i="59"/>
  <c r="AD13" i="28"/>
  <c r="AE559" i="6"/>
  <c r="AF152" i="6"/>
  <c r="AE152" i="6"/>
  <c r="AN9" i="30"/>
  <c r="AN50" i="30"/>
  <c r="AR154" i="6"/>
  <c r="AQ154" i="6"/>
  <c r="V12" i="28"/>
  <c r="P42" i="29"/>
  <c r="P44" i="29"/>
  <c r="R6" i="28"/>
  <c r="Q28" i="29"/>
  <c r="Q47" i="29"/>
  <c r="Q48" i="29"/>
  <c r="S7" i="30"/>
  <c r="S9" i="30"/>
  <c r="S50" i="30"/>
  <c r="Q48" i="64"/>
  <c r="Q50" i="64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O12" i="28"/>
  <c r="S278" i="6"/>
  <c r="B36" i="9"/>
  <c r="Z13" i="28"/>
  <c r="Y177" i="59"/>
  <c r="AZ297" i="6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AB12" i="28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M12" i="28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AM564" i="6"/>
  <c r="AJ6" i="71"/>
  <c r="AJ8" i="12"/>
  <c r="BE289" i="6"/>
  <c r="S33" i="92"/>
  <c r="E18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27" i="29"/>
  <c r="I564" i="6"/>
  <c r="F159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J139" i="91"/>
  <c r="H39" i="68"/>
  <c r="BH132" i="91"/>
  <c r="L96" i="68"/>
  <c r="F41" i="68"/>
  <c r="F42" i="68"/>
  <c r="N324" i="6"/>
  <c r="AO12" i="28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B64" i="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I12" i="28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BP356" i="6"/>
  <c r="G561" i="6"/>
  <c r="G563" i="6"/>
  <c r="G565" i="6"/>
  <c r="AX161" i="59"/>
  <c r="H53" i="59"/>
  <c r="G63" i="116"/>
  <c r="BA561" i="6"/>
  <c r="AV9" i="12"/>
  <c r="AJ18" i="34"/>
  <c r="D40" i="33"/>
  <c r="AI24" i="36"/>
  <c r="AJ48" i="64"/>
  <c r="AJ50" i="64"/>
  <c r="F56" i="59"/>
  <c r="E66" i="116"/>
  <c r="BB297" i="6"/>
  <c r="E56" i="59"/>
  <c r="BM160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9" i="91"/>
  <c r="AK27" i="50"/>
  <c r="AC27" i="50"/>
  <c r="AE27" i="50"/>
  <c r="L324" i="6"/>
  <c r="AH27" i="50"/>
  <c r="AB27" i="50"/>
  <c r="BF132" i="91"/>
  <c r="AM27" i="50"/>
  <c r="AD27" i="50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BK178" i="59"/>
  <c r="BI9" i="36"/>
  <c r="G13" i="28"/>
  <c r="F177" i="59"/>
  <c r="U289" i="6"/>
  <c r="AQ289" i="6"/>
  <c r="AQ297" i="6"/>
  <c r="AI12" i="28"/>
  <c r="AI13" i="28"/>
  <c r="U297" i="6"/>
  <c r="C354" i="97"/>
  <c r="C367" i="97"/>
  <c r="G535" i="6"/>
  <c r="C358" i="97"/>
  <c r="C364" i="97"/>
  <c r="D153" i="59"/>
  <c r="D49" i="59"/>
  <c r="C59" i="11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W96" i="68"/>
  <c r="AJ297" i="6"/>
  <c r="U139" i="91"/>
  <c r="Y333" i="6"/>
  <c r="BG289" i="6"/>
  <c r="BG297" i="6"/>
  <c r="I31" i="97"/>
  <c r="R289" i="6"/>
  <c r="P289" i="6"/>
  <c r="P297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2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BN96" i="68"/>
  <c r="N333" i="6"/>
  <c r="BN289" i="6"/>
  <c r="BN297" i="6"/>
  <c r="AE161" i="59"/>
  <c r="G55" i="59"/>
  <c r="F65" i="116"/>
  <c r="G18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6" i="91"/>
  <c r="AA352" i="97"/>
  <c r="AE561" i="6"/>
  <c r="Z9" i="12"/>
  <c r="E33" i="92"/>
  <c r="D29" i="91"/>
  <c r="D33" i="91"/>
  <c r="D18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79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C363" i="97"/>
  <c r="AA132" i="91"/>
  <c r="AE324" i="6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97" i="6"/>
  <c r="AJ38" i="33"/>
  <c r="BP561" i="6"/>
  <c r="C9" i="12"/>
  <c r="BK9" i="12"/>
  <c r="AC31" i="33"/>
  <c r="E57" i="59"/>
  <c r="BM161" i="59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88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88" i="48"/>
  <c r="BA21" i="71"/>
  <c r="BB25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89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51" i="52"/>
  <c r="Q21" i="71"/>
  <c r="AI15" i="92"/>
  <c r="U88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88" i="48"/>
  <c r="Z25" i="50"/>
  <c r="Y7" i="52"/>
  <c r="Z15" i="92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I30" i="51"/>
  <c r="P88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75" i="82"/>
  <c r="F86" i="82"/>
  <c r="F52" i="82"/>
  <c r="F56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F82" i="8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F87" i="82"/>
  <c r="F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88" i="48"/>
  <c r="AW89" i="48"/>
  <c r="BE30" i="82"/>
  <c r="AP31" i="82"/>
  <c r="AP16" i="82"/>
  <c r="AP30" i="52"/>
  <c r="BB109" i="82"/>
  <c r="BB110" i="82"/>
  <c r="AS88" i="48"/>
  <c r="AT50" i="52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U87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83" i="82"/>
  <c r="F132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86" i="48"/>
  <c r="Z92" i="48"/>
  <c r="Z87" i="48"/>
  <c r="Z93" i="48"/>
  <c r="F7" i="51"/>
  <c r="I82" i="82"/>
  <c r="I83" i="82"/>
  <c r="Q82" i="82"/>
  <c r="Q83" i="82"/>
  <c r="Z11" i="52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86" i="48"/>
  <c r="F92" i="48"/>
  <c r="F87" i="48"/>
  <c r="F93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86" i="48"/>
  <c r="V92" i="48"/>
  <c r="V87" i="48"/>
  <c r="V93" i="48"/>
  <c r="G20" i="92"/>
  <c r="AQ9" i="52"/>
  <c r="AQ86" i="48"/>
  <c r="AQ92" i="48"/>
  <c r="AQ87" i="48"/>
  <c r="AQ93" i="48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R22" i="71"/>
  <c r="S19" i="92"/>
  <c r="G11" i="52"/>
  <c r="AX9" i="52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I86" i="48"/>
  <c r="BI92" i="48"/>
  <c r="BI87" i="48"/>
  <c r="AO9" i="52"/>
  <c r="AO86" i="48"/>
  <c r="AO92" i="48"/>
  <c r="AO87" i="48"/>
  <c r="AO93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87" i="48"/>
  <c r="U93" i="48"/>
  <c r="U86" i="48"/>
  <c r="U92" i="48"/>
  <c r="BK66" i="49"/>
  <c r="BK68" i="49"/>
  <c r="BN14" i="49"/>
  <c r="AH11" i="52"/>
  <c r="AK9" i="52"/>
  <c r="AK12" i="52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AQ11" i="52"/>
  <c r="AL9" i="52"/>
  <c r="AL86" i="48"/>
  <c r="AL92" i="48"/>
  <c r="AL87" i="48"/>
  <c r="AL93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BF88" i="82"/>
  <c r="R23" i="82"/>
  <c r="R24" i="82"/>
  <c r="R38" i="52"/>
  <c r="BG9" i="52"/>
  <c r="BG86" i="48"/>
  <c r="BG92" i="48"/>
  <c r="BG87" i="48"/>
  <c r="BG93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H87" i="48"/>
  <c r="AH93" i="48"/>
  <c r="AH86" i="48"/>
  <c r="AH92" i="48"/>
  <c r="J9" i="52"/>
  <c r="J86" i="48"/>
  <c r="J92" i="48"/>
  <c r="X11" i="52"/>
  <c r="AT11" i="52"/>
  <c r="AW9" i="52"/>
  <c r="AW12" i="52"/>
  <c r="AW86" i="48"/>
  <c r="AW92" i="48"/>
  <c r="AW87" i="48"/>
  <c r="AW93" i="48"/>
  <c r="S11" i="52"/>
  <c r="H22" i="82"/>
  <c r="H133" i="82"/>
  <c r="H13" i="82"/>
  <c r="H28" i="52"/>
  <c r="T9" i="52"/>
  <c r="T86" i="48"/>
  <c r="T92" i="48"/>
  <c r="T87" i="48"/>
  <c r="T93" i="48"/>
  <c r="BM115" i="59"/>
  <c r="E11" i="59"/>
  <c r="AO69" i="49"/>
  <c r="K22" i="71"/>
  <c r="L19" i="92"/>
  <c r="S9" i="52"/>
  <c r="S86" i="48"/>
  <c r="S92" i="48"/>
  <c r="S87" i="48"/>
  <c r="S93" i="48"/>
  <c r="H11" i="52"/>
  <c r="V22" i="82"/>
  <c r="V133" i="82"/>
  <c r="V13" i="82"/>
  <c r="V28" i="52"/>
  <c r="Y9" i="52"/>
  <c r="Y12" i="52"/>
  <c r="Y87" i="48"/>
  <c r="Y93" i="48"/>
  <c r="Y86" i="48"/>
  <c r="Y92" i="48"/>
  <c r="G16" i="59"/>
  <c r="F26" i="116"/>
  <c r="X19" i="92"/>
  <c r="W22" i="71"/>
  <c r="BB9" i="52"/>
  <c r="BB87" i="48"/>
  <c r="BB93" i="48"/>
  <c r="BB86" i="48"/>
  <c r="BB92" i="48"/>
  <c r="U22" i="82"/>
  <c r="U133" i="82"/>
  <c r="U13" i="82"/>
  <c r="U28" i="52"/>
  <c r="AX11" i="52"/>
  <c r="G22" i="82"/>
  <c r="AU22" i="71"/>
  <c r="AV19" i="92"/>
  <c r="AC9" i="52"/>
  <c r="AC86" i="48"/>
  <c r="AC92" i="48"/>
  <c r="AC87" i="48"/>
  <c r="AC93" i="48"/>
  <c r="K12" i="52"/>
  <c r="AT9" i="52"/>
  <c r="AT87" i="48"/>
  <c r="AT93" i="48"/>
  <c r="AT86" i="48"/>
  <c r="AT92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J86" i="48"/>
  <c r="BJ92" i="48"/>
  <c r="BJ87" i="48"/>
  <c r="BJ93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Y36" i="33"/>
  <c r="AZ36" i="33"/>
  <c r="BA36" i="33"/>
  <c r="BB36" i="33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86" i="48"/>
  <c r="BE92" i="48"/>
  <c r="BE87" i="48"/>
  <c r="BE93" i="48"/>
  <c r="J13" i="51"/>
  <c r="AJ9" i="52"/>
  <c r="AJ12" i="52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87" i="48"/>
  <c r="AG93" i="48"/>
  <c r="AG86" i="48"/>
  <c r="AG92" i="48"/>
  <c r="AF9" i="52"/>
  <c r="AF12" i="52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87" i="48"/>
  <c r="AR93" i="48"/>
  <c r="AR86" i="48"/>
  <c r="AR92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87" i="48"/>
  <c r="BC93" i="48"/>
  <c r="BC86" i="48"/>
  <c r="BC92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86" i="48"/>
  <c r="BA92" i="48"/>
  <c r="BA87" i="48"/>
  <c r="BA93" i="48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S9" i="52"/>
  <c r="AS12" i="52"/>
  <c r="AS86" i="48"/>
  <c r="AS92" i="48"/>
  <c r="AS87" i="48"/>
  <c r="AS93" i="48"/>
  <c r="BC19" i="92"/>
  <c r="BB22" i="71"/>
  <c r="BD9" i="52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86" i="48"/>
  <c r="AB92" i="48"/>
  <c r="AB87" i="48"/>
  <c r="AB93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F9" i="52"/>
  <c r="BF86" i="48"/>
  <c r="BF92" i="48"/>
  <c r="BF87" i="48"/>
  <c r="BF93" i="48"/>
  <c r="AG51" i="68"/>
  <c r="W20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AZ9" i="52"/>
  <c r="AZ86" i="48"/>
  <c r="AZ92" i="48"/>
  <c r="AZ87" i="48"/>
  <c r="AZ93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86" i="48"/>
  <c r="AA92" i="48"/>
  <c r="AA87" i="48"/>
  <c r="AA93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86" i="48"/>
  <c r="BH92" i="48"/>
  <c r="BH87" i="48"/>
  <c r="BH93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F15" i="36"/>
  <c r="F16" i="36"/>
  <c r="G20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G15" i="36"/>
  <c r="G16" i="36"/>
  <c r="AQ292" i="97"/>
  <c r="J48" i="51"/>
  <c r="K48" i="51"/>
  <c r="H18" i="59"/>
  <c r="G28" i="116"/>
  <c r="V11" i="33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W11" i="33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V8" i="33"/>
  <c r="W8" i="33"/>
  <c r="K17" i="34"/>
  <c r="K19" i="34"/>
  <c r="K56" i="63"/>
  <c r="K58" i="63"/>
  <c r="J20" i="34"/>
  <c r="J58" i="63"/>
  <c r="O69" i="33"/>
  <c r="P7" i="33"/>
  <c r="H16" i="36"/>
  <c r="K27" i="36"/>
  <c r="K26" i="36"/>
  <c r="N39" i="28"/>
  <c r="L21" i="34"/>
  <c r="L22" i="34"/>
  <c r="M41" i="28"/>
  <c r="J15" i="36"/>
  <c r="J16" i="36"/>
  <c r="L204" i="59"/>
  <c r="X8" i="33"/>
  <c r="Y8" i="33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X11" i="33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C13" i="64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N41" i="28"/>
  <c r="K15" i="36"/>
  <c r="K16" i="36"/>
  <c r="K24" i="34"/>
  <c r="BN380" i="6"/>
  <c r="BJ168" i="91"/>
  <c r="BJ38" i="92"/>
  <c r="BJ47" i="92"/>
  <c r="Z8" i="33"/>
  <c r="AA8" i="33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Y11" i="33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5" i="64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E9" i="64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6" i="111"/>
  <c r="C15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AB8" i="33"/>
  <c r="L15" i="36"/>
  <c r="N204" i="59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Z11" i="33"/>
  <c r="AA11" i="33"/>
  <c r="AB11" i="33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9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R69" i="33"/>
  <c r="S7" i="33"/>
  <c r="N27" i="36"/>
  <c r="N26" i="36"/>
  <c r="O21" i="34"/>
  <c r="Q39" i="28"/>
  <c r="Q70" i="33"/>
  <c r="L16" i="36"/>
  <c r="P41" i="28"/>
  <c r="O204" i="59"/>
  <c r="M15" i="36"/>
  <c r="M16" i="36"/>
  <c r="D37" i="35"/>
  <c r="M20" i="34"/>
  <c r="N56" i="63"/>
  <c r="N58" i="63"/>
  <c r="N17" i="34"/>
  <c r="N19" i="34"/>
  <c r="M24" i="34"/>
  <c r="AD8" i="33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AC11" i="33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8" i="111"/>
  <c r="AZ567" i="6"/>
  <c r="AZ568" i="6"/>
  <c r="AO566" i="6"/>
  <c r="AO568" i="6"/>
  <c r="AE8" i="33"/>
  <c r="AF8" i="33"/>
  <c r="Q41" i="28"/>
  <c r="D39" i="35"/>
  <c r="P204" i="59"/>
  <c r="D123" i="116"/>
  <c r="N15" i="36"/>
  <c r="N16" i="36"/>
  <c r="D9" i="34"/>
  <c r="O22" i="34"/>
  <c r="T7" i="33"/>
  <c r="S69" i="33"/>
  <c r="O27" i="36"/>
  <c r="O26" i="36"/>
  <c r="R39" i="28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AD11" i="33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56" i="63"/>
  <c r="O20" i="34"/>
  <c r="P17" i="34"/>
  <c r="P27" i="36"/>
  <c r="P26" i="36"/>
  <c r="S39" i="28"/>
  <c r="Q21" i="34"/>
  <c r="U7" i="33"/>
  <c r="T69" i="33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55" i="64"/>
  <c r="BO225" i="6"/>
  <c r="F24" i="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H63" i="59"/>
  <c r="G73" i="116"/>
  <c r="E55" i="64"/>
  <c r="AF570" i="6"/>
  <c r="M55" i="71"/>
  <c r="M49" i="71"/>
  <c r="H6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53" i="52"/>
  <c r="L59" i="52"/>
  <c r="M66" i="63"/>
  <c r="M68" i="63"/>
  <c r="M74" i="63"/>
  <c r="BO571" i="6"/>
  <c r="BJ7" i="71"/>
  <c r="AA7" i="71"/>
  <c r="AF571" i="6"/>
  <c r="E6" i="111"/>
  <c r="E15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55" i="64"/>
  <c r="K55" i="64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55" i="64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5" i="111"/>
  <c r="I32" i="97"/>
  <c r="I41" i="97"/>
  <c r="D41" i="97"/>
  <c r="B14" i="9"/>
  <c r="I57" i="71"/>
  <c r="I50" i="71"/>
  <c r="L55" i="64"/>
  <c r="G65" i="59"/>
  <c r="F75" i="116"/>
  <c r="O49" i="71"/>
  <c r="O55" i="71"/>
  <c r="D73" i="116"/>
  <c r="J63" i="59"/>
  <c r="K63" i="59"/>
  <c r="I15" i="111"/>
  <c r="F65" i="59"/>
  <c r="E75" i="116"/>
  <c r="K44" i="71"/>
  <c r="K15" i="111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M55" i="64"/>
  <c r="L15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T38" i="64"/>
  <c r="R42" i="71"/>
  <c r="S79" i="63"/>
  <c r="Q22" i="52"/>
  <c r="R9" i="92"/>
  <c r="R21" i="52"/>
  <c r="S8" i="92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P66" i="63"/>
  <c r="O59" i="52"/>
  <c r="O53" i="52"/>
  <c r="C22" i="52"/>
  <c r="D9" i="92"/>
  <c r="E103" i="59"/>
  <c r="D42" i="71"/>
  <c r="E209" i="59"/>
  <c r="M44" i="71"/>
  <c r="M15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W204" i="59"/>
  <c r="U15" i="36"/>
  <c r="X41" i="28"/>
  <c r="U38" i="64"/>
  <c r="G7" i="34"/>
  <c r="G43" i="31"/>
  <c r="AK11" i="33"/>
  <c r="AO8" i="33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G8" i="34"/>
  <c r="G46" i="31"/>
  <c r="H5" i="34"/>
  <c r="G45" i="31"/>
  <c r="T21" i="52"/>
  <c r="U8" i="92"/>
  <c r="T9" i="92"/>
  <c r="S22" i="52"/>
  <c r="T42" i="71"/>
  <c r="AL11" i="33"/>
  <c r="AP8" i="33"/>
  <c r="Q51" i="63"/>
  <c r="Q16" i="67"/>
  <c r="Q19" i="67"/>
  <c r="N57" i="71"/>
  <c r="N50" i="71"/>
  <c r="D114" i="116"/>
  <c r="D126" i="116"/>
  <c r="D128" i="116"/>
  <c r="O55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55" i="64"/>
  <c r="R66" i="63"/>
  <c r="R68" i="63"/>
  <c r="R74" i="63"/>
  <c r="Q59" i="52"/>
  <c r="Q53" i="52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V79" i="63"/>
  <c r="W38" i="64"/>
  <c r="AM11" i="33"/>
  <c r="AQ8" i="33"/>
  <c r="R59" i="52"/>
  <c r="R53" i="52"/>
  <c r="S66" i="63"/>
  <c r="S68" i="63"/>
  <c r="S74" i="63"/>
  <c r="P55" i="64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6" i="111"/>
  <c r="D15" i="111"/>
  <c r="R16" i="67"/>
  <c r="R19" i="67"/>
  <c r="R51" i="63"/>
  <c r="Q55" i="64"/>
  <c r="D130" i="116"/>
  <c r="F10" i="92"/>
  <c r="E23" i="52"/>
  <c r="F43" i="71"/>
  <c r="F56" i="71"/>
  <c r="H209" i="59"/>
  <c r="W78" i="63"/>
  <c r="W8" i="92"/>
  <c r="V21" i="52"/>
  <c r="H8" i="34"/>
  <c r="H46" i="31"/>
  <c r="H45" i="31"/>
  <c r="X38" i="64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AD7" i="33"/>
  <c r="AC69" i="33"/>
  <c r="AN11" i="33"/>
  <c r="AR8" i="33"/>
  <c r="O57" i="71"/>
  <c r="O50" i="71"/>
  <c r="Q44" i="71"/>
  <c r="Q15" i="111"/>
  <c r="T66" i="63"/>
  <c r="T68" i="63"/>
  <c r="T74" i="63"/>
  <c r="S59" i="52"/>
  <c r="S53" i="52"/>
  <c r="G43" i="71"/>
  <c r="G56" i="71"/>
  <c r="G10" i="92"/>
  <c r="F23" i="52"/>
  <c r="I209" i="59"/>
  <c r="O15" i="111"/>
  <c r="S51" i="63"/>
  <c r="S16" i="67"/>
  <c r="S19" i="67"/>
  <c r="D9" i="111"/>
  <c r="D45" i="71"/>
  <c r="D58" i="71"/>
  <c r="T58" i="52"/>
  <c r="U52" i="63"/>
  <c r="U31" i="50"/>
  <c r="U49" i="52"/>
  <c r="U48" i="50"/>
  <c r="T52" i="52"/>
  <c r="D50" i="71"/>
  <c r="D57" i="71"/>
  <c r="P44" i="7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X79" i="63"/>
  <c r="Y78" i="63"/>
  <c r="AE7" i="33"/>
  <c r="AD69" i="33"/>
  <c r="Y38" i="64"/>
  <c r="X8" i="92"/>
  <c r="W21" i="52"/>
  <c r="AO11" i="33"/>
  <c r="AS8" i="33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E8" i="111"/>
  <c r="S55" i="64"/>
  <c r="W49" i="71"/>
  <c r="W55" i="71"/>
  <c r="E9" i="34"/>
  <c r="AA22" i="34"/>
  <c r="AB57" i="63"/>
  <c r="F14" i="63"/>
  <c r="E157" i="116"/>
  <c r="X21" i="52"/>
  <c r="Y8" i="92"/>
  <c r="Z15" i="36"/>
  <c r="AC41" i="28"/>
  <c r="E39" i="35"/>
  <c r="AB204" i="59"/>
  <c r="E37" i="35"/>
  <c r="W22" i="52"/>
  <c r="X9" i="92"/>
  <c r="X42" i="71"/>
  <c r="Z38" i="64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15" i="111"/>
  <c r="H23" i="52"/>
  <c r="I10" i="92"/>
  <c r="I43" i="71"/>
  <c r="I56" i="71"/>
  <c r="K209" i="59"/>
  <c r="E45" i="71"/>
  <c r="E58" i="71"/>
  <c r="E9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R15" i="111"/>
  <c r="F8" i="111"/>
  <c r="S57" i="71"/>
  <c r="S50" i="71"/>
  <c r="E48" i="31"/>
  <c r="E12" i="34"/>
  <c r="E50" i="31"/>
  <c r="AB38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9" i="111"/>
  <c r="F45" i="71"/>
  <c r="F58" i="71"/>
  <c r="U44" i="71"/>
  <c r="U15" i="111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F103" i="59"/>
  <c r="AS11" i="33"/>
  <c r="AW8" i="33"/>
  <c r="U50" i="71"/>
  <c r="U57" i="71"/>
  <c r="G8" i="111"/>
  <c r="Z52" i="63"/>
  <c r="Z48" i="50"/>
  <c r="Y52" i="52"/>
  <c r="Y58" i="52"/>
  <c r="Z31" i="50"/>
  <c r="Z49" i="52"/>
  <c r="T15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9" i="111"/>
  <c r="W55" i="64"/>
  <c r="X55" i="64"/>
  <c r="Z66" i="63"/>
  <c r="Z68" i="63"/>
  <c r="Z74" i="63"/>
  <c r="Y59" i="52"/>
  <c r="Y53" i="52"/>
  <c r="V50" i="71"/>
  <c r="V57" i="71"/>
  <c r="AI39" i="28"/>
  <c r="AF27" i="36"/>
  <c r="AF26" i="36"/>
  <c r="AG21" i="34"/>
  <c r="AG22" i="34"/>
  <c r="AH57" i="63"/>
  <c r="AE38" i="64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8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Y55" i="64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5" i="111"/>
  <c r="Y44" i="71"/>
  <c r="AA53" i="52"/>
  <c r="AA59" i="52"/>
  <c r="AB66" i="63"/>
  <c r="E10" i="116"/>
  <c r="W15" i="111"/>
  <c r="Z55" i="64"/>
  <c r="H45" i="71"/>
  <c r="H58" i="71"/>
  <c r="AJ41" i="28"/>
  <c r="AG15" i="36"/>
  <c r="AI204" i="59"/>
  <c r="AF8" i="92"/>
  <c r="AE21" i="52"/>
  <c r="AG38" i="64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W11" i="33"/>
  <c r="BA8" i="33"/>
  <c r="E11" i="64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8" i="111"/>
  <c r="Y50" i="71"/>
  <c r="Y57" i="71"/>
  <c r="AF21" i="52"/>
  <c r="AG8" i="92"/>
  <c r="AN7" i="33"/>
  <c r="AM69" i="33"/>
  <c r="AK41" i="28"/>
  <c r="AH15" i="36"/>
  <c r="AH16" i="36"/>
  <c r="AJ204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F25" i="63"/>
  <c r="E166" i="116"/>
  <c r="E126" i="116"/>
  <c r="E13" i="64"/>
  <c r="I45" i="71"/>
  <c r="I58" i="71"/>
  <c r="AA55" i="64"/>
  <c r="AH78" i="63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F55" i="71"/>
  <c r="AF49" i="71"/>
  <c r="AL41" i="28"/>
  <c r="AK204" i="59"/>
  <c r="AI15" i="36"/>
  <c r="AI16" i="36"/>
  <c r="AG21" i="52"/>
  <c r="AH8" i="92"/>
  <c r="AY11" i="33"/>
  <c r="BC8" i="33"/>
  <c r="E11" i="116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E128" i="116"/>
  <c r="E15" i="64"/>
  <c r="AE66" i="63"/>
  <c r="AE68" i="63"/>
  <c r="AE74" i="63"/>
  <c r="AD53" i="52"/>
  <c r="AD59" i="52"/>
  <c r="J8" i="111"/>
  <c r="AC55" i="64"/>
  <c r="R43" i="71"/>
  <c r="R56" i="71"/>
  <c r="R10" i="92"/>
  <c r="Q23" i="52"/>
  <c r="T209" i="59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I79" i="63"/>
  <c r="AG22" i="52"/>
  <c r="AL204" i="59"/>
  <c r="AJ15" i="36"/>
  <c r="AJ16" i="36"/>
  <c r="AM41" i="28"/>
  <c r="AI8" i="92"/>
  <c r="AH21" i="52"/>
  <c r="AZ11" i="33"/>
  <c r="BD8" i="33"/>
  <c r="R23" i="52"/>
  <c r="S43" i="71"/>
  <c r="S56" i="71"/>
  <c r="S10" i="92"/>
  <c r="U209" i="59"/>
  <c r="C70" i="111"/>
  <c r="AE51" i="63"/>
  <c r="AE16" i="67"/>
  <c r="AE19" i="67"/>
  <c r="AD55" i="64"/>
  <c r="AE53" i="52"/>
  <c r="AE59" i="52"/>
  <c r="AF66" i="63"/>
  <c r="AF68" i="63"/>
  <c r="AF74" i="63"/>
  <c r="C60" i="64"/>
  <c r="C55" i="64"/>
  <c r="C58" i="64"/>
  <c r="D48" i="111"/>
  <c r="C71" i="111"/>
  <c r="AA50" i="71"/>
  <c r="AA57" i="7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15" i="111"/>
  <c r="J45" i="71"/>
  <c r="J58" i="71"/>
  <c r="J9" i="111"/>
  <c r="AN41" i="28"/>
  <c r="AK15" i="36"/>
  <c r="AK16" i="36"/>
  <c r="AM204" i="59"/>
  <c r="AJ8" i="92"/>
  <c r="AI21" i="52"/>
  <c r="AK38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8" i="111"/>
  <c r="AE55" i="64"/>
  <c r="C59" i="71"/>
  <c r="D57" i="64"/>
  <c r="D58" i="64"/>
  <c r="D50" i="63"/>
  <c r="D60" i="64"/>
  <c r="D77" i="63"/>
  <c r="AD15" i="111"/>
  <c r="AD44" i="71"/>
  <c r="F9" i="34"/>
  <c r="AM22" i="34"/>
  <c r="AN57" i="63"/>
  <c r="G14" i="63"/>
  <c r="F157" i="116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E60" i="64"/>
  <c r="E77" i="63"/>
  <c r="E80" i="63"/>
  <c r="E82" i="63"/>
  <c r="D7" i="63"/>
  <c r="C150" i="116"/>
  <c r="D53" i="63"/>
  <c r="D80" i="63"/>
  <c r="D34" i="63"/>
  <c r="C177" i="116"/>
  <c r="K9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E57" i="64"/>
  <c r="E58" i="64"/>
  <c r="AD57" i="71"/>
  <c r="AD50" i="71"/>
  <c r="AE15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J22" i="52"/>
  <c r="AK42" i="71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D82" i="63"/>
  <c r="D39" i="63"/>
  <c r="C182" i="116"/>
  <c r="D37" i="63"/>
  <c r="C180" i="116"/>
  <c r="AE57" i="71"/>
  <c r="AE50" i="71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N15" i="36"/>
  <c r="AN16" i="36"/>
  <c r="AP204" i="59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BD11" i="33"/>
  <c r="BH8" i="33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9" i="111"/>
  <c r="AI53" i="52"/>
  <c r="AJ66" i="63"/>
  <c r="AJ68" i="63"/>
  <c r="AJ74" i="63"/>
  <c r="AI59" i="52"/>
  <c r="AG15" i="111"/>
  <c r="AG44" i="71"/>
  <c r="V23" i="52"/>
  <c r="W43" i="71"/>
  <c r="W56" i="71"/>
  <c r="W10" i="92"/>
  <c r="Y209" i="59"/>
  <c r="AF15" i="111"/>
  <c r="AF44" i="71"/>
  <c r="G57" i="64"/>
  <c r="G58" i="64"/>
  <c r="G50" i="63"/>
  <c r="G53" i="63"/>
  <c r="G60" i="63"/>
  <c r="F59" i="71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F5" i="64"/>
  <c r="F120" i="116"/>
  <c r="AN8" i="92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J59" i="52"/>
  <c r="AJ53" i="52"/>
  <c r="AK66" i="63"/>
  <c r="AK68" i="63"/>
  <c r="AK74" i="63"/>
  <c r="H57" i="64"/>
  <c r="G59" i="71"/>
  <c r="H50" i="63"/>
  <c r="H53" i="63"/>
  <c r="H60" i="63"/>
  <c r="AF50" i="71"/>
  <c r="AF57" i="71"/>
  <c r="M8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O78" i="63"/>
  <c r="G35" i="63"/>
  <c r="F178" i="116"/>
  <c r="AM22" i="52"/>
  <c r="AN9" i="92"/>
  <c r="AO79" i="63"/>
  <c r="AN42" i="71"/>
  <c r="AO8" i="92"/>
  <c r="AN21" i="52"/>
  <c r="BF11" i="33"/>
  <c r="BJ8" i="33"/>
  <c r="AL66" i="63"/>
  <c r="AL68" i="63"/>
  <c r="AL74" i="63"/>
  <c r="AK53" i="52"/>
  <c r="AK59" i="52"/>
  <c r="Y10" i="92"/>
  <c r="Y43" i="71"/>
  <c r="Y56" i="71"/>
  <c r="X23" i="52"/>
  <c r="AA209" i="59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15" i="111"/>
  <c r="M9" i="111"/>
  <c r="M45" i="71"/>
  <c r="M58" i="71"/>
  <c r="AJ55" i="64"/>
  <c r="AP8" i="92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P79" i="63"/>
  <c r="AN22" i="52"/>
  <c r="AN55" i="71"/>
  <c r="AN49" i="71"/>
  <c r="AQ38" i="64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5" i="111"/>
  <c r="AK55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P42" i="71"/>
  <c r="AP9" i="92"/>
  <c r="AO22" i="52"/>
  <c r="AQ79" i="63"/>
  <c r="AR78" i="63"/>
  <c r="AR38" i="64"/>
  <c r="AQ16" i="36"/>
  <c r="BH11" i="33"/>
  <c r="BL8" i="33"/>
  <c r="AK15" i="111"/>
  <c r="AK44" i="71"/>
  <c r="F10" i="116"/>
  <c r="AL55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R79" i="63"/>
  <c r="AS78" i="63"/>
  <c r="AV41" i="28"/>
  <c r="AS15" i="36"/>
  <c r="AU204" i="59"/>
  <c r="AS38" i="64"/>
  <c r="BI11" i="33"/>
  <c r="BM8" i="33"/>
  <c r="AB43" i="71"/>
  <c r="AB56" i="71"/>
  <c r="AA23" i="52"/>
  <c r="AB10" i="92"/>
  <c r="AD209" i="59"/>
  <c r="AL15" i="111"/>
  <c r="AL44" i="71"/>
  <c r="F11" i="64"/>
  <c r="AO66" i="63"/>
  <c r="AO68" i="63"/>
  <c r="AO74" i="63"/>
  <c r="AN53" i="52"/>
  <c r="AN59" i="52"/>
  <c r="O8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V204" i="59"/>
  <c r="AZ7" i="33"/>
  <c r="AY69" i="33"/>
  <c r="AT38" i="64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AN55" i="64"/>
  <c r="BJ11" i="33"/>
  <c r="F126" i="116"/>
  <c r="F13" i="64"/>
  <c r="AM55" i="64"/>
  <c r="AO51" i="63"/>
  <c r="AO16" i="67"/>
  <c r="AO19" i="67"/>
  <c r="F166" i="116"/>
  <c r="G25" i="63"/>
  <c r="O45" i="71"/>
  <c r="O58" i="71"/>
  <c r="O9" i="11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W204" i="59"/>
  <c r="AR55" i="71"/>
  <c r="AR49" i="71"/>
  <c r="AU38" i="64"/>
  <c r="AO55" i="64"/>
  <c r="AN15" i="111"/>
  <c r="AN44" i="71"/>
  <c r="BK11" i="33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V38" i="64"/>
  <c r="AT42" i="71"/>
  <c r="AU79" i="63"/>
  <c r="AV78" i="63"/>
  <c r="AS22" i="52"/>
  <c r="AT9" i="92"/>
  <c r="AU8" i="92"/>
  <c r="AT21" i="52"/>
  <c r="BB7" i="33"/>
  <c r="BA69" i="33"/>
  <c r="AP55" i="64"/>
  <c r="AN50" i="71"/>
  <c r="AN57" i="7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H55" i="64"/>
  <c r="H58" i="64"/>
  <c r="AU9" i="92"/>
  <c r="AU42" i="71"/>
  <c r="AV79" i="63"/>
  <c r="AW78" i="63"/>
  <c r="AT22" i="52"/>
  <c r="AW38" i="64"/>
  <c r="AU21" i="52"/>
  <c r="AV8" i="92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55" i="64"/>
  <c r="AP44" i="71"/>
  <c r="BM11" i="33"/>
  <c r="AS66" i="63"/>
  <c r="AS68" i="63"/>
  <c r="AS74" i="63"/>
  <c r="AR59" i="52"/>
  <c r="AR53" i="52"/>
  <c r="AR51" i="63"/>
  <c r="AR16" i="67"/>
  <c r="AR19" i="67"/>
  <c r="Q8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X38" i="64"/>
  <c r="AX15" i="36"/>
  <c r="AZ204" i="59"/>
  <c r="BA41" i="28"/>
  <c r="G39" i="35"/>
  <c r="G37" i="35"/>
  <c r="BD7" i="33"/>
  <c r="BC69" i="33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W79" i="63"/>
  <c r="AX78" i="63"/>
  <c r="AV42" i="71"/>
  <c r="AU22" i="52"/>
  <c r="AV9" i="92"/>
  <c r="AR55" i="64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V49" i="71"/>
  <c r="AV55" i="71"/>
  <c r="AX8" i="92"/>
  <c r="AW21" i="52"/>
  <c r="AQ57" i="71"/>
  <c r="AQ50" i="71"/>
  <c r="AQ15" i="111"/>
  <c r="AS55" i="64"/>
  <c r="AR44" i="71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AZ38" i="64"/>
  <c r="BB204" i="59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15" i="111"/>
  <c r="AR15" i="111"/>
  <c r="AT55" i="64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AY21" i="52"/>
  <c r="AZ8" i="92"/>
  <c r="BA38" i="64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H35" i="63"/>
  <c r="G178" i="116"/>
  <c r="AS57" i="71"/>
  <c r="AS50" i="71"/>
  <c r="AT44" i="71"/>
  <c r="AU55" i="64"/>
  <c r="L59" i="71"/>
  <c r="M50" i="63"/>
  <c r="M53" i="63"/>
  <c r="M60" i="63"/>
  <c r="M57" i="64"/>
  <c r="M58" i="64"/>
  <c r="AV59" i="52"/>
  <c r="AV53" i="52"/>
  <c r="AW66" i="63"/>
  <c r="AW68" i="63"/>
  <c r="AW74" i="63"/>
  <c r="AJ43" i="71"/>
  <c r="AJ56" i="71"/>
  <c r="AI23" i="52"/>
  <c r="AJ10" i="92"/>
  <c r="AL209" i="59"/>
  <c r="S8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BA79" i="63"/>
  <c r="AZ9" i="92"/>
  <c r="AY22" i="52"/>
  <c r="AT15" i="111"/>
  <c r="AV55" i="64"/>
  <c r="AT57" i="71"/>
  <c r="AT50" i="71"/>
  <c r="AU44" i="71"/>
  <c r="AU15" i="111"/>
  <c r="AW16" i="67"/>
  <c r="AW19" i="67"/>
  <c r="AW51" i="63"/>
  <c r="T69" i="64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B79" i="63"/>
  <c r="BA9" i="92"/>
  <c r="BA42" i="71"/>
  <c r="BB8" i="92"/>
  <c r="BA21" i="52"/>
  <c r="AV44" i="71"/>
  <c r="AW55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29" i="111"/>
  <c r="G27" i="111"/>
  <c r="T70" i="64"/>
  <c r="T8" i="111"/>
  <c r="AX51" i="63"/>
  <c r="AX16" i="67"/>
  <c r="AX19" i="67"/>
  <c r="BE27" i="36"/>
  <c r="BE26" i="36"/>
  <c r="BH39" i="28"/>
  <c r="BF21" i="34"/>
  <c r="BA49" i="71"/>
  <c r="BA55" i="71"/>
  <c r="BD38" i="64"/>
  <c r="BJ7" i="33"/>
  <c r="BI69" i="33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15" i="111"/>
  <c r="AW44" i="71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9" i="111"/>
  <c r="U69" i="64"/>
  <c r="T45" i="71"/>
  <c r="T58" i="71"/>
  <c r="E35" i="111"/>
  <c r="F28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F38" i="64"/>
  <c r="BL7" i="33"/>
  <c r="BK69" i="33"/>
  <c r="BE78" i="63"/>
  <c r="AZ55" i="64"/>
  <c r="G126" i="116"/>
  <c r="G13" i="64"/>
  <c r="AX15" i="111"/>
  <c r="AX18" i="111"/>
  <c r="AY17" i="111"/>
  <c r="AX57" i="71"/>
  <c r="AX50" i="71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A59" i="52"/>
  <c r="N60" i="64"/>
  <c r="N55" i="64"/>
  <c r="N58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F79" i="63"/>
  <c r="BE9" i="92"/>
  <c r="BF8" i="92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G38" i="64"/>
  <c r="BA55" i="64"/>
  <c r="AZ15" i="111"/>
  <c r="AZ44" i="71"/>
  <c r="AY44" i="7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B55" i="64"/>
  <c r="AZ50" i="71"/>
  <c r="AZ57" i="71"/>
  <c r="BA44" i="7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I38" i="64"/>
  <c r="BF22" i="52"/>
  <c r="BG42" i="71"/>
  <c r="BG9" i="92"/>
  <c r="BH79" i="63"/>
  <c r="BI78" i="63"/>
  <c r="BJ26" i="36"/>
  <c r="BA50" i="71"/>
  <c r="BA57" i="71"/>
  <c r="BC55" i="64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J38" i="64"/>
  <c r="BC44" i="71"/>
  <c r="BB15" i="111"/>
  <c r="BB18" i="111"/>
  <c r="BC17" i="111"/>
  <c r="BB57" i="71"/>
  <c r="BB50" i="71"/>
  <c r="BD55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F55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55" i="64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55" i="64"/>
  <c r="BF57" i="71"/>
  <c r="BF50" i="71"/>
  <c r="BF15" i="111"/>
  <c r="BF18" i="111"/>
  <c r="BG17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I44" i="7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L70" i="50"/>
  <c r="BN31" i="50"/>
  <c r="BN48" i="50"/>
  <c r="Y60" i="64"/>
  <c r="Y77" i="63"/>
  <c r="Y80" i="63"/>
  <c r="Y82" i="63"/>
  <c r="BJ18" i="111"/>
  <c r="BK17" i="111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9" i="50"/>
  <c r="BN70" i="50"/>
  <c r="Z50" i="63"/>
  <c r="Z53" i="63"/>
  <c r="Z60" i="63"/>
  <c r="Y59" i="71"/>
  <c r="Z57" i="64"/>
  <c r="Z58" i="64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5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4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<sst xmlns="http://schemas.openxmlformats.org/spreadsheetml/2006/main" count="7614" uniqueCount="1267">
  <si>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</si>
  <si>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</si>
  <si>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</si>
  <si>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</si>
  <si>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</si>
  <si>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</si>
  <si>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</si>
  <si>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</si>
  <si>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</si>
  <si>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</si>
  <si>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</si>
  <si>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</si>
  <si>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</si>
  <si>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</si>
  <si>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</si>
  <si>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</si>
  <si>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</si>
  <si>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</si>
  <si>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</si>
  <si>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</si>
  <si>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</si>
  <si>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</si>
  <si>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</si>
  <si>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</si>
  <si>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</si>
  <si>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</si>
  <si>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</si>
  <si>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</si>
  <si>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</si>
  <si>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</si>
  <si>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</si>
  <si>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</si>
  <si>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</si>
  <si>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</si>
  <si>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</si>
  <si>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</si>
  <si>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</si>
  <si>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</si>
  <si>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</si>
  <si>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</si>
  <si>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</si>
  <si>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</si>
  <si>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</si>
  <si>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</si>
  <si>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</si>
  <si>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</si>
  <si>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</si>
  <si>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</si>
  <si>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</si>
  <si>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</si>
  <si>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</si>
  <si>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</si>
  <si>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</si>
  <si>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</si>
  <si>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</si>
  <si>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</si>
  <si>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</si>
  <si>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</si>
  <si>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</si>
  <si>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</si>
  <si>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</si>
  <si>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</si>
  <si>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</si>
  <si>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</si>
  <si>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</si>
  <si>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</si>
  <si>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</si>
  <si>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</si>
  <si>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</si>
  <si>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</si>
  <si>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</si>
  <si>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</si>
  <si>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</si>
  <si>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</si>
  <si>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</si>
  <si>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</si>
  <si>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</si>
  <si>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</si>
  <si>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</si>
  <si>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</si>
  <si>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</si>
  <si>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</si>
  <si>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</si>
  <si>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</si>
  <si>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</si>
  <si>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</si>
  <si>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</si>
  <si>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</si>
  <si>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</si>
  <si>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</si>
  <si>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</si>
  <si>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</si>
  <si>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</si>
  <si>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</si>
  <si>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</si>
  <si>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</si>
  <si>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</si>
  <si>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</si>
  <si>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</si>
  <si>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</si>
  <si>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</si>
  <si>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</si>
  <si>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</si>
  <si>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</si>
  <si>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</si>
  <si>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</si>
  <si>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</si>
  <si>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</si>
  <si>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</si>
  <si>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</si>
  <si>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</si>
  <si>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</si>
  <si>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</si>
  <si>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</si>
  <si>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</si>
  <si>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</si>
  <si>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</si>
  <si>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</si>
  <si>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</si>
  <si>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</si>
  <si>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</si>
  <si>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</si>
  <si>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</si>
  <si>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</si>
  <si>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</si>
  <si>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</si>
  <si>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</si>
  <si>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</si>
  <si>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</si>
  <si>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</si>
  <si>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</si>
  <si>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</si>
  <si>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</si>
  <si>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</si>
  <si>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</si>
  <si>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</si>
  <si>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</si>
  <si>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</si>
  <si>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</si>
  <si>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</si>
  <si>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</si>
  <si>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</si>
  <si>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</si>
  <si>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</si>
  <si>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</si>
  <si>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</si>
  <si>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</si>
  <si>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</si>
  <si>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</si>
  <si>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</si>
  <si>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</si>
  <si>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</si>
  <si>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</si>
  <si>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</si>
  <si>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</si>
  <si>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</si>
  <si>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</si>
  <si>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</si>
  <si>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</si>
  <si>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</si>
  <si>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</si>
  <si>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</si>
  <si>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</si>
  <si>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</si>
  <si>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</si>
  <si>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</si>
  <si>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</si>
  <si>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</si>
  <si>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</si>
  <si>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</si>
  <si>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</si>
  <si>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</si>
  <si>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</si>
  <si>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</si>
  <si>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</si>
  <si>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</si>
  <si>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</si>
  <si>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</si>
  <si>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</si>
  <si>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</si>
  <si>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</si>
  <si>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</si>
  <si>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</si>
  <si>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</si>
  <si>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</si>
  <si>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</si>
  <si>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</si>
  <si>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</si>
  <si>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</si>
  <si>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</si>
  <si>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</si>
  <si>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</si>
  <si>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</si>
  <si>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</si>
  <si>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</si>
  <si>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</si>
  <si>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</si>
  <si>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</si>
  <si>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</si>
  <si>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</si>
  <si>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</si>
  <si>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</si>
  <si>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</si>
  <si>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</si>
  <si>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</si>
  <si>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</si>
  <si>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</si>
  <si>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</si>
  <si>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</si>
  <si>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</si>
  <si>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</si>
  <si>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</si>
  <si>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</si>
  <si>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</si>
  <si>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</si>
  <si>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</si>
  <si>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</si>
  <si>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</si>
  <si>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</si>
  <si>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</si>
  <si>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</si>
  <si>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</si>
  <si>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</si>
  <si>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</si>
  <si>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</si>
  <si>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</si>
  <si>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</si>
  <si>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</si>
  <si>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</si>
  <si>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</si>
  <si>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</si>
  <si>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</si>
  <si>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</si>
  <si>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</si>
  <si>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</si>
  <si>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</si>
  <si>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</si>
  <si>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</si>
  <si>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</si>
  <si>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</si>
  <si>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</si>
  <si>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</si>
  <si>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</si>
  <si>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</si>
  <si>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</si>
  <si>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</si>
  <si>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</si>
  <si>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</si>
  <si>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</si>
  <si>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</si>
  <si>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</si>
  <si>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</si>
  <si>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</si>
  <si>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</si>
  <si>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</si>
  <si>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</si>
  <si>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</si>
  <si>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</si>
  <si>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</si>
  <si>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</si>
  <si>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</si>
  <si>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</si>
  <si>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</si>
  <si>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</si>
  <si>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</si>
  <si>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</si>
  <si>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</si>
  <si>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</si>
  <si>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</si>
  <si>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</si>
  <si>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</si>
  <si>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</si>
  <si>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</si>
  <si>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</si>
  <si>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</si>
  <si>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</si>
  <si>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</si>
  <si>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</si>
  <si>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</si>
  <si>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</si>
  <si>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</si>
  <si>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</si>
  <si>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</si>
  <si>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</si>
  <si>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</si>
  <si>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</si>
  <si>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</si>
  <si>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</si>
  <si>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</si>
  <si>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</si>
  <si>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</si>
  <si>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</si>
  <si>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</si>
  <si>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</si>
  <si>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</si>
  <si>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</si>
  <si>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</si>
  <si>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</si>
  <si>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</si>
  <si>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</si>
  <si>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</si>
  <si>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</si>
  <si>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</si>
  <si>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</si>
  <si>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</si>
  <si>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</si>
  <si>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</si>
  <si>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</si>
  <si>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</si>
  <si>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</si>
  <si>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</si>
  <si>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</si>
  <si>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</si>
  <si>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</si>
  <si>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</si>
  <si>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</si>
  <si>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</si>
  <si>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</si>
  <si>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</si>
  <si>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</si>
  <si>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</si>
  <si>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</si>
  <si>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</si>
  <si>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</si>
  <si>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</si>
  <si>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</si>
  <si>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</si>
  <si>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</si>
  <si>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</si>
  <si>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</si>
  <si>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</si>
  <si>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</si>
  <si>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</si>
  <si>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</si>
  <si>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</si>
  <si>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</si>
  <si>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</si>
  <si>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</si>
  <si>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</si>
  <si>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</si>
  <si>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</si>
  <si>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</si>
  <si>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</si>
  <si>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</si>
  <si>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</si>
  <si>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</si>
  <si>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</si>
  <si>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</si>
  <si>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</si>
  <si>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</si>
  <si>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</si>
  <si>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</si>
  <si>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</si>
  <si>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</si>
  <si>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</si>
  <si>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</si>
  <si>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</si>
  <si>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</si>
  <si>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</si>
  <si>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</si>
  <si>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</si>
  <si>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</si>
  <si>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</si>
  <si>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</si>
  <si>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</si>
  <si>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</si>
  <si>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</si>
  <si>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</si>
  <si>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</si>
  <si>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</si>
  <si>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</si>
  <si>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</si>
  <si>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</si>
  <si>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</si>
  <si>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</si>
  <si>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</si>
  <si>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</si>
  <si>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</si>
  <si>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</si>
  <si>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</si>
  <si>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</si>
  <si>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</si>
  <si>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</si>
  <si>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</si>
  <si>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</si>
  <si>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</si>
  <si>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</si>
  <si>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</si>
  <si>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</si>
  <si>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</si>
  <si>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</si>
  <si>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</si>
  <si>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</si>
  <si>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</si>
  <si>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</si>
  <si>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</si>
  <si>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</si>
  <si>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</si>
  <si>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</si>
  <si>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</si>
  <si>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</si>
  <si>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</si>
  <si>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</si>
  <si>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</si>
  <si>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</si>
  <si>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</si>
  <si>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</si>
  <si>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</si>
  <si>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</si>
  <si>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</si>
  <si>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</si>
  <si>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</si>
  <si>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</si>
  <si>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</si>
  <si>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</si>
  <si>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</si>
  <si>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</si>
  <si>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</si>
  <si>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</si>
  <si>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</si>
  <si>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</si>
  <si>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</si>
  <si>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</si>
  <si>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</si>
  <si>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</si>
  <si>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</si>
  <si>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</si>
  <si>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</si>
  <si>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</si>
  <si>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</si>
  <si>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</si>
  <si>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</si>
  <si>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</si>
  <si>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</si>
  <si>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</si>
  <si>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</si>
  <si>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</si>
  <si>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</si>
  <si>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</si>
  <si>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</si>
  <si>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</si>
  <si>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</si>
  <si>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</si>
  <si>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</si>
  <si>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</si>
  <si>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</si>
  <si>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</si>
  <si>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</si>
  <si>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</si>
  <si>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</si>
  <si>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</si>
  <si>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</si>
  <si>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</si>
  <si>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</si>
  <si>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</si>
  <si>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</si>
  <si>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</si>
  <si>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</si>
  <si>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</si>
  <si>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</si>
  <si>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</si>
  <si>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</si>
  <si>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</si>
  <si>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</si>
  <si>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</si>
  <si>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</si>
  <si>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</si>
  <si>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</si>
  <si>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</si>
  <si>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</si>
  <si>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</si>
  <si>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</si>
  <si>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</si>
  <si>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</si>
  <si>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</si>
  <si>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</si>
  <si>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</si>
  <si>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</si>
  <si>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</si>
  <si>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</si>
  <si>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</si>
  <si>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</si>
  <si>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</si>
  <si>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</si>
  <si>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</si>
  <si>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</si>
  <si>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</si>
  <si>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</si>
  <si>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</si>
  <si>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</si>
  <si>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</si>
  <si>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</si>
  <si>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</si>
  <si>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</si>
  <si>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</si>
  <si>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</si>
  <si>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</si>
  <si>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</si>
  <si>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</si>
  <si>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</si>
  <si>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</si>
  <si>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</si>
  <si>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</si>
  <si>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</si>
  <si>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</si>
  <si>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</si>
  <si>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</si>
  <si>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</si>
  <si>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</si>
  <si>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</si>
  <si>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</si>
  <si>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</si>
  <si>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</si>
  <si>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</si>
  <si>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</si>
  <si>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</si>
  <si>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</si>
  <si>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</si>
  <si>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</si>
  <si>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</si>
  <si>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</si>
  <si>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</si>
  <si>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</si>
  <si>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</si>
  <si>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</si>
  <si>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</si>
  <si>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</si>
  <si>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</si>
  <si>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</si>
  <si>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</si>
  <si>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</si>
  <si>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</si>
  <si>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</si>
  <si>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</si>
  <si>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</si>
  <si>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</si>
  <si>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</si>
  <si>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</si>
  <si>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</si>
  <si>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</si>
  <si>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</si>
  <si>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</si>
  <si>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</si>
  <si>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</si>
  <si>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</si>
  <si>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</si>
  <si>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</si>
  <si>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</si>
  <si>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</si>
  <si>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</si>
  <si>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</si>
  <si>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</si>
  <si>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</si>
  <si>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</si>
  <si>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</si>
  <si>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</si>
  <si>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</si>
  <si>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</si>
  <si>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</si>
  <si>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</si>
  <si>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</si>
  <si>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</si>
  <si>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</si>
  <si>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</si>
  <si>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</si>
  <si>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</si>
  <si>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</si>
  <si>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</si>
  <si>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</si>
  <si>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</si>
  <si>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</si>
  <si>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</si>
  <si>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</si>
  <si>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</si>
  <si>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</si>
  <si>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</si>
  <si>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</si>
  <si>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</si>
  <si>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</si>
  <si>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</si>
  <si>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</si>
  <si>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</si>
  <si>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</si>
  <si>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</si>
  <si>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</si>
  <si>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</si>
  <si>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</si>
  <si>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</si>
  <si>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</si>
  <si>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</si>
  <si>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</si>
  <si>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</si>
  <si>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</si>
  <si>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</si>
  <si>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</si>
  <si>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</si>
  <si>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</si>
  <si>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</si>
  <si>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</si>
  <si>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</si>
  <si>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</si>
  <si>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</si>
  <si>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</si>
  <si>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</si>
  <si>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</si>
  <si>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</si>
  <si>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</si>
  <si>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</si>
  <si>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</si>
  <si>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</si>
  <si>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</si>
  <si>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</si>
  <si>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</si>
  <si>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</si>
  <si>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</si>
  <si>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</si>
  <si>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</si>
  <si>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</si>
  <si>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</si>
  <si>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</si>
  <si>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</si>
  <si>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</si>
  <si>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</si>
  <si>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</si>
  <si>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</si>
  <si>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</si>
  <si>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</si>
  <si>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</si>
  <si>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</si>
  <si>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</si>
  <si>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</si>
  <si>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</si>
  <si>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</si>
  <si>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</si>
  <si>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</si>
  <si>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</si>
  <si>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</si>
  <si>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</si>
  <si>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</si>
  <si>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</si>
  <si>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</si>
  <si>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</si>
  <si>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</si>
  <si>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</si>
  <si>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</si>
  <si>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</si>
  <si>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</si>
  <si>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</si>
  <si>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</si>
  <si>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</si>
  <si>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</si>
  <si>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</si>
  <si>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</si>
  <si>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</si>
  <si>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</si>
  <si>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</si>
  <si>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</si>
  <si>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</si>
  <si>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</si>
  <si>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</si>
  <si>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</si>
  <si>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</si>
  <si>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</si>
  <si>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</si>
  <si>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</si>
  <si>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</si>
  <si>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</si>
  <si>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</si>
  <si>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</si>
  <si>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</si>
  <si>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</si>
  <si>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</si>
  <si>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</si>
  <si>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</si>
  <si>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</si>
  <si>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</si>
  <si>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</si>
  <si>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</si>
  <si>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</si>
  <si>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</si>
  <si>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</si>
  <si>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</si>
  <si>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</si>
  <si>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</si>
  <si>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</si>
  <si>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</si>
  <si>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</si>
  <si>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</si>
  <si>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</si>
  <si>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</si>
  <si>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</si>
  <si>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</si>
  <si>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</si>
  <si>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</si>
  <si>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</si>
  <si>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</si>
  <si>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</si>
  <si>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</si>
  <si>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</si>
  <si>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</si>
  <si>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</si>
  <si>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</si>
  <si>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</si>
  <si>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</si>
  <si>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</si>
  <si>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</si>
  <si>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</si>
  <si>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</si>
  <si>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</si>
  <si>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</si>
  <si>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</si>
  <si>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</si>
  <si>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</si>
  <si>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</si>
  <si>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</si>
  <si>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</si>
  <si>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</si>
  <si>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</si>
  <si>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</si>
  <si>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</si>
  <si>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</si>
  <si>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</si>
  <si>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</si>
  <si>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</si>
  <si>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</si>
  <si>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</si>
  <si>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</si>
  <si>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</si>
  <si>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</si>
  <si>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</si>
  <si>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</si>
  <si>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</si>
  <si>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</si>
  <si>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</si>
  <si>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</si>
  <si>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</si>
  <si>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</si>
  <si>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</si>
  <si>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</si>
  <si>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</si>
  <si>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</si>
  <si>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</si>
  <si>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</si>
  <si>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</si>
  <si>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</si>
  <si>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</si>
  <si>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</si>
  <si>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</si>
  <si>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</si>
  <si>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</si>
  <si>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</si>
  <si>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</si>
  <si>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</si>
  <si>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</si>
  <si>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</si>
  <si>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</si>
  <si>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</si>
  <si>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</si>
  <si>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</si>
  <si>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</si>
  <si>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</si>
  <si>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</si>
  <si>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</si>
  <si>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</si>
  <si>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</si>
  <si>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</si>
  <si>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</si>
  <si>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</si>
  <si>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</si>
  <si>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</si>
  <si>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</si>
  <si>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</si>
  <si>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</si>
  <si>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</si>
  <si>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</si>
  <si>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</si>
  <si>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</si>
  <si>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</si>
  <si>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</si>
  <si>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</si>
  <si>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</si>
  <si>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</si>
  <si>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</si>
  <si>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</si>
  <si>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</si>
  <si>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</si>
  <si>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</si>
  <si>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</si>
  <si>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</si>
  <si>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</si>
  <si>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</si>
  <si>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</si>
  <si>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</si>
  <si>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</si>
  <si>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</si>
  <si>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</si>
  <si>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</si>
  <si>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</si>
  <si>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</si>
  <si>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</si>
  <si>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</si>
  <si>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</si>
  <si>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</si>
  <si>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</si>
  <si>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</si>
  <si>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</si>
  <si>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</si>
  <si>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</si>
  <si>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</si>
  <si>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</si>
  <si>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</si>
  <si>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</si>
  <si>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</si>
  <si>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</si>
  <si>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</si>
  <si>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</si>
  <si>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</si>
  <si>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</si>
  <si>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</si>
  <si>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</si>
  <si>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</si>
  <si>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</si>
  <si>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</si>
  <si>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</si>
  <si>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</si>
  <si>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</si>
  <si>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</si>
  <si>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</si>
  <si>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</si>
  <si>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</si>
  <si>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</si>
  <si>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</si>
  <si>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</si>
  <si>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</si>
  <si>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</si>
  <si>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</si>
  <si>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</si>
  <si>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</si>
  <si>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</si>
  <si>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</si>
  <si>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</si>
  <si>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</si>
  <si>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</si>
  <si>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</si>
  <si>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</si>
  <si>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</si>
  <si>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</si>
  <si>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</si>
  <si>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</si>
  <si>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</si>
  <si>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</si>
  <si>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</si>
  <si>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</si>
  <si>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</si>
  <si>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</si>
  <si>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</si>
  <si>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</si>
  <si>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</si>
  <si>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</si>
  <si>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</si>
  <si>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</si>
  <si>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</si>
  <si>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</si>
  <si>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</si>
  <si>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</si>
  <si>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</si>
  <si>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</si>
  <si>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</si>
  <si>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</si>
  <si>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</si>
  <si>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</si>
  <si>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</si>
  <si>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</si>
  <si>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</si>
  <si>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</si>
  <si>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</si>
  <si>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</si>
  <si>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</si>
  <si>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</si>
  <si>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</si>
  <si>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</si>
  <si>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</si>
  <si>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</si>
  <si>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</si>
  <si>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</si>
  <si>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</si>
  <si>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</si>
  <si>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</si>
  <si>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</si>
  <si>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</si>
  <si>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</si>
  <si>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</si>
  <si>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</si>
  <si>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</si>
  <si>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</si>
  <si>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</si>
  <si>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</si>
  <si>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</si>
  <si>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</si>
  <si>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</si>
  <si>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</si>
  <si>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</si>
  <si>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</si>
  <si>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</si>
  <si>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</si>
  <si>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</si>
  <si>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</si>
  <si>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</si>
  <si>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</si>
  <si>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</si>
  <si>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</si>
  <si>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</si>
  <si>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</si>
  <si>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</si>
  <si>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</si>
  <si>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</si>
  <si>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</si>
  <si>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</si>
  <si>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</si>
  <si>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</si>
  <si>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</si>
  <si>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</si>
  <si>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</si>
  <si>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</si>
  <si>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</si>
  <si>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</si>
  <si>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</si>
  <si>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</si>
  <si>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</si>
  <si>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</si>
  <si>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</si>
  <si>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</si>
  <si>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</si>
  <si>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</si>
  <si>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</si>
  <si>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</si>
  <si>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</si>
  <si>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</si>
  <si>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</si>
  <si>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</si>
  <si>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</si>
  <si>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</si>
  <si>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</si>
  <si>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</si>
  <si>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</si>
  <si>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</si>
  <si>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</si>
  <si>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</si>
  <si>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</si>
  <si>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</si>
  <si>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</si>
  <si>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</si>
  <si>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</si>
  <si>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</si>
  <si>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</si>
  <si>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</si>
  <si>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</si>
  <si>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</si>
  <si>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</si>
  <si>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</si>
  <si>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</si>
  <si>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</si>
  <si>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</si>
  <si>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</si>
  <si>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</si>
  <si>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</si>
  <si>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</si>
  <si>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</si>
  <si>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</si>
  <si>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</si>
  <si>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</si>
  <si>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</si>
  <si>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</si>
  <si>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</si>
  <si>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</si>
  <si>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</si>
  <si>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</si>
  <si>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</si>
  <si>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</si>
  <si>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</si>
  <si>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</si>
  <si>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</si>
  <si>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</si>
  <si>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</si>
  <si>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</si>
  <si>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</si>
  <si>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</si>
  <si>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</si>
  <si>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</si>
  <si>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</si>
  <si>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</si>
  <si>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</si>
  <si>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</si>
  <si>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</si>
  <si>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</si>
  <si>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</si>
  <si>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</si>
  <si>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</si>
  <si>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</si>
  <si>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</si>
  <si>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</si>
  <si>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</si>
  <si>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</si>
  <si>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</si>
  <si>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</si>
  <si>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</si>
  <si>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</si>
  <si>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</si>
  <si>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</si>
  <si>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</si>
  <si>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</si>
  <si>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</si>
  <si>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</si>
  <si>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</si>
  <si>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</si>
  <si>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</si>
  <si>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</si>
  <si>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</si>
  <si>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</si>
  <si>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</si>
  <si>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</si>
  <si>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</si>
  <si>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</si>
  <si>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</si>
  <si>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</si>
  <si>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</si>
  <si>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</si>
  <si>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</si>
  <si>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</si>
  <si>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</si>
  <si>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</si>
  <si>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</si>
  <si>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</si>
  <si>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</si>
  <si>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</si>
  <si>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</si>
  <si>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</si>
  <si>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</si>
  <si>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</si>
  <si>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</si>
  <si>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</si>
  <si>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</si>
  <si>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</si>
  <si>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</si>
  <si>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</si>
  <si>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</si>
  <si>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</si>
  <si>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</si>
  <si>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</si>
  <si>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</si>
  <si>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</si>
  <si>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</si>
  <si>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</si>
  <si>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</si>
  <si>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</si>
  <si>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</si>
  <si>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</si>
  <si>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</si>
  <si>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</si>
  <si>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</si>
  <si>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</si>
  <si>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</si>
  <si>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</si>
  <si>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</si>
  <si>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</si>
  <si>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</si>
  <si>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</si>
  <si>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</si>
  <si>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</si>
  <si>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</si>
  <si>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</si>
  <si>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</si>
  <si>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</si>
  <si>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</si>
  <si>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</si>
  <si>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</si>
  <si>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</si>
  <si>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</si>
  <si>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</si>
  <si>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</si>
  <si>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</si>
  <si>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</si>
  <si>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</si>
  <si>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</si>
  <si>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</si>
  <si>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</si>
  <si>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</si>
  <si>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</si>
  <si>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</si>
  <si>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</si>
  <si>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</si>
  <si>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</si>
  <si>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</si>
  <si>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</si>
  <si>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</si>
  <si>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</si>
  <si>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</si>
  <si>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</si>
  <si>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</si>
  <si>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</si>
  <si>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</si>
  <si>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</si>
  <si>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</si>
  <si>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</si>
  <si>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</si>
  <si>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</si>
  <si>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</si>
  <si>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</si>
  <si>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</si>
  <si>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</si>
  <si>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</si>
  <si>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</si>
  <si>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</si>
  <si>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</si>
  <si>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</si>
  <si>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</si>
  <si>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</si>
  <si>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</si>
  <si>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</si>
  <si>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</si>
  <si>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</si>
  <si>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</si>
  <si>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</si>
  <si>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</si>
  <si>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</si>
  <si>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</si>
  <si>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</si>
  <si>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</si>
  <si>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</si>
  <si>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</si>
  <si>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</si>
  <si>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</si>
  <si>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</si>
  <si>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</si>
  <si>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</si>
  <si>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</si>
  <si>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</si>
  <si>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</si>
  <si>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</si>
  <si>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</si>
  <si>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</si>
  <si>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</si>
  <si>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</si>
  <si>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</si>
  <si>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</si>
  <si>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</si>
  <si>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</si>
  <si>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</si>
  <si>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</si>
  <si>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</si>
  <si>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</si>
  <si>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</si>
  <si>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</si>
  <si>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</si>
  <si>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</si>
  <si>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</si>
  <si>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</si>
  <si>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</si>
  <si>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</si>
  <si>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</si>
  <si>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</si>
  <si>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</si>
  <si>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</si>
  <si>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</si>
  <si>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</si>
  <si>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</si>
  <si>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</si>
  <si>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</si>
  <si>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</si>
  <si>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</si>
  <si>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</si>
  <si>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</si>
  <si>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</si>
  <si>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</si>
  <si>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</si>
  <si>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</si>
  <si>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</si>
  <si>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</si>
  <si>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</si>
  <si>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</si>
  <si>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</si>
  <si>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</si>
  <si>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</si>
  <si>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</si>
  <si>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</si>
  <si>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</si>
  <si>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</si>
  <si>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</si>
  <si>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</si>
  <si>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</si>
  <si>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</si>
  <si>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</si>
  <si>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</si>
  <si>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</si>
  <si>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</si>
  <si>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</si>
  <si>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</si>
  <si>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</si>
  <si>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</si>
  <si>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</si>
  <si>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</si>
  <si>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</si>
  <si>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</si>
  <si>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</si>
  <si>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</si>
  <si>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</si>
  <si>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</si>
  <si>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</si>
  <si>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</si>
  <si>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</si>
  <si>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</si>
  <si>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</si>
  <si>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</si>
  <si>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</si>
  <si>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</si>
  <si>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</si>
  <si>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</si>
  <si>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</si>
  <si>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</si>
  <si>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</si>
  <si>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</si>
  <si>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</si>
  <si>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</si>
  <si>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</si>
  <si>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</si>
  <si>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</si>
  <si>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</si>
  <si>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</si>
  <si>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</si>
  <si>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</si>
  <si>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</si>
  <si>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</si>
  <si>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</si>
  <si>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</si>
  <si>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</si>
  <si>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</si>
  <si>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</si>
  <si>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</si>
  <si>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</si>
  <si>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</si>
  <si>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</si>
  <si>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</si>
  <si>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</si>
  <si>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</si>
  <si>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</si>
  <si>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</si>
  <si>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</si>
  <si>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</si>
  <si>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</si>
  <si>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</si>
  <si>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</si>
  <si>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</si>
  <si>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</si>
  <si>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</si>
  <si>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</si>
  <si>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</si>
  <si>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</si>
  <si>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</si>
  <si>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</si>
  <si>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</si>
  <si>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</si>
  <si>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</si>
  <si>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Dic YR 1</t>
  </si>
  <si>
    <t>Feb YR 2</t>
  </si>
  <si>
    <t>Jul YR 1</t>
  </si>
  <si>
    <t>Exit Valuation - NPV from Feb YR 3</t>
  </si>
  <si>
    <t>Feb YR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</si>
</sst>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7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164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4" fontId="27" fillId="0" borderId="0" xfId="0" applyNumberFormat="1" applyFont="1" applyAlignment="1">
      <alignment horizontal="center"/>
    </xf>
    <xf numFmtId="164" fontId="17" fillId="0" borderId="0" xfId="3" applyNumberFormat="1" applyFont="1"/>
    <xf numFmtId="170" fontId="27" fillId="0" borderId="0" xfId="1" applyNumberFormat="1" applyFont="1"/>
    <xf numFmtId="10" fontId="1" fillId="0" borderId="0" xfId="9" applyNumberFormat="1" applyFont="1" applyAlignment="1">
      <alignment horizontal="center"/>
    </xf>
    <xf numFmtId="164" fontId="27" fillId="0" borderId="0" xfId="0" applyNumberFormat="1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-21016224.666666664</c:v>
                </c:pt>
                <c:pt idx="5">
                  <c:v>-15761211.333333332</c:v>
                </c:pt>
                <c:pt idx="6">
                  <c:v>-17761211.333333332</c:v>
                </c:pt>
                <c:pt idx="7">
                  <c:v>-17373150.666666668</c:v>
                </c:pt>
                <c:pt idx="8">
                  <c:v>-17373150.666666668</c:v>
                </c:pt>
                <c:pt idx="9">
                  <c:v>-17373150.666666668</c:v>
                </c:pt>
                <c:pt idx="10">
                  <c:v>-17373150.666666668</c:v>
                </c:pt>
                <c:pt idx="11">
                  <c:v>-17373150.666666668</c:v>
                </c:pt>
                <c:pt idx="12">
                  <c:v>-17402150.666666668</c:v>
                </c:pt>
                <c:pt idx="13">
                  <c:v>-14565720.666666668</c:v>
                </c:pt>
                <c:pt idx="14">
                  <c:v>-10655940.666666668</c:v>
                </c:pt>
                <c:pt idx="15">
                  <c:v>-9357495.6666666679</c:v>
                </c:pt>
                <c:pt idx="16">
                  <c:v>-8357495.6666666679</c:v>
                </c:pt>
                <c:pt idx="17">
                  <c:v>-8357495.6666666679</c:v>
                </c:pt>
                <c:pt idx="18">
                  <c:v>-8357495.6666666679</c:v>
                </c:pt>
                <c:pt idx="19">
                  <c:v>-8357495.6666666679</c:v>
                </c:pt>
                <c:pt idx="20">
                  <c:v>-8357495.6666666679</c:v>
                </c:pt>
                <c:pt idx="21">
                  <c:v>-8357495.6666666679</c:v>
                </c:pt>
                <c:pt idx="22">
                  <c:v>-8357495.6666666679</c:v>
                </c:pt>
                <c:pt idx="23">
                  <c:v>-8357495.6666666679</c:v>
                </c:pt>
                <c:pt idx="24">
                  <c:v>-12261390.666666668</c:v>
                </c:pt>
                <c:pt idx="25">
                  <c:v>-7814140.6666666679</c:v>
                </c:pt>
                <c:pt idx="26">
                  <c:v>425704.63333333284</c:v>
                </c:pt>
                <c:pt idx="27">
                  <c:v>3170602.3833333291</c:v>
                </c:pt>
                <c:pt idx="28">
                  <c:v>3170602.3833333291</c:v>
                </c:pt>
                <c:pt idx="29">
                  <c:v>3170602.3833333291</c:v>
                </c:pt>
                <c:pt idx="30">
                  <c:v>3170602.3833333291</c:v>
                </c:pt>
                <c:pt idx="31">
                  <c:v>3170602.3833333291</c:v>
                </c:pt>
                <c:pt idx="32">
                  <c:v>3170602.3833333291</c:v>
                </c:pt>
                <c:pt idx="33">
                  <c:v>3170602.3833333291</c:v>
                </c:pt>
                <c:pt idx="34">
                  <c:v>3170602.3833333291</c:v>
                </c:pt>
                <c:pt idx="35">
                  <c:v>3170602.3833333291</c:v>
                </c:pt>
                <c:pt idx="36">
                  <c:v>-5069242.9166666698</c:v>
                </c:pt>
                <c:pt idx="37">
                  <c:v>-2196863.5721666627</c:v>
                </c:pt>
                <c:pt idx="38">
                  <c:v>10802124.945833337</c:v>
                </c:pt>
                <c:pt idx="39">
                  <c:v>15122758.575333331</c:v>
                </c:pt>
                <c:pt idx="40">
                  <c:v>15122353.575333331</c:v>
                </c:pt>
                <c:pt idx="41">
                  <c:v>15122353.575333331</c:v>
                </c:pt>
                <c:pt idx="42">
                  <c:v>15122353.575333331</c:v>
                </c:pt>
                <c:pt idx="43">
                  <c:v>15122353.575333331</c:v>
                </c:pt>
                <c:pt idx="44">
                  <c:v>15122353.575333331</c:v>
                </c:pt>
                <c:pt idx="45">
                  <c:v>15122353.575333331</c:v>
                </c:pt>
                <c:pt idx="46">
                  <c:v>15122353.575333331</c:v>
                </c:pt>
                <c:pt idx="47">
                  <c:v>15122353.575333331</c:v>
                </c:pt>
                <c:pt idx="48">
                  <c:v>2145885.2403333373</c:v>
                </c:pt>
                <c:pt idx="49">
                  <c:v>-5894384.6796416789</c:v>
                </c:pt>
                <c:pt idx="50">
                  <c:v>6675703.6901583336</c:v>
                </c:pt>
                <c:pt idx="51">
                  <c:v>10860470.14757333</c:v>
                </c:pt>
                <c:pt idx="52">
                  <c:v>10860065.14757333</c:v>
                </c:pt>
                <c:pt idx="53">
                  <c:v>10860065.14757333</c:v>
                </c:pt>
                <c:pt idx="54">
                  <c:v>10860065.14757333</c:v>
                </c:pt>
                <c:pt idx="55">
                  <c:v>10860065.14757333</c:v>
                </c:pt>
                <c:pt idx="56">
                  <c:v>10860065.14757333</c:v>
                </c:pt>
                <c:pt idx="57">
                  <c:v>10860065.14757333</c:v>
                </c:pt>
                <c:pt idx="58">
                  <c:v>10860065.14757333</c:v>
                </c:pt>
                <c:pt idx="59">
                  <c:v>10860065.14757333</c:v>
                </c:pt>
                <c:pt idx="60">
                  <c:v>-1706746.2322016731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-31424807.999999996</c:v>
                </c:pt>
                <c:pt idx="5">
                  <c:v>-15771627.999999998</c:v>
                </c:pt>
                <c:pt idx="6">
                  <c:v>-17581628</c:v>
                </c:pt>
                <c:pt idx="7">
                  <c:v>-17272234</c:v>
                </c:pt>
                <c:pt idx="8">
                  <c:v>-17192234</c:v>
                </c:pt>
                <c:pt idx="9">
                  <c:v>-17192234</c:v>
                </c:pt>
                <c:pt idx="10">
                  <c:v>-17192234</c:v>
                </c:pt>
                <c:pt idx="11">
                  <c:v>-17192234</c:v>
                </c:pt>
                <c:pt idx="12">
                  <c:v>-17221234</c:v>
                </c:pt>
                <c:pt idx="13">
                  <c:v>-14384804.000000002</c:v>
                </c:pt>
                <c:pt idx="14">
                  <c:v>-10475024.000000002</c:v>
                </c:pt>
                <c:pt idx="15">
                  <c:v>-9176579.0000000019</c:v>
                </c:pt>
                <c:pt idx="16">
                  <c:v>-8176579.0000000009</c:v>
                </c:pt>
                <c:pt idx="17">
                  <c:v>-8176579.0000000009</c:v>
                </c:pt>
                <c:pt idx="18">
                  <c:v>-8176579.0000000009</c:v>
                </c:pt>
                <c:pt idx="19">
                  <c:v>-8176579.0000000009</c:v>
                </c:pt>
                <c:pt idx="20">
                  <c:v>-8176579.0000000009</c:v>
                </c:pt>
                <c:pt idx="21">
                  <c:v>-8176579.0000000009</c:v>
                </c:pt>
                <c:pt idx="22">
                  <c:v>-8176579.0000000009</c:v>
                </c:pt>
                <c:pt idx="23">
                  <c:v>-8176579.0000000009</c:v>
                </c:pt>
                <c:pt idx="24">
                  <c:v>-12080474.000000002</c:v>
                </c:pt>
                <c:pt idx="25">
                  <c:v>-7633224.0000000009</c:v>
                </c:pt>
                <c:pt idx="26">
                  <c:v>606621.29999999946</c:v>
                </c:pt>
                <c:pt idx="27">
                  <c:v>3351519.0499999956</c:v>
                </c:pt>
                <c:pt idx="28">
                  <c:v>3351519.0499999956</c:v>
                </c:pt>
                <c:pt idx="29">
                  <c:v>3351519.0499999956</c:v>
                </c:pt>
                <c:pt idx="30">
                  <c:v>3351519.0499999956</c:v>
                </c:pt>
                <c:pt idx="31">
                  <c:v>3351519.0499999956</c:v>
                </c:pt>
                <c:pt idx="32">
                  <c:v>3351519.0499999956</c:v>
                </c:pt>
                <c:pt idx="33">
                  <c:v>3351519.0499999956</c:v>
                </c:pt>
                <c:pt idx="34">
                  <c:v>3351519.0499999956</c:v>
                </c:pt>
                <c:pt idx="35">
                  <c:v>3351519.0499999956</c:v>
                </c:pt>
                <c:pt idx="36">
                  <c:v>-4888326.2500000028</c:v>
                </c:pt>
                <c:pt idx="37">
                  <c:v>-2015946.9054999959</c:v>
                </c:pt>
                <c:pt idx="38">
                  <c:v>10983041.612500003</c:v>
                </c:pt>
                <c:pt idx="39">
                  <c:v>15303675.241999997</c:v>
                </c:pt>
                <c:pt idx="40">
                  <c:v>15303270.241999997</c:v>
                </c:pt>
                <c:pt idx="41">
                  <c:v>15303270.241999997</c:v>
                </c:pt>
                <c:pt idx="42">
                  <c:v>15303270.241999997</c:v>
                </c:pt>
                <c:pt idx="43">
                  <c:v>15303270.241999997</c:v>
                </c:pt>
                <c:pt idx="44">
                  <c:v>15303270.241999997</c:v>
                </c:pt>
                <c:pt idx="45">
                  <c:v>15303270.241999997</c:v>
                </c:pt>
                <c:pt idx="46">
                  <c:v>15303270.241999997</c:v>
                </c:pt>
                <c:pt idx="47">
                  <c:v>15303270.241999997</c:v>
                </c:pt>
                <c:pt idx="48">
                  <c:v>2326801.9070000038</c:v>
                </c:pt>
                <c:pt idx="49">
                  <c:v>-5713468.012975012</c:v>
                </c:pt>
                <c:pt idx="50">
                  <c:v>6856620.3568250006</c:v>
                </c:pt>
                <c:pt idx="51">
                  <c:v>11041386.814239996</c:v>
                </c:pt>
                <c:pt idx="52">
                  <c:v>11040981.814239996</c:v>
                </c:pt>
                <c:pt idx="53">
                  <c:v>11040981.814239996</c:v>
                </c:pt>
                <c:pt idx="54">
                  <c:v>11040981.814239996</c:v>
                </c:pt>
                <c:pt idx="55">
                  <c:v>11040981.814239996</c:v>
                </c:pt>
                <c:pt idx="56">
                  <c:v>11040981.814239996</c:v>
                </c:pt>
                <c:pt idx="57">
                  <c:v>11040981.814239996</c:v>
                </c:pt>
                <c:pt idx="58">
                  <c:v>11040981.814239996</c:v>
                </c:pt>
                <c:pt idx="59">
                  <c:v>11040981.814239996</c:v>
                </c:pt>
                <c:pt idx="60">
                  <c:v>-1525829.5655350063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-21016224.666666664</c:v>
                </c:pt>
                <c:pt idx="5">
                  <c:v>-15761211.333333332</c:v>
                </c:pt>
                <c:pt idx="6">
                  <c:v>-17761211.333333332</c:v>
                </c:pt>
                <c:pt idx="7">
                  <c:v>-17373150.666666668</c:v>
                </c:pt>
                <c:pt idx="8">
                  <c:v>-17373150.666666668</c:v>
                </c:pt>
                <c:pt idx="9">
                  <c:v>-17373150.666666668</c:v>
                </c:pt>
                <c:pt idx="10">
                  <c:v>-17373150.666666668</c:v>
                </c:pt>
                <c:pt idx="11">
                  <c:v>-17373150.666666668</c:v>
                </c:pt>
                <c:pt idx="12">
                  <c:v>-17402150.666666668</c:v>
                </c:pt>
                <c:pt idx="13">
                  <c:v>-14565720.666666668</c:v>
                </c:pt>
                <c:pt idx="14">
                  <c:v>-10655940.666666668</c:v>
                </c:pt>
                <c:pt idx="15">
                  <c:v>-9357495.6666666679</c:v>
                </c:pt>
                <c:pt idx="16">
                  <c:v>-8357495.6666666679</c:v>
                </c:pt>
                <c:pt idx="17">
                  <c:v>-8357495.6666666679</c:v>
                </c:pt>
                <c:pt idx="18">
                  <c:v>-8357495.6666666679</c:v>
                </c:pt>
                <c:pt idx="19">
                  <c:v>-8357495.6666666679</c:v>
                </c:pt>
                <c:pt idx="20">
                  <c:v>-8357495.6666666679</c:v>
                </c:pt>
                <c:pt idx="21">
                  <c:v>-8357495.6666666679</c:v>
                </c:pt>
                <c:pt idx="22">
                  <c:v>-8357495.6666666679</c:v>
                </c:pt>
                <c:pt idx="23">
                  <c:v>-8357495.6666666679</c:v>
                </c:pt>
                <c:pt idx="24">
                  <c:v>-12261390.666666668</c:v>
                </c:pt>
                <c:pt idx="25">
                  <c:v>-7814140.6666666679</c:v>
                </c:pt>
                <c:pt idx="26">
                  <c:v>425704.63333333284</c:v>
                </c:pt>
                <c:pt idx="27">
                  <c:v>3170602.3833333291</c:v>
                </c:pt>
                <c:pt idx="28">
                  <c:v>3170602.3833333291</c:v>
                </c:pt>
                <c:pt idx="29">
                  <c:v>3170602.3833333291</c:v>
                </c:pt>
                <c:pt idx="30">
                  <c:v>3170602.3833333291</c:v>
                </c:pt>
                <c:pt idx="31">
                  <c:v>3170602.3833333291</c:v>
                </c:pt>
                <c:pt idx="32">
                  <c:v>3170602.3833333291</c:v>
                </c:pt>
                <c:pt idx="33">
                  <c:v>3170602.3833333291</c:v>
                </c:pt>
                <c:pt idx="34">
                  <c:v>3170602.3833333291</c:v>
                </c:pt>
                <c:pt idx="35">
                  <c:v>3170602.3833333291</c:v>
                </c:pt>
                <c:pt idx="36">
                  <c:v>-5069242.9166666698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-21016224.666666664</c:v>
                </c:pt>
                <c:pt idx="5">
                  <c:v>-36777436</c:v>
                </c:pt>
                <c:pt idx="6">
                  <c:v>-54538647.333333328</c:v>
                </c:pt>
                <c:pt idx="7">
                  <c:v>-71911798</c:v>
                </c:pt>
                <c:pt idx="8">
                  <c:v>-89284948.666666672</c:v>
                </c:pt>
                <c:pt idx="9">
                  <c:v>-106658099.33333334</c:v>
                </c:pt>
                <c:pt idx="10">
                  <c:v>-124031250.00000001</c:v>
                </c:pt>
                <c:pt idx="11">
                  <c:v>-141404400.66666669</c:v>
                </c:pt>
                <c:pt idx="12">
                  <c:v>-158806551.33333334</c:v>
                </c:pt>
                <c:pt idx="13">
                  <c:v>-173372272</c:v>
                </c:pt>
                <c:pt idx="14">
                  <c:v>-184028212.66666666</c:v>
                </c:pt>
                <c:pt idx="15">
                  <c:v>-193385708.33333331</c:v>
                </c:pt>
                <c:pt idx="16">
                  <c:v>-201743203.99999997</c:v>
                </c:pt>
                <c:pt idx="17">
                  <c:v>-210100699.66666663</c:v>
                </c:pt>
                <c:pt idx="18">
                  <c:v>-218458195.33333328</c:v>
                </c:pt>
                <c:pt idx="19">
                  <c:v>-226815690.99999994</c:v>
                </c:pt>
                <c:pt idx="20">
                  <c:v>-235173186.6666666</c:v>
                </c:pt>
                <c:pt idx="21">
                  <c:v>-243530682.33333325</c:v>
                </c:pt>
                <c:pt idx="22">
                  <c:v>-251888177.99999991</c:v>
                </c:pt>
                <c:pt idx="23">
                  <c:v>-260245673.66666657</c:v>
                </c:pt>
                <c:pt idx="24">
                  <c:v>-272507064.33333325</c:v>
                </c:pt>
                <c:pt idx="25">
                  <c:v>-280321204.99999994</c:v>
                </c:pt>
                <c:pt idx="26">
                  <c:v>-279895500.36666662</c:v>
                </c:pt>
                <c:pt idx="27">
                  <c:v>-276724897.98333329</c:v>
                </c:pt>
                <c:pt idx="28">
                  <c:v>-273554295.59999996</c:v>
                </c:pt>
                <c:pt idx="29">
                  <c:v>-270383693.21666664</c:v>
                </c:pt>
                <c:pt idx="30">
                  <c:v>-267213090.83333331</c:v>
                </c:pt>
                <c:pt idx="31">
                  <c:v>-264042488.44999999</c:v>
                </c:pt>
                <c:pt idx="32">
                  <c:v>-260871886.06666666</c:v>
                </c:pt>
                <c:pt idx="33">
                  <c:v>-257701283.68333334</c:v>
                </c:pt>
                <c:pt idx="34">
                  <c:v>-254530681.30000001</c:v>
                </c:pt>
                <c:pt idx="35">
                  <c:v>-251360078.91666669</c:v>
                </c:pt>
                <c:pt idx="36">
                  <c:v>-256429321.83333334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-31424807.999999996</c:v>
                </c:pt>
                <c:pt idx="5">
                  <c:v>-15771627.999999998</c:v>
                </c:pt>
                <c:pt idx="6">
                  <c:v>-17581628</c:v>
                </c:pt>
                <c:pt idx="7">
                  <c:v>-17272234</c:v>
                </c:pt>
                <c:pt idx="8">
                  <c:v>-17192234</c:v>
                </c:pt>
                <c:pt idx="9">
                  <c:v>-17192234</c:v>
                </c:pt>
                <c:pt idx="10">
                  <c:v>-17192234</c:v>
                </c:pt>
                <c:pt idx="11">
                  <c:v>-17192234</c:v>
                </c:pt>
                <c:pt idx="12">
                  <c:v>-17221234</c:v>
                </c:pt>
                <c:pt idx="13">
                  <c:v>-14384804.000000002</c:v>
                </c:pt>
                <c:pt idx="14">
                  <c:v>-10475024.000000002</c:v>
                </c:pt>
                <c:pt idx="15">
                  <c:v>-9176579.0000000019</c:v>
                </c:pt>
                <c:pt idx="16">
                  <c:v>-8176579.0000000009</c:v>
                </c:pt>
                <c:pt idx="17">
                  <c:v>-8176579.0000000009</c:v>
                </c:pt>
                <c:pt idx="18">
                  <c:v>-8176579.0000000009</c:v>
                </c:pt>
                <c:pt idx="19">
                  <c:v>-8176579.0000000009</c:v>
                </c:pt>
                <c:pt idx="20">
                  <c:v>-8176579.0000000009</c:v>
                </c:pt>
                <c:pt idx="21">
                  <c:v>-8176579.0000000009</c:v>
                </c:pt>
                <c:pt idx="22">
                  <c:v>-8176579.0000000009</c:v>
                </c:pt>
                <c:pt idx="23">
                  <c:v>-8176579.0000000009</c:v>
                </c:pt>
                <c:pt idx="24">
                  <c:v>-12080474.000000002</c:v>
                </c:pt>
                <c:pt idx="25">
                  <c:v>-7633224.0000000009</c:v>
                </c:pt>
                <c:pt idx="26">
                  <c:v>606621.29999999946</c:v>
                </c:pt>
                <c:pt idx="27">
                  <c:v>3351519.0499999956</c:v>
                </c:pt>
                <c:pt idx="28">
                  <c:v>3351519.0499999956</c:v>
                </c:pt>
                <c:pt idx="29">
                  <c:v>3351519.0499999956</c:v>
                </c:pt>
                <c:pt idx="30">
                  <c:v>3351519.0499999956</c:v>
                </c:pt>
                <c:pt idx="31">
                  <c:v>3351519.0499999956</c:v>
                </c:pt>
                <c:pt idx="32">
                  <c:v>3351519.0499999956</c:v>
                </c:pt>
                <c:pt idx="33">
                  <c:v>3351519.0499999956</c:v>
                </c:pt>
                <c:pt idx="34">
                  <c:v>3351519.0499999956</c:v>
                </c:pt>
                <c:pt idx="35">
                  <c:v>3351519.0499999956</c:v>
                </c:pt>
                <c:pt idx="36">
                  <c:v>-4888326.2500000028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-31424807.999999996</c:v>
                </c:pt>
                <c:pt idx="5">
                  <c:v>-47196435.999999993</c:v>
                </c:pt>
                <c:pt idx="6">
                  <c:v>-64778063.999999993</c:v>
                </c:pt>
                <c:pt idx="7">
                  <c:v>-82050298</c:v>
                </c:pt>
                <c:pt idx="8">
                  <c:v>-99242532</c:v>
                </c:pt>
                <c:pt idx="9">
                  <c:v>-116434766</c:v>
                </c:pt>
                <c:pt idx="10">
                  <c:v>-133627000</c:v>
                </c:pt>
                <c:pt idx="11">
                  <c:v>-150819234</c:v>
                </c:pt>
                <c:pt idx="12">
                  <c:v>-168040468</c:v>
                </c:pt>
                <c:pt idx="13">
                  <c:v>-182425272</c:v>
                </c:pt>
                <c:pt idx="14">
                  <c:v>-192900296</c:v>
                </c:pt>
                <c:pt idx="15">
                  <c:v>-202076875</c:v>
                </c:pt>
                <c:pt idx="16">
                  <c:v>-210253454</c:v>
                </c:pt>
                <c:pt idx="17">
                  <c:v>-218430033</c:v>
                </c:pt>
                <c:pt idx="18">
                  <c:v>-226606612</c:v>
                </c:pt>
                <c:pt idx="19">
                  <c:v>-234783191</c:v>
                </c:pt>
                <c:pt idx="20">
                  <c:v>-242959770</c:v>
                </c:pt>
                <c:pt idx="21">
                  <c:v>-251136349</c:v>
                </c:pt>
                <c:pt idx="22">
                  <c:v>-259312928</c:v>
                </c:pt>
                <c:pt idx="23">
                  <c:v>-267489507</c:v>
                </c:pt>
                <c:pt idx="24">
                  <c:v>-279569981</c:v>
                </c:pt>
                <c:pt idx="25">
                  <c:v>-287203205</c:v>
                </c:pt>
                <c:pt idx="26">
                  <c:v>-286596583.69999999</c:v>
                </c:pt>
                <c:pt idx="27">
                  <c:v>-283245064.64999998</c:v>
                </c:pt>
                <c:pt idx="28">
                  <c:v>-279893545.59999996</c:v>
                </c:pt>
                <c:pt idx="29">
                  <c:v>-276542026.54999995</c:v>
                </c:pt>
                <c:pt idx="30">
                  <c:v>-273190507.49999994</c:v>
                </c:pt>
                <c:pt idx="31">
                  <c:v>-269838988.44999993</c:v>
                </c:pt>
                <c:pt idx="32">
                  <c:v>-266487469.39999995</c:v>
                </c:pt>
                <c:pt idx="33">
                  <c:v>-263135950.34999996</c:v>
                </c:pt>
                <c:pt idx="34">
                  <c:v>-259784431.29999998</c:v>
                </c:pt>
                <c:pt idx="35">
                  <c:v>-256432912.25</c:v>
                </c:pt>
                <c:pt idx="36">
                  <c:v>-261321238.5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-21016224.666666664</c:v>
                </c:pt>
                <c:pt idx="5">
                  <c:v>-15761211.333333332</c:v>
                </c:pt>
                <c:pt idx="6">
                  <c:v>-17761211.333333332</c:v>
                </c:pt>
                <c:pt idx="7">
                  <c:v>-17373150.666666668</c:v>
                </c:pt>
                <c:pt idx="8">
                  <c:v>-17373150.666666668</c:v>
                </c:pt>
                <c:pt idx="9">
                  <c:v>-17373150.666666668</c:v>
                </c:pt>
                <c:pt idx="10">
                  <c:v>-17373150.666666668</c:v>
                </c:pt>
                <c:pt idx="11">
                  <c:v>-17373150.666666668</c:v>
                </c:pt>
                <c:pt idx="12">
                  <c:v>-17402150.666666668</c:v>
                </c:pt>
                <c:pt idx="13">
                  <c:v>-14565720.666666668</c:v>
                </c:pt>
                <c:pt idx="14">
                  <c:v>-10655940.666666668</c:v>
                </c:pt>
                <c:pt idx="15">
                  <c:v>-9357495.6666666679</c:v>
                </c:pt>
                <c:pt idx="16">
                  <c:v>-8357495.6666666679</c:v>
                </c:pt>
                <c:pt idx="17">
                  <c:v>-8357495.6666666679</c:v>
                </c:pt>
                <c:pt idx="18">
                  <c:v>-8357495.6666666679</c:v>
                </c:pt>
                <c:pt idx="19">
                  <c:v>-8357495.6666666679</c:v>
                </c:pt>
                <c:pt idx="20">
                  <c:v>-8357495.6666666679</c:v>
                </c:pt>
                <c:pt idx="21">
                  <c:v>-8357495.6666666679</c:v>
                </c:pt>
                <c:pt idx="22">
                  <c:v>-8357495.6666666679</c:v>
                </c:pt>
                <c:pt idx="23">
                  <c:v>-8357495.6666666679</c:v>
                </c:pt>
                <c:pt idx="24">
                  <c:v>-12261390.666666668</c:v>
                </c:pt>
                <c:pt idx="25">
                  <c:v>-7814140.6666666679</c:v>
                </c:pt>
                <c:pt idx="26">
                  <c:v>425704.63333333284</c:v>
                </c:pt>
                <c:pt idx="27">
                  <c:v>3170602.3833333291</c:v>
                </c:pt>
                <c:pt idx="28">
                  <c:v>3170602.3833333291</c:v>
                </c:pt>
                <c:pt idx="29">
                  <c:v>3170602.3833333291</c:v>
                </c:pt>
                <c:pt idx="30">
                  <c:v>3170602.3833333291</c:v>
                </c:pt>
                <c:pt idx="31">
                  <c:v>3170602.3833333291</c:v>
                </c:pt>
                <c:pt idx="32">
                  <c:v>3170602.3833333291</c:v>
                </c:pt>
                <c:pt idx="33">
                  <c:v>3170602.3833333291</c:v>
                </c:pt>
                <c:pt idx="34">
                  <c:v>3170602.3833333291</c:v>
                </c:pt>
                <c:pt idx="35">
                  <c:v>3170602.3833333291</c:v>
                </c:pt>
                <c:pt idx="36">
                  <c:v>-5069242.9166666698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-21016224.666666664</c:v>
                </c:pt>
                <c:pt idx="5">
                  <c:v>-36777436</c:v>
                </c:pt>
                <c:pt idx="6">
                  <c:v>-54538647.333333328</c:v>
                </c:pt>
                <c:pt idx="7">
                  <c:v>-71911798</c:v>
                </c:pt>
                <c:pt idx="8">
                  <c:v>-89284948.666666672</c:v>
                </c:pt>
                <c:pt idx="9">
                  <c:v>-106658099.33333334</c:v>
                </c:pt>
                <c:pt idx="10">
                  <c:v>-124031250.00000001</c:v>
                </c:pt>
                <c:pt idx="11">
                  <c:v>-141404400.66666669</c:v>
                </c:pt>
                <c:pt idx="12">
                  <c:v>-158806551.33333334</c:v>
                </c:pt>
                <c:pt idx="13">
                  <c:v>-173372272</c:v>
                </c:pt>
                <c:pt idx="14">
                  <c:v>-184028212.66666666</c:v>
                </c:pt>
                <c:pt idx="15">
                  <c:v>-193385708.33333331</c:v>
                </c:pt>
                <c:pt idx="16">
                  <c:v>-201743203.99999997</c:v>
                </c:pt>
                <c:pt idx="17">
                  <c:v>-210100699.66666663</c:v>
                </c:pt>
                <c:pt idx="18">
                  <c:v>-218458195.33333328</c:v>
                </c:pt>
                <c:pt idx="19">
                  <c:v>-226815690.99999994</c:v>
                </c:pt>
                <c:pt idx="20">
                  <c:v>-235173186.6666666</c:v>
                </c:pt>
                <c:pt idx="21">
                  <c:v>-243530682.33333325</c:v>
                </c:pt>
                <c:pt idx="22">
                  <c:v>-251888177.99999991</c:v>
                </c:pt>
                <c:pt idx="23">
                  <c:v>-260245673.66666657</c:v>
                </c:pt>
                <c:pt idx="24">
                  <c:v>-272507064.33333325</c:v>
                </c:pt>
                <c:pt idx="25">
                  <c:v>-280321204.99999994</c:v>
                </c:pt>
                <c:pt idx="26">
                  <c:v>-279895500.36666662</c:v>
                </c:pt>
                <c:pt idx="27">
                  <c:v>-276724897.98333329</c:v>
                </c:pt>
                <c:pt idx="28">
                  <c:v>-273554295.59999996</c:v>
                </c:pt>
                <c:pt idx="29">
                  <c:v>-270383693.21666664</c:v>
                </c:pt>
                <c:pt idx="30">
                  <c:v>-267213090.83333331</c:v>
                </c:pt>
                <c:pt idx="31">
                  <c:v>-264042488.44999999</c:v>
                </c:pt>
                <c:pt idx="32">
                  <c:v>-260871886.06666666</c:v>
                </c:pt>
                <c:pt idx="33">
                  <c:v>-257701283.68333334</c:v>
                </c:pt>
                <c:pt idx="34">
                  <c:v>-254530681.30000001</c:v>
                </c:pt>
                <c:pt idx="35">
                  <c:v>-251360078.91666669</c:v>
                </c:pt>
                <c:pt idx="36">
                  <c:v>-256429321.83333334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-31424807.999999996</c:v>
                </c:pt>
                <c:pt idx="5">
                  <c:v>-15771627.999999998</c:v>
                </c:pt>
                <c:pt idx="6">
                  <c:v>-17581628</c:v>
                </c:pt>
                <c:pt idx="7">
                  <c:v>-17272234</c:v>
                </c:pt>
                <c:pt idx="8">
                  <c:v>-17192234</c:v>
                </c:pt>
                <c:pt idx="9">
                  <c:v>-17192234</c:v>
                </c:pt>
                <c:pt idx="10">
                  <c:v>-17192234</c:v>
                </c:pt>
                <c:pt idx="11">
                  <c:v>-17192234</c:v>
                </c:pt>
                <c:pt idx="12">
                  <c:v>-17221234</c:v>
                </c:pt>
                <c:pt idx="13">
                  <c:v>-14384804.000000002</c:v>
                </c:pt>
                <c:pt idx="14">
                  <c:v>-10475024.000000002</c:v>
                </c:pt>
                <c:pt idx="15">
                  <c:v>-9176579.0000000019</c:v>
                </c:pt>
                <c:pt idx="16">
                  <c:v>-8176579.0000000009</c:v>
                </c:pt>
                <c:pt idx="17">
                  <c:v>-8176579.0000000009</c:v>
                </c:pt>
                <c:pt idx="18">
                  <c:v>-8176579.0000000009</c:v>
                </c:pt>
                <c:pt idx="19">
                  <c:v>-8176579.0000000009</c:v>
                </c:pt>
                <c:pt idx="20">
                  <c:v>-8176579.0000000009</c:v>
                </c:pt>
                <c:pt idx="21">
                  <c:v>-8176579.0000000009</c:v>
                </c:pt>
                <c:pt idx="22">
                  <c:v>-8176579.0000000009</c:v>
                </c:pt>
                <c:pt idx="23">
                  <c:v>-8176579.0000000009</c:v>
                </c:pt>
                <c:pt idx="24">
                  <c:v>-12080474.000000002</c:v>
                </c:pt>
                <c:pt idx="25">
                  <c:v>-7633224.0000000009</c:v>
                </c:pt>
                <c:pt idx="26">
                  <c:v>606621.29999999946</c:v>
                </c:pt>
                <c:pt idx="27">
                  <c:v>3351519.0499999956</c:v>
                </c:pt>
                <c:pt idx="28">
                  <c:v>3351519.0499999956</c:v>
                </c:pt>
                <c:pt idx="29">
                  <c:v>3351519.0499999956</c:v>
                </c:pt>
                <c:pt idx="30">
                  <c:v>3351519.0499999956</c:v>
                </c:pt>
                <c:pt idx="31">
                  <c:v>3351519.0499999956</c:v>
                </c:pt>
                <c:pt idx="32">
                  <c:v>3351519.0499999956</c:v>
                </c:pt>
                <c:pt idx="33">
                  <c:v>3351519.0499999956</c:v>
                </c:pt>
                <c:pt idx="34">
                  <c:v>3351519.0499999956</c:v>
                </c:pt>
                <c:pt idx="35">
                  <c:v>3351519.0499999956</c:v>
                </c:pt>
                <c:pt idx="36">
                  <c:v>-4888326.2500000028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-31424807.999999996</c:v>
                </c:pt>
                <c:pt idx="5">
                  <c:v>-47196435.999999993</c:v>
                </c:pt>
                <c:pt idx="6">
                  <c:v>-64778063.999999993</c:v>
                </c:pt>
                <c:pt idx="7">
                  <c:v>-82050298</c:v>
                </c:pt>
                <c:pt idx="8">
                  <c:v>-99242532</c:v>
                </c:pt>
                <c:pt idx="9">
                  <c:v>-116434766</c:v>
                </c:pt>
                <c:pt idx="10">
                  <c:v>-133627000</c:v>
                </c:pt>
                <c:pt idx="11">
                  <c:v>-150819234</c:v>
                </c:pt>
                <c:pt idx="12">
                  <c:v>-168040468</c:v>
                </c:pt>
                <c:pt idx="13">
                  <c:v>-182425272</c:v>
                </c:pt>
                <c:pt idx="14">
                  <c:v>-192900296</c:v>
                </c:pt>
                <c:pt idx="15">
                  <c:v>-202076875</c:v>
                </c:pt>
                <c:pt idx="16">
                  <c:v>-210253454</c:v>
                </c:pt>
                <c:pt idx="17">
                  <c:v>-218430033</c:v>
                </c:pt>
                <c:pt idx="18">
                  <c:v>-226606612</c:v>
                </c:pt>
                <c:pt idx="19">
                  <c:v>-234783191</c:v>
                </c:pt>
                <c:pt idx="20">
                  <c:v>-242959770</c:v>
                </c:pt>
                <c:pt idx="21">
                  <c:v>-251136349</c:v>
                </c:pt>
                <c:pt idx="22">
                  <c:v>-259312928</c:v>
                </c:pt>
                <c:pt idx="23">
                  <c:v>-267489507</c:v>
                </c:pt>
                <c:pt idx="24">
                  <c:v>-279569981</c:v>
                </c:pt>
                <c:pt idx="25">
                  <c:v>-287203205</c:v>
                </c:pt>
                <c:pt idx="26">
                  <c:v>-286596583.69999999</c:v>
                </c:pt>
                <c:pt idx="27">
                  <c:v>-283245064.64999998</c:v>
                </c:pt>
                <c:pt idx="28">
                  <c:v>-279893545.59999996</c:v>
                </c:pt>
                <c:pt idx="29">
                  <c:v>-276542026.54999995</c:v>
                </c:pt>
                <c:pt idx="30">
                  <c:v>-273190507.49999994</c:v>
                </c:pt>
                <c:pt idx="31">
                  <c:v>-269838988.44999993</c:v>
                </c:pt>
                <c:pt idx="32">
                  <c:v>-266487469.39999995</c:v>
                </c:pt>
                <c:pt idx="33">
                  <c:v>-263135950.34999996</c:v>
                </c:pt>
                <c:pt idx="34">
                  <c:v>-259784431.29999998</c:v>
                </c:pt>
                <c:pt idx="35">
                  <c:v>-256432912.25</c:v>
                </c:pt>
                <c:pt idx="36">
                  <c:v>-261321238.5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64778063.999999993</c:v>
                </c:pt>
                <c:pt idx="1">
                  <c:v>64778063.999999993</c:v>
                </c:pt>
                <c:pt idx="2">
                  <c:v>64778063.999999993</c:v>
                </c:pt>
                <c:pt idx="3">
                  <c:v>64778063.999999993</c:v>
                </c:pt>
                <c:pt idx="4">
                  <c:v>33353255.999999996</c:v>
                </c:pt>
                <c:pt idx="5">
                  <c:v>103622798</c:v>
                </c:pt>
                <c:pt idx="6">
                  <c:v>86041170</c:v>
                </c:pt>
                <c:pt idx="7">
                  <c:v>68768936</c:v>
                </c:pt>
                <c:pt idx="8">
                  <c:v>51576702</c:v>
                </c:pt>
                <c:pt idx="9">
                  <c:v>34384468</c:v>
                </c:pt>
                <c:pt idx="10">
                  <c:v>17192234</c:v>
                </c:pt>
                <c:pt idx="11">
                  <c:v>42081062</c:v>
                </c:pt>
                <c:pt idx="12">
                  <c:v>24859828</c:v>
                </c:pt>
                <c:pt idx="13">
                  <c:v>10475023.999999998</c:v>
                </c:pt>
                <c:pt idx="14">
                  <c:v>0</c:v>
                </c:pt>
                <c:pt idx="15">
                  <c:v>-9176579.0000000019</c:v>
                </c:pt>
                <c:pt idx="16">
                  <c:v>-17353158.000000004</c:v>
                </c:pt>
                <c:pt idx="17">
                  <c:v>-25529737.000000004</c:v>
                </c:pt>
                <c:pt idx="18">
                  <c:v>-33706316.000000007</c:v>
                </c:pt>
                <c:pt idx="19">
                  <c:v>-41882895.000000007</c:v>
                </c:pt>
                <c:pt idx="20">
                  <c:v>-50059474.000000007</c:v>
                </c:pt>
                <c:pt idx="21">
                  <c:v>-58236053.000000007</c:v>
                </c:pt>
                <c:pt idx="22">
                  <c:v>-66412632.000000007</c:v>
                </c:pt>
                <c:pt idx="23">
                  <c:v>-74589211.000000015</c:v>
                </c:pt>
                <c:pt idx="24">
                  <c:v>-86669685.000000015</c:v>
                </c:pt>
                <c:pt idx="25">
                  <c:v>-94302909.000000015</c:v>
                </c:pt>
                <c:pt idx="26">
                  <c:v>-93696287.700000018</c:v>
                </c:pt>
                <c:pt idx="27">
                  <c:v>-90344768.650000021</c:v>
                </c:pt>
                <c:pt idx="28">
                  <c:v>-86993249.600000024</c:v>
                </c:pt>
                <c:pt idx="29">
                  <c:v>-83641730.550000027</c:v>
                </c:pt>
                <c:pt idx="30">
                  <c:v>-80290211.50000003</c:v>
                </c:pt>
                <c:pt idx="31">
                  <c:v>-76938692.450000033</c:v>
                </c:pt>
                <c:pt idx="32">
                  <c:v>-73587173.400000036</c:v>
                </c:pt>
                <c:pt idx="33">
                  <c:v>-70235654.350000039</c:v>
                </c:pt>
                <c:pt idx="34">
                  <c:v>-66884135.300000042</c:v>
                </c:pt>
                <c:pt idx="35">
                  <c:v>-63532616.250000045</c:v>
                </c:pt>
                <c:pt idx="36">
                  <c:v>-68420942.500000045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1142010</c:v>
                </c:pt>
                <c:pt idx="4">
                  <c:v>1989190</c:v>
                </c:pt>
                <c:pt idx="5">
                  <c:v>1989190</c:v>
                </c:pt>
                <c:pt idx="6">
                  <c:v>1989190</c:v>
                </c:pt>
                <c:pt idx="7">
                  <c:v>1989190</c:v>
                </c:pt>
                <c:pt idx="8">
                  <c:v>1989190</c:v>
                </c:pt>
                <c:pt idx="9">
                  <c:v>1989190</c:v>
                </c:pt>
                <c:pt idx="10">
                  <c:v>1989190</c:v>
                </c:pt>
                <c:pt idx="11">
                  <c:v>1895690</c:v>
                </c:pt>
                <c:pt idx="12">
                  <c:v>17779120</c:v>
                </c:pt>
                <c:pt idx="13">
                  <c:v>28459860</c:v>
                </c:pt>
                <c:pt idx="14">
                  <c:v>32006375</c:v>
                </c:pt>
                <c:pt idx="15">
                  <c:v>32006375</c:v>
                </c:pt>
                <c:pt idx="16">
                  <c:v>32006375</c:v>
                </c:pt>
                <c:pt idx="17">
                  <c:v>32006375</c:v>
                </c:pt>
                <c:pt idx="18">
                  <c:v>32006375</c:v>
                </c:pt>
                <c:pt idx="19">
                  <c:v>32006375</c:v>
                </c:pt>
                <c:pt idx="20">
                  <c:v>32006375</c:v>
                </c:pt>
                <c:pt idx="21">
                  <c:v>32006375</c:v>
                </c:pt>
                <c:pt idx="22">
                  <c:v>32006375</c:v>
                </c:pt>
                <c:pt idx="23">
                  <c:v>21344895</c:v>
                </c:pt>
                <c:pt idx="24">
                  <c:v>35349932.399999999</c:v>
                </c:pt>
                <c:pt idx="25">
                  <c:v>56554052.850000001</c:v>
                </c:pt>
                <c:pt idx="26">
                  <c:v>63615223.599999994</c:v>
                </c:pt>
                <c:pt idx="27">
                  <c:v>63615223.599999994</c:v>
                </c:pt>
                <c:pt idx="28">
                  <c:v>63615223.599999994</c:v>
                </c:pt>
                <c:pt idx="29">
                  <c:v>63615223.599999994</c:v>
                </c:pt>
                <c:pt idx="30">
                  <c:v>63615223.599999994</c:v>
                </c:pt>
                <c:pt idx="31">
                  <c:v>63615223.599999994</c:v>
                </c:pt>
                <c:pt idx="32">
                  <c:v>63615223.599999994</c:v>
                </c:pt>
                <c:pt idx="33">
                  <c:v>63615223.599999994</c:v>
                </c:pt>
                <c:pt idx="34">
                  <c:v>63615223.599999994</c:v>
                </c:pt>
                <c:pt idx="35">
                  <c:v>42411103.149999999</c:v>
                </c:pt>
                <c:pt idx="36">
                  <c:v>56105744.357000001</c:v>
                </c:pt>
                <c:pt idx="37">
                  <c:v>89795651.900000021</c:v>
                </c:pt>
                <c:pt idx="38">
                  <c:v>100997850.09200001</c:v>
                </c:pt>
                <c:pt idx="39">
                  <c:v>100997445.09200001</c:v>
                </c:pt>
                <c:pt idx="40">
                  <c:v>100997445.09200001</c:v>
                </c:pt>
                <c:pt idx="41">
                  <c:v>100997445.09200001</c:v>
                </c:pt>
                <c:pt idx="42">
                  <c:v>100997445.09200001</c:v>
                </c:pt>
                <c:pt idx="43">
                  <c:v>100997445.09200001</c:v>
                </c:pt>
                <c:pt idx="44">
                  <c:v>100997445.09200001</c:v>
                </c:pt>
                <c:pt idx="45">
                  <c:v>100997445.09200001</c:v>
                </c:pt>
                <c:pt idx="46">
                  <c:v>100997445.09200001</c:v>
                </c:pt>
                <c:pt idx="47">
                  <c:v>67360826.919500008</c:v>
                </c:pt>
                <c:pt idx="48">
                  <c:v>58882398.484525003</c:v>
                </c:pt>
                <c:pt idx="49">
                  <c:v>94265696.991450012</c:v>
                </c:pt>
                <c:pt idx="50">
                  <c:v>106043892.484365</c:v>
                </c:pt>
                <c:pt idx="51">
                  <c:v>106043487.484365</c:v>
                </c:pt>
                <c:pt idx="52">
                  <c:v>106043487.484365</c:v>
                </c:pt>
                <c:pt idx="53">
                  <c:v>106043487.484365</c:v>
                </c:pt>
                <c:pt idx="54">
                  <c:v>106043487.484365</c:v>
                </c:pt>
                <c:pt idx="55">
                  <c:v>106043487.484365</c:v>
                </c:pt>
                <c:pt idx="56">
                  <c:v>106043487.484365</c:v>
                </c:pt>
                <c:pt idx="57">
                  <c:v>106043487.484365</c:v>
                </c:pt>
                <c:pt idx="58">
                  <c:v>106043487.484365</c:v>
                </c:pt>
                <c:pt idx="59">
                  <c:v>70663465.967465013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72</c:v>
                </c:pt>
                <c:pt idx="13">
                  <c:v>567</c:v>
                </c:pt>
                <c:pt idx="14">
                  <c:v>908</c:v>
                </c:pt>
                <c:pt idx="15">
                  <c:v>1021</c:v>
                </c:pt>
                <c:pt idx="16">
                  <c:v>1021</c:v>
                </c:pt>
                <c:pt idx="17">
                  <c:v>1021</c:v>
                </c:pt>
                <c:pt idx="18">
                  <c:v>1021</c:v>
                </c:pt>
                <c:pt idx="19">
                  <c:v>1021</c:v>
                </c:pt>
                <c:pt idx="20">
                  <c:v>1021</c:v>
                </c:pt>
                <c:pt idx="21">
                  <c:v>1021</c:v>
                </c:pt>
                <c:pt idx="22">
                  <c:v>1021</c:v>
                </c:pt>
                <c:pt idx="23">
                  <c:v>1021</c:v>
                </c:pt>
                <c:pt idx="24">
                  <c:v>681</c:v>
                </c:pt>
                <c:pt idx="25">
                  <c:v>726</c:v>
                </c:pt>
                <c:pt idx="26">
                  <c:v>1161</c:v>
                </c:pt>
                <c:pt idx="27">
                  <c:v>1306</c:v>
                </c:pt>
                <c:pt idx="28">
                  <c:v>1306</c:v>
                </c:pt>
                <c:pt idx="29">
                  <c:v>1306</c:v>
                </c:pt>
                <c:pt idx="30">
                  <c:v>1306</c:v>
                </c:pt>
                <c:pt idx="31">
                  <c:v>1306</c:v>
                </c:pt>
                <c:pt idx="32">
                  <c:v>1306</c:v>
                </c:pt>
                <c:pt idx="33">
                  <c:v>1306</c:v>
                </c:pt>
                <c:pt idx="34">
                  <c:v>1306</c:v>
                </c:pt>
                <c:pt idx="35">
                  <c:v>1306</c:v>
                </c:pt>
                <c:pt idx="36">
                  <c:v>871</c:v>
                </c:pt>
                <c:pt idx="37">
                  <c:v>1495</c:v>
                </c:pt>
                <c:pt idx="38">
                  <c:v>2393</c:v>
                </c:pt>
                <c:pt idx="39">
                  <c:v>2692</c:v>
                </c:pt>
                <c:pt idx="40">
                  <c:v>2692</c:v>
                </c:pt>
                <c:pt idx="41">
                  <c:v>2692</c:v>
                </c:pt>
                <c:pt idx="42">
                  <c:v>2692</c:v>
                </c:pt>
                <c:pt idx="43">
                  <c:v>2692</c:v>
                </c:pt>
                <c:pt idx="44">
                  <c:v>2692</c:v>
                </c:pt>
                <c:pt idx="45">
                  <c:v>2692</c:v>
                </c:pt>
                <c:pt idx="46">
                  <c:v>2692</c:v>
                </c:pt>
                <c:pt idx="47">
                  <c:v>2692</c:v>
                </c:pt>
                <c:pt idx="48">
                  <c:v>1795</c:v>
                </c:pt>
                <c:pt idx="49">
                  <c:v>1540</c:v>
                </c:pt>
                <c:pt idx="50">
                  <c:v>2465</c:v>
                </c:pt>
                <c:pt idx="51">
                  <c:v>2773</c:v>
                </c:pt>
                <c:pt idx="52">
                  <c:v>2773</c:v>
                </c:pt>
                <c:pt idx="53">
                  <c:v>2773</c:v>
                </c:pt>
                <c:pt idx="54">
                  <c:v>2773</c:v>
                </c:pt>
                <c:pt idx="55">
                  <c:v>2773</c:v>
                </c:pt>
                <c:pt idx="56">
                  <c:v>2773</c:v>
                </c:pt>
                <c:pt idx="57">
                  <c:v>2773</c:v>
                </c:pt>
                <c:pt idx="58">
                  <c:v>2773</c:v>
                </c:pt>
                <c:pt idx="59">
                  <c:v>2773</c:v>
                </c:pt>
                <c:pt idx="60">
                  <c:v>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348010</c:v>
                </c:pt>
                <c:pt idx="4">
                  <c:v>606190</c:v>
                </c:pt>
                <c:pt idx="5">
                  <c:v>606190</c:v>
                </c:pt>
                <c:pt idx="6">
                  <c:v>606190</c:v>
                </c:pt>
                <c:pt idx="7">
                  <c:v>606190</c:v>
                </c:pt>
                <c:pt idx="8">
                  <c:v>606190</c:v>
                </c:pt>
                <c:pt idx="9">
                  <c:v>606190</c:v>
                </c:pt>
                <c:pt idx="10">
                  <c:v>606190</c:v>
                </c:pt>
                <c:pt idx="11">
                  <c:v>577190</c:v>
                </c:pt>
                <c:pt idx="12">
                  <c:v>6512020</c:v>
                </c:pt>
                <c:pt idx="13">
                  <c:v>10421800</c:v>
                </c:pt>
                <c:pt idx="14">
                  <c:v>11720245</c:v>
                </c:pt>
                <c:pt idx="15">
                  <c:v>11720245</c:v>
                </c:pt>
                <c:pt idx="16">
                  <c:v>11720245</c:v>
                </c:pt>
                <c:pt idx="17">
                  <c:v>11720245</c:v>
                </c:pt>
                <c:pt idx="18">
                  <c:v>11720245</c:v>
                </c:pt>
                <c:pt idx="19">
                  <c:v>11720245</c:v>
                </c:pt>
                <c:pt idx="20">
                  <c:v>11720245</c:v>
                </c:pt>
                <c:pt idx="21">
                  <c:v>11720245</c:v>
                </c:pt>
                <c:pt idx="22">
                  <c:v>11720245</c:v>
                </c:pt>
                <c:pt idx="23">
                  <c:v>7816350</c:v>
                </c:pt>
                <c:pt idx="24">
                  <c:v>13738800</c:v>
                </c:pt>
                <c:pt idx="25">
                  <c:v>21978645.300000001</c:v>
                </c:pt>
                <c:pt idx="26">
                  <c:v>24723543.049999997</c:v>
                </c:pt>
                <c:pt idx="27">
                  <c:v>24723543.049999997</c:v>
                </c:pt>
                <c:pt idx="28">
                  <c:v>24723543.049999997</c:v>
                </c:pt>
                <c:pt idx="29">
                  <c:v>24723543.049999997</c:v>
                </c:pt>
                <c:pt idx="30">
                  <c:v>24723543.049999997</c:v>
                </c:pt>
                <c:pt idx="31">
                  <c:v>24723543.049999997</c:v>
                </c:pt>
                <c:pt idx="32">
                  <c:v>24723543.049999997</c:v>
                </c:pt>
                <c:pt idx="33">
                  <c:v>24723543.049999997</c:v>
                </c:pt>
                <c:pt idx="34">
                  <c:v>24723543.049999997</c:v>
                </c:pt>
                <c:pt idx="35">
                  <c:v>16483697.749999998</c:v>
                </c:pt>
                <c:pt idx="36">
                  <c:v>21651553.094500005</c:v>
                </c:pt>
                <c:pt idx="37">
                  <c:v>34650541.612500004</c:v>
                </c:pt>
                <c:pt idx="38">
                  <c:v>38971175.241999999</c:v>
                </c:pt>
                <c:pt idx="39">
                  <c:v>38970770.241999999</c:v>
                </c:pt>
                <c:pt idx="40">
                  <c:v>38970770.241999999</c:v>
                </c:pt>
                <c:pt idx="41">
                  <c:v>38970770.241999999</c:v>
                </c:pt>
                <c:pt idx="42">
                  <c:v>38970770.241999999</c:v>
                </c:pt>
                <c:pt idx="43">
                  <c:v>38970770.241999999</c:v>
                </c:pt>
                <c:pt idx="44">
                  <c:v>38970770.241999999</c:v>
                </c:pt>
                <c:pt idx="45">
                  <c:v>38970770.241999999</c:v>
                </c:pt>
                <c:pt idx="46">
                  <c:v>38970770.241999999</c:v>
                </c:pt>
                <c:pt idx="47">
                  <c:v>25994301.907000002</c:v>
                </c:pt>
                <c:pt idx="48">
                  <c:v>20915253.307024997</c:v>
                </c:pt>
                <c:pt idx="49">
                  <c:v>33485341.676825009</c:v>
                </c:pt>
                <c:pt idx="50">
                  <c:v>37670108.134240001</c:v>
                </c:pt>
                <c:pt idx="51">
                  <c:v>37669703.134240001</c:v>
                </c:pt>
                <c:pt idx="52">
                  <c:v>37669703.134240001</c:v>
                </c:pt>
                <c:pt idx="53">
                  <c:v>37669703.134240001</c:v>
                </c:pt>
                <c:pt idx="54">
                  <c:v>37669703.134240001</c:v>
                </c:pt>
                <c:pt idx="55">
                  <c:v>37669703.134240001</c:v>
                </c:pt>
                <c:pt idx="56">
                  <c:v>37669703.134240001</c:v>
                </c:pt>
                <c:pt idx="57">
                  <c:v>37669703.134240001</c:v>
                </c:pt>
                <c:pt idx="58">
                  <c:v>37669703.134240001</c:v>
                </c:pt>
                <c:pt idx="59">
                  <c:v>25102891.754465003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516000</c:v>
                </c:pt>
                <c:pt idx="4">
                  <c:v>900000</c:v>
                </c:pt>
                <c:pt idx="5">
                  <c:v>900000</c:v>
                </c:pt>
                <c:pt idx="6">
                  <c:v>900000</c:v>
                </c:pt>
                <c:pt idx="7">
                  <c:v>900000</c:v>
                </c:pt>
                <c:pt idx="8">
                  <c:v>900000</c:v>
                </c:pt>
                <c:pt idx="9">
                  <c:v>900000</c:v>
                </c:pt>
                <c:pt idx="10">
                  <c:v>900000</c:v>
                </c:pt>
                <c:pt idx="11">
                  <c:v>864000</c:v>
                </c:pt>
                <c:pt idx="12">
                  <c:v>7280280</c:v>
                </c:pt>
                <c:pt idx="13">
                  <c:v>11658720</c:v>
                </c:pt>
                <c:pt idx="14">
                  <c:v>13109640</c:v>
                </c:pt>
                <c:pt idx="15">
                  <c:v>13109640</c:v>
                </c:pt>
                <c:pt idx="16">
                  <c:v>13109640</c:v>
                </c:pt>
                <c:pt idx="17">
                  <c:v>13109640</c:v>
                </c:pt>
                <c:pt idx="18">
                  <c:v>13109640</c:v>
                </c:pt>
                <c:pt idx="19">
                  <c:v>13109640</c:v>
                </c:pt>
                <c:pt idx="20">
                  <c:v>13109640</c:v>
                </c:pt>
                <c:pt idx="21">
                  <c:v>13109640</c:v>
                </c:pt>
                <c:pt idx="22">
                  <c:v>13109640</c:v>
                </c:pt>
                <c:pt idx="23">
                  <c:v>8744040</c:v>
                </c:pt>
                <c:pt idx="24">
                  <c:v>10642434</c:v>
                </c:pt>
                <c:pt idx="25">
                  <c:v>17019099</c:v>
                </c:pt>
                <c:pt idx="26">
                  <c:v>19144654</c:v>
                </c:pt>
                <c:pt idx="27">
                  <c:v>19144654</c:v>
                </c:pt>
                <c:pt idx="28">
                  <c:v>19144654</c:v>
                </c:pt>
                <c:pt idx="29">
                  <c:v>19144654</c:v>
                </c:pt>
                <c:pt idx="30">
                  <c:v>19144654</c:v>
                </c:pt>
                <c:pt idx="31">
                  <c:v>19144654</c:v>
                </c:pt>
                <c:pt idx="32">
                  <c:v>19144654</c:v>
                </c:pt>
                <c:pt idx="33">
                  <c:v>19144654</c:v>
                </c:pt>
                <c:pt idx="34">
                  <c:v>19144654</c:v>
                </c:pt>
                <c:pt idx="35">
                  <c:v>12767989</c:v>
                </c:pt>
                <c:pt idx="36">
                  <c:v>319930</c:v>
                </c:pt>
                <c:pt idx="37">
                  <c:v>512102</c:v>
                </c:pt>
                <c:pt idx="38">
                  <c:v>576088</c:v>
                </c:pt>
                <c:pt idx="39">
                  <c:v>576088</c:v>
                </c:pt>
                <c:pt idx="40">
                  <c:v>576088</c:v>
                </c:pt>
                <c:pt idx="41">
                  <c:v>576088</c:v>
                </c:pt>
                <c:pt idx="42">
                  <c:v>576088</c:v>
                </c:pt>
                <c:pt idx="43">
                  <c:v>576088</c:v>
                </c:pt>
                <c:pt idx="44">
                  <c:v>576088</c:v>
                </c:pt>
                <c:pt idx="45">
                  <c:v>576088</c:v>
                </c:pt>
                <c:pt idx="46">
                  <c:v>576088</c:v>
                </c:pt>
                <c:pt idx="47">
                  <c:v>384130</c:v>
                </c:pt>
                <c:pt idx="48">
                  <c:v>21157752</c:v>
                </c:pt>
                <c:pt idx="49">
                  <c:v>33866142</c:v>
                </c:pt>
                <c:pt idx="50">
                  <c:v>38097692.400000006</c:v>
                </c:pt>
                <c:pt idx="51">
                  <c:v>38097692.400000006</c:v>
                </c:pt>
                <c:pt idx="52">
                  <c:v>38097692.400000006</c:v>
                </c:pt>
                <c:pt idx="53">
                  <c:v>38097692.400000006</c:v>
                </c:pt>
                <c:pt idx="54">
                  <c:v>38097692.400000006</c:v>
                </c:pt>
                <c:pt idx="55">
                  <c:v>38097692.400000006</c:v>
                </c:pt>
                <c:pt idx="56">
                  <c:v>38097692.400000006</c:v>
                </c:pt>
                <c:pt idx="57">
                  <c:v>38097692.400000006</c:v>
                </c:pt>
                <c:pt idx="58">
                  <c:v>38097692.400000006</c:v>
                </c:pt>
                <c:pt idx="59">
                  <c:v>25389302.400000002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516000</c:v>
                </c:pt>
                <c:pt idx="4">
                  <c:v>900000</c:v>
                </c:pt>
                <c:pt idx="5">
                  <c:v>900000</c:v>
                </c:pt>
                <c:pt idx="6">
                  <c:v>900000</c:v>
                </c:pt>
                <c:pt idx="7">
                  <c:v>900000</c:v>
                </c:pt>
                <c:pt idx="8">
                  <c:v>900000</c:v>
                </c:pt>
                <c:pt idx="9">
                  <c:v>900000</c:v>
                </c:pt>
                <c:pt idx="10">
                  <c:v>900000</c:v>
                </c:pt>
                <c:pt idx="11">
                  <c:v>864000</c:v>
                </c:pt>
                <c:pt idx="12">
                  <c:v>7280280</c:v>
                </c:pt>
                <c:pt idx="13">
                  <c:v>11658720</c:v>
                </c:pt>
                <c:pt idx="14">
                  <c:v>13109640</c:v>
                </c:pt>
                <c:pt idx="15">
                  <c:v>13109640</c:v>
                </c:pt>
                <c:pt idx="16">
                  <c:v>13109640</c:v>
                </c:pt>
                <c:pt idx="17">
                  <c:v>13109640</c:v>
                </c:pt>
                <c:pt idx="18">
                  <c:v>13109640</c:v>
                </c:pt>
                <c:pt idx="19">
                  <c:v>13109640</c:v>
                </c:pt>
                <c:pt idx="20">
                  <c:v>13109640</c:v>
                </c:pt>
                <c:pt idx="21">
                  <c:v>13109640</c:v>
                </c:pt>
                <c:pt idx="22">
                  <c:v>13109640</c:v>
                </c:pt>
                <c:pt idx="23">
                  <c:v>8744040</c:v>
                </c:pt>
                <c:pt idx="24">
                  <c:v>10642434</c:v>
                </c:pt>
                <c:pt idx="25">
                  <c:v>17019099</c:v>
                </c:pt>
                <c:pt idx="26">
                  <c:v>19144654</c:v>
                </c:pt>
                <c:pt idx="27">
                  <c:v>19144654</c:v>
                </c:pt>
                <c:pt idx="28">
                  <c:v>19144654</c:v>
                </c:pt>
                <c:pt idx="29">
                  <c:v>19144654</c:v>
                </c:pt>
                <c:pt idx="30">
                  <c:v>19144654</c:v>
                </c:pt>
                <c:pt idx="31">
                  <c:v>19144654</c:v>
                </c:pt>
                <c:pt idx="32">
                  <c:v>19144654</c:v>
                </c:pt>
                <c:pt idx="33">
                  <c:v>19144654</c:v>
                </c:pt>
                <c:pt idx="34">
                  <c:v>19144654</c:v>
                </c:pt>
                <c:pt idx="35">
                  <c:v>12767989</c:v>
                </c:pt>
                <c:pt idx="36">
                  <c:v>319930</c:v>
                </c:pt>
                <c:pt idx="37">
                  <c:v>512102</c:v>
                </c:pt>
                <c:pt idx="38">
                  <c:v>576088</c:v>
                </c:pt>
                <c:pt idx="39">
                  <c:v>576088</c:v>
                </c:pt>
                <c:pt idx="40">
                  <c:v>576088</c:v>
                </c:pt>
                <c:pt idx="41">
                  <c:v>576088</c:v>
                </c:pt>
                <c:pt idx="42">
                  <c:v>576088</c:v>
                </c:pt>
                <c:pt idx="43">
                  <c:v>576088</c:v>
                </c:pt>
                <c:pt idx="44">
                  <c:v>576088</c:v>
                </c:pt>
                <c:pt idx="45">
                  <c:v>576088</c:v>
                </c:pt>
                <c:pt idx="46">
                  <c:v>576088</c:v>
                </c:pt>
                <c:pt idx="47">
                  <c:v>384130</c:v>
                </c:pt>
                <c:pt idx="48">
                  <c:v>21157752</c:v>
                </c:pt>
                <c:pt idx="49">
                  <c:v>33866142</c:v>
                </c:pt>
                <c:pt idx="50">
                  <c:v>38097692.400000006</c:v>
                </c:pt>
                <c:pt idx="51">
                  <c:v>38097692.400000006</c:v>
                </c:pt>
                <c:pt idx="52">
                  <c:v>38097692.400000006</c:v>
                </c:pt>
                <c:pt idx="53">
                  <c:v>38097692.400000006</c:v>
                </c:pt>
                <c:pt idx="54">
                  <c:v>38097692.400000006</c:v>
                </c:pt>
                <c:pt idx="55">
                  <c:v>38097692.400000006</c:v>
                </c:pt>
                <c:pt idx="56">
                  <c:v>38097692.400000006</c:v>
                </c:pt>
                <c:pt idx="57">
                  <c:v>38097692.400000006</c:v>
                </c:pt>
                <c:pt idx="58">
                  <c:v>38097692.400000006</c:v>
                </c:pt>
                <c:pt idx="59">
                  <c:v>25389302.400000002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348010</c:v>
                </c:pt>
                <c:pt idx="4">
                  <c:v>606190</c:v>
                </c:pt>
                <c:pt idx="5">
                  <c:v>606190</c:v>
                </c:pt>
                <c:pt idx="6">
                  <c:v>606190</c:v>
                </c:pt>
                <c:pt idx="7">
                  <c:v>606190</c:v>
                </c:pt>
                <c:pt idx="8">
                  <c:v>606190</c:v>
                </c:pt>
                <c:pt idx="9">
                  <c:v>606190</c:v>
                </c:pt>
                <c:pt idx="10">
                  <c:v>606190</c:v>
                </c:pt>
                <c:pt idx="11">
                  <c:v>577190</c:v>
                </c:pt>
                <c:pt idx="12">
                  <c:v>6477780</c:v>
                </c:pt>
                <c:pt idx="13">
                  <c:v>10421800</c:v>
                </c:pt>
                <c:pt idx="14">
                  <c:v>11720245</c:v>
                </c:pt>
                <c:pt idx="15">
                  <c:v>11720245</c:v>
                </c:pt>
                <c:pt idx="16">
                  <c:v>11720245</c:v>
                </c:pt>
                <c:pt idx="17">
                  <c:v>11720245</c:v>
                </c:pt>
                <c:pt idx="18">
                  <c:v>11720245</c:v>
                </c:pt>
                <c:pt idx="19">
                  <c:v>11720245</c:v>
                </c:pt>
                <c:pt idx="20">
                  <c:v>11720245</c:v>
                </c:pt>
                <c:pt idx="21">
                  <c:v>11720245</c:v>
                </c:pt>
                <c:pt idx="22">
                  <c:v>11720245</c:v>
                </c:pt>
                <c:pt idx="23">
                  <c:v>7816350</c:v>
                </c:pt>
                <c:pt idx="24">
                  <c:v>13791398.699999999</c:v>
                </c:pt>
                <c:pt idx="25">
                  <c:v>22062832.199999999</c:v>
                </c:pt>
                <c:pt idx="26">
                  <c:v>24818235.199999996</c:v>
                </c:pt>
                <c:pt idx="27">
                  <c:v>24818235.199999996</c:v>
                </c:pt>
                <c:pt idx="28">
                  <c:v>24818235.199999996</c:v>
                </c:pt>
                <c:pt idx="29">
                  <c:v>24818235.199999996</c:v>
                </c:pt>
                <c:pt idx="30">
                  <c:v>24818235.199999996</c:v>
                </c:pt>
                <c:pt idx="31">
                  <c:v>24818235.199999996</c:v>
                </c:pt>
                <c:pt idx="32">
                  <c:v>24818235.199999996</c:v>
                </c:pt>
                <c:pt idx="33">
                  <c:v>24818235.199999996</c:v>
                </c:pt>
                <c:pt idx="34">
                  <c:v>24818235.199999996</c:v>
                </c:pt>
                <c:pt idx="35">
                  <c:v>16546801.699999997</c:v>
                </c:pt>
                <c:pt idx="36">
                  <c:v>15116418.098499998</c:v>
                </c:pt>
                <c:pt idx="37">
                  <c:v>24190924.121000003</c:v>
                </c:pt>
                <c:pt idx="38">
                  <c:v>27208205.029999997</c:v>
                </c:pt>
                <c:pt idx="39">
                  <c:v>27208205.029999997</c:v>
                </c:pt>
                <c:pt idx="40">
                  <c:v>27208205.029999997</c:v>
                </c:pt>
                <c:pt idx="41">
                  <c:v>27208205.029999997</c:v>
                </c:pt>
                <c:pt idx="42">
                  <c:v>27208205.029999997</c:v>
                </c:pt>
                <c:pt idx="43">
                  <c:v>27208205.029999997</c:v>
                </c:pt>
                <c:pt idx="44">
                  <c:v>27208205.029999997</c:v>
                </c:pt>
                <c:pt idx="45">
                  <c:v>27208205.029999997</c:v>
                </c:pt>
                <c:pt idx="46">
                  <c:v>27208205.029999997</c:v>
                </c:pt>
                <c:pt idx="47">
                  <c:v>18148399.523499999</c:v>
                </c:pt>
                <c:pt idx="48">
                  <c:v>16653663.307049999</c:v>
                </c:pt>
                <c:pt idx="49">
                  <c:v>26660935.445395004</c:v>
                </c:pt>
                <c:pt idx="50">
                  <c:v>29993634.300820004</c:v>
                </c:pt>
                <c:pt idx="51">
                  <c:v>29993634.300820004</c:v>
                </c:pt>
                <c:pt idx="52">
                  <c:v>29993634.300820004</c:v>
                </c:pt>
                <c:pt idx="53">
                  <c:v>29993634.300820004</c:v>
                </c:pt>
                <c:pt idx="54">
                  <c:v>29993634.300820004</c:v>
                </c:pt>
                <c:pt idx="55">
                  <c:v>29993634.300820004</c:v>
                </c:pt>
                <c:pt idx="56">
                  <c:v>29993634.300820004</c:v>
                </c:pt>
                <c:pt idx="57">
                  <c:v>29993634.300820004</c:v>
                </c:pt>
                <c:pt idx="58">
                  <c:v>29993634.300820004</c:v>
                </c:pt>
                <c:pt idx="59">
                  <c:v>19989639.152500004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194340</c:v>
                </c:pt>
                <c:pt idx="4">
                  <c:v>338500</c:v>
                </c:pt>
                <c:pt idx="5">
                  <c:v>338500</c:v>
                </c:pt>
                <c:pt idx="6">
                  <c:v>338500</c:v>
                </c:pt>
                <c:pt idx="7">
                  <c:v>338500</c:v>
                </c:pt>
                <c:pt idx="8">
                  <c:v>338500</c:v>
                </c:pt>
                <c:pt idx="9">
                  <c:v>338500</c:v>
                </c:pt>
                <c:pt idx="10">
                  <c:v>338500</c:v>
                </c:pt>
                <c:pt idx="11">
                  <c:v>324360</c:v>
                </c:pt>
                <c:pt idx="12">
                  <c:v>3801175</c:v>
                </c:pt>
                <c:pt idx="13">
                  <c:v>6001630</c:v>
                </c:pt>
                <c:pt idx="14">
                  <c:v>6746885</c:v>
                </c:pt>
                <c:pt idx="15">
                  <c:v>6746885</c:v>
                </c:pt>
                <c:pt idx="16">
                  <c:v>6746885</c:v>
                </c:pt>
                <c:pt idx="17">
                  <c:v>6746885</c:v>
                </c:pt>
                <c:pt idx="18">
                  <c:v>6746885</c:v>
                </c:pt>
                <c:pt idx="19">
                  <c:v>6746885</c:v>
                </c:pt>
                <c:pt idx="20">
                  <c:v>6746885</c:v>
                </c:pt>
                <c:pt idx="21">
                  <c:v>6746885</c:v>
                </c:pt>
                <c:pt idx="22">
                  <c:v>6746885</c:v>
                </c:pt>
                <c:pt idx="23">
                  <c:v>4499885</c:v>
                </c:pt>
                <c:pt idx="24">
                  <c:v>5218454.2000000011</c:v>
                </c:pt>
                <c:pt idx="25">
                  <c:v>8341168.9499999983</c:v>
                </c:pt>
                <c:pt idx="26">
                  <c:v>9383027.9499999993</c:v>
                </c:pt>
                <c:pt idx="27">
                  <c:v>9383027.9499999993</c:v>
                </c:pt>
                <c:pt idx="28">
                  <c:v>9383027.9499999993</c:v>
                </c:pt>
                <c:pt idx="29">
                  <c:v>9383027.9499999993</c:v>
                </c:pt>
                <c:pt idx="30">
                  <c:v>9383027.9499999993</c:v>
                </c:pt>
                <c:pt idx="31">
                  <c:v>9383027.9499999993</c:v>
                </c:pt>
                <c:pt idx="32">
                  <c:v>9383027.9499999993</c:v>
                </c:pt>
                <c:pt idx="33">
                  <c:v>9383027.9499999993</c:v>
                </c:pt>
                <c:pt idx="34">
                  <c:v>9383027.9499999993</c:v>
                </c:pt>
                <c:pt idx="35">
                  <c:v>6260313.1999999993</c:v>
                </c:pt>
                <c:pt idx="36">
                  <c:v>5722175.8530000001</c:v>
                </c:pt>
                <c:pt idx="37">
                  <c:v>9157808.9464999977</c:v>
                </c:pt>
                <c:pt idx="38">
                  <c:v>10306286.759</c:v>
                </c:pt>
                <c:pt idx="39">
                  <c:v>10306286.759</c:v>
                </c:pt>
                <c:pt idx="40">
                  <c:v>10306286.759</c:v>
                </c:pt>
                <c:pt idx="41">
                  <c:v>10306286.759</c:v>
                </c:pt>
                <c:pt idx="42">
                  <c:v>10306286.759</c:v>
                </c:pt>
                <c:pt idx="43">
                  <c:v>10306286.759</c:v>
                </c:pt>
                <c:pt idx="44">
                  <c:v>10306286.759</c:v>
                </c:pt>
                <c:pt idx="45">
                  <c:v>10306286.759</c:v>
                </c:pt>
                <c:pt idx="46">
                  <c:v>10306286.759</c:v>
                </c:pt>
                <c:pt idx="47">
                  <c:v>6870653.6655000001</c:v>
                </c:pt>
                <c:pt idx="48">
                  <c:v>6308205.7981249988</c:v>
                </c:pt>
                <c:pt idx="49">
                  <c:v>10094440.073010001</c:v>
                </c:pt>
                <c:pt idx="50">
                  <c:v>11355425.834630001</c:v>
                </c:pt>
                <c:pt idx="51">
                  <c:v>11355425.834630001</c:v>
                </c:pt>
                <c:pt idx="52">
                  <c:v>11355425.834630001</c:v>
                </c:pt>
                <c:pt idx="53">
                  <c:v>11355425.834630001</c:v>
                </c:pt>
                <c:pt idx="54">
                  <c:v>11355425.834630001</c:v>
                </c:pt>
                <c:pt idx="55">
                  <c:v>11355425.834630001</c:v>
                </c:pt>
                <c:pt idx="56">
                  <c:v>11355425.834630001</c:v>
                </c:pt>
                <c:pt idx="57">
                  <c:v>11355425.834630001</c:v>
                </c:pt>
                <c:pt idx="58">
                  <c:v>11355425.834630001</c:v>
                </c:pt>
                <c:pt idx="59">
                  <c:v>7572468.5497700004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153670</c:v>
                </c:pt>
                <c:pt idx="4">
                  <c:v>267690</c:v>
                </c:pt>
                <c:pt idx="5">
                  <c:v>267690</c:v>
                </c:pt>
                <c:pt idx="6">
                  <c:v>267690</c:v>
                </c:pt>
                <c:pt idx="7">
                  <c:v>267690</c:v>
                </c:pt>
                <c:pt idx="8">
                  <c:v>267690</c:v>
                </c:pt>
                <c:pt idx="9">
                  <c:v>267690</c:v>
                </c:pt>
                <c:pt idx="10">
                  <c:v>267690</c:v>
                </c:pt>
                <c:pt idx="11">
                  <c:v>252830</c:v>
                </c:pt>
                <c:pt idx="12">
                  <c:v>2676605</c:v>
                </c:pt>
                <c:pt idx="13">
                  <c:v>4420170</c:v>
                </c:pt>
                <c:pt idx="14">
                  <c:v>4973360</c:v>
                </c:pt>
                <c:pt idx="15">
                  <c:v>4973360</c:v>
                </c:pt>
                <c:pt idx="16">
                  <c:v>4973360</c:v>
                </c:pt>
                <c:pt idx="17">
                  <c:v>4973360</c:v>
                </c:pt>
                <c:pt idx="18">
                  <c:v>4973360</c:v>
                </c:pt>
                <c:pt idx="19">
                  <c:v>4973360</c:v>
                </c:pt>
                <c:pt idx="20">
                  <c:v>4973360</c:v>
                </c:pt>
                <c:pt idx="21">
                  <c:v>4973360</c:v>
                </c:pt>
                <c:pt idx="22">
                  <c:v>4973360</c:v>
                </c:pt>
                <c:pt idx="23">
                  <c:v>3316465</c:v>
                </c:pt>
                <c:pt idx="24">
                  <c:v>8572944.5</c:v>
                </c:pt>
                <c:pt idx="25">
                  <c:v>13721663.25</c:v>
                </c:pt>
                <c:pt idx="26">
                  <c:v>15435207.249999994</c:v>
                </c:pt>
                <c:pt idx="27">
                  <c:v>15435207.249999994</c:v>
                </c:pt>
                <c:pt idx="28">
                  <c:v>15435207.249999994</c:v>
                </c:pt>
                <c:pt idx="29">
                  <c:v>15435207.249999994</c:v>
                </c:pt>
                <c:pt idx="30">
                  <c:v>15435207.249999994</c:v>
                </c:pt>
                <c:pt idx="31">
                  <c:v>15435207.249999994</c:v>
                </c:pt>
                <c:pt idx="32">
                  <c:v>15435207.249999994</c:v>
                </c:pt>
                <c:pt idx="33">
                  <c:v>15435207.249999994</c:v>
                </c:pt>
                <c:pt idx="34">
                  <c:v>15435207.249999994</c:v>
                </c:pt>
                <c:pt idx="35">
                  <c:v>10286488.499999998</c:v>
                </c:pt>
                <c:pt idx="36">
                  <c:v>9394242.2454999983</c:v>
                </c:pt>
                <c:pt idx="37">
                  <c:v>15033115.174500003</c:v>
                </c:pt>
                <c:pt idx="38">
                  <c:v>16901918.270999998</c:v>
                </c:pt>
                <c:pt idx="39">
                  <c:v>16901918.270999998</c:v>
                </c:pt>
                <c:pt idx="40">
                  <c:v>16901918.270999998</c:v>
                </c:pt>
                <c:pt idx="41">
                  <c:v>16901918.270999998</c:v>
                </c:pt>
                <c:pt idx="42">
                  <c:v>16901918.270999998</c:v>
                </c:pt>
                <c:pt idx="43">
                  <c:v>16901918.270999998</c:v>
                </c:pt>
                <c:pt idx="44">
                  <c:v>16901918.270999998</c:v>
                </c:pt>
                <c:pt idx="45">
                  <c:v>16901918.270999998</c:v>
                </c:pt>
                <c:pt idx="46">
                  <c:v>16901918.270999998</c:v>
                </c:pt>
                <c:pt idx="47">
                  <c:v>11277745.858000001</c:v>
                </c:pt>
                <c:pt idx="48">
                  <c:v>10345457.508925</c:v>
                </c:pt>
                <c:pt idx="49">
                  <c:v>16566495.372385003</c:v>
                </c:pt>
                <c:pt idx="50">
                  <c:v>18638208.466190003</c:v>
                </c:pt>
                <c:pt idx="51">
                  <c:v>18638208.466190003</c:v>
                </c:pt>
                <c:pt idx="52">
                  <c:v>18638208.466190003</c:v>
                </c:pt>
                <c:pt idx="53">
                  <c:v>18638208.466190003</c:v>
                </c:pt>
                <c:pt idx="54">
                  <c:v>18638208.466190003</c:v>
                </c:pt>
                <c:pt idx="55">
                  <c:v>18638208.466190003</c:v>
                </c:pt>
                <c:pt idx="56">
                  <c:v>18638208.466190003</c:v>
                </c:pt>
                <c:pt idx="57">
                  <c:v>18638208.466190003</c:v>
                </c:pt>
                <c:pt idx="58">
                  <c:v>18638208.466190003</c:v>
                </c:pt>
                <c:pt idx="59">
                  <c:v>12417170.602730002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</c:v>
                </c:pt>
                <c:pt idx="4">
                  <c:v>154</c:v>
                </c:pt>
                <c:pt idx="5">
                  <c:v>154</c:v>
                </c:pt>
                <c:pt idx="6">
                  <c:v>154</c:v>
                </c:pt>
                <c:pt idx="7">
                  <c:v>154</c:v>
                </c:pt>
                <c:pt idx="8">
                  <c:v>154</c:v>
                </c:pt>
                <c:pt idx="9">
                  <c:v>154</c:v>
                </c:pt>
                <c:pt idx="10">
                  <c:v>154</c:v>
                </c:pt>
                <c:pt idx="11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822</c:v>
                </c:pt>
                <c:pt idx="1">
                  <c:v>1316</c:v>
                </c:pt>
                <c:pt idx="2">
                  <c:v>1480</c:v>
                </c:pt>
                <c:pt idx="3">
                  <c:v>1480</c:v>
                </c:pt>
                <c:pt idx="4">
                  <c:v>1480</c:v>
                </c:pt>
                <c:pt idx="5">
                  <c:v>1480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1480</c:v>
                </c:pt>
                <c:pt idx="10">
                  <c:v>1480</c:v>
                </c:pt>
                <c:pt idx="11">
                  <c:v>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1452</c:v>
                </c:pt>
                <c:pt idx="1">
                  <c:v>2323</c:v>
                </c:pt>
                <c:pt idx="2">
                  <c:v>2613</c:v>
                </c:pt>
                <c:pt idx="3">
                  <c:v>2613</c:v>
                </c:pt>
                <c:pt idx="4">
                  <c:v>2613</c:v>
                </c:pt>
                <c:pt idx="5">
                  <c:v>2613</c:v>
                </c:pt>
                <c:pt idx="6">
                  <c:v>2613</c:v>
                </c:pt>
                <c:pt idx="7">
                  <c:v>2613</c:v>
                </c:pt>
                <c:pt idx="8">
                  <c:v>2613</c:v>
                </c:pt>
                <c:pt idx="9">
                  <c:v>2613</c:v>
                </c:pt>
                <c:pt idx="10">
                  <c:v>2613</c:v>
                </c:pt>
                <c:pt idx="11">
                  <c:v>1742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1495</c:v>
                </c:pt>
                <c:pt idx="1">
                  <c:v>2393</c:v>
                </c:pt>
                <c:pt idx="2">
                  <c:v>2692</c:v>
                </c:pt>
                <c:pt idx="3">
                  <c:v>2692</c:v>
                </c:pt>
                <c:pt idx="4">
                  <c:v>2692</c:v>
                </c:pt>
                <c:pt idx="5">
                  <c:v>2692</c:v>
                </c:pt>
                <c:pt idx="6">
                  <c:v>2692</c:v>
                </c:pt>
                <c:pt idx="7">
                  <c:v>2692</c:v>
                </c:pt>
                <c:pt idx="8">
                  <c:v>2692</c:v>
                </c:pt>
                <c:pt idx="9">
                  <c:v>2692</c:v>
                </c:pt>
                <c:pt idx="10">
                  <c:v>2692</c:v>
                </c:pt>
                <c:pt idx="11">
                  <c:v>1795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1540</c:v>
                </c:pt>
                <c:pt idx="1">
                  <c:v>2465</c:v>
                </c:pt>
                <c:pt idx="2">
                  <c:v>2773</c:v>
                </c:pt>
                <c:pt idx="3">
                  <c:v>2773</c:v>
                </c:pt>
                <c:pt idx="4">
                  <c:v>2773</c:v>
                </c:pt>
                <c:pt idx="5">
                  <c:v>2773</c:v>
                </c:pt>
                <c:pt idx="6">
                  <c:v>2773</c:v>
                </c:pt>
                <c:pt idx="7">
                  <c:v>2773</c:v>
                </c:pt>
                <c:pt idx="8">
                  <c:v>2773</c:v>
                </c:pt>
                <c:pt idx="9">
                  <c:v>2773</c:v>
                </c:pt>
                <c:pt idx="10">
                  <c:v>2773</c:v>
                </c:pt>
                <c:pt idx="11">
                  <c:v>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27500</c:v>
                </c:pt>
                <c:pt idx="4">
                  <c:v>47500</c:v>
                </c:pt>
                <c:pt idx="5">
                  <c:v>47500</c:v>
                </c:pt>
                <c:pt idx="6">
                  <c:v>47500</c:v>
                </c:pt>
                <c:pt idx="7">
                  <c:v>47500</c:v>
                </c:pt>
                <c:pt idx="8">
                  <c:v>47500</c:v>
                </c:pt>
                <c:pt idx="9">
                  <c:v>47500</c:v>
                </c:pt>
                <c:pt idx="10">
                  <c:v>47500</c:v>
                </c:pt>
                <c:pt idx="11">
                  <c:v>45000</c:v>
                </c:pt>
                <c:pt idx="12">
                  <c:v>411950</c:v>
                </c:pt>
                <c:pt idx="13">
                  <c:v>658050</c:v>
                </c:pt>
                <c:pt idx="14">
                  <c:v>738300</c:v>
                </c:pt>
                <c:pt idx="15">
                  <c:v>738300</c:v>
                </c:pt>
                <c:pt idx="16">
                  <c:v>738300</c:v>
                </c:pt>
                <c:pt idx="17">
                  <c:v>738300</c:v>
                </c:pt>
                <c:pt idx="18">
                  <c:v>738300</c:v>
                </c:pt>
                <c:pt idx="19">
                  <c:v>738300</c:v>
                </c:pt>
                <c:pt idx="20">
                  <c:v>738300</c:v>
                </c:pt>
                <c:pt idx="21">
                  <c:v>738300</c:v>
                </c:pt>
                <c:pt idx="22">
                  <c:v>738300</c:v>
                </c:pt>
                <c:pt idx="23">
                  <c:v>492200</c:v>
                </c:pt>
                <c:pt idx="24">
                  <c:v>646868.5</c:v>
                </c:pt>
                <c:pt idx="25">
                  <c:v>1030410</c:v>
                </c:pt>
                <c:pt idx="26">
                  <c:v>1159211.25</c:v>
                </c:pt>
                <c:pt idx="27">
                  <c:v>1159211.25</c:v>
                </c:pt>
                <c:pt idx="28">
                  <c:v>1159211.25</c:v>
                </c:pt>
                <c:pt idx="29">
                  <c:v>1159211.25</c:v>
                </c:pt>
                <c:pt idx="30">
                  <c:v>1159211.25</c:v>
                </c:pt>
                <c:pt idx="31">
                  <c:v>1159211.25</c:v>
                </c:pt>
                <c:pt idx="32">
                  <c:v>1159211.25</c:v>
                </c:pt>
                <c:pt idx="33">
                  <c:v>1159211.25</c:v>
                </c:pt>
                <c:pt idx="34">
                  <c:v>1159211.25</c:v>
                </c:pt>
                <c:pt idx="35">
                  <c:v>775669.75</c:v>
                </c:pt>
                <c:pt idx="36">
                  <c:v>1375110.7675000001</c:v>
                </c:pt>
                <c:pt idx="37">
                  <c:v>2198952.1850000001</c:v>
                </c:pt>
                <c:pt idx="38">
                  <c:v>2474586.86</c:v>
                </c:pt>
                <c:pt idx="39">
                  <c:v>2474586.86</c:v>
                </c:pt>
                <c:pt idx="40">
                  <c:v>2474586.86</c:v>
                </c:pt>
                <c:pt idx="41">
                  <c:v>2474586.86</c:v>
                </c:pt>
                <c:pt idx="42">
                  <c:v>2474586.86</c:v>
                </c:pt>
                <c:pt idx="43">
                  <c:v>2474586.86</c:v>
                </c:pt>
                <c:pt idx="44">
                  <c:v>2474586.86</c:v>
                </c:pt>
                <c:pt idx="45">
                  <c:v>2474586.86</c:v>
                </c:pt>
                <c:pt idx="46">
                  <c:v>2474586.86</c:v>
                </c:pt>
                <c:pt idx="47">
                  <c:v>1650745.4425000001</c:v>
                </c:pt>
                <c:pt idx="48">
                  <c:v>1513969.3915500001</c:v>
                </c:pt>
                <c:pt idx="49">
                  <c:v>2424972.6184999999</c:v>
                </c:pt>
                <c:pt idx="50">
                  <c:v>2726455.7008000002</c:v>
                </c:pt>
                <c:pt idx="51">
                  <c:v>2726455.7008000002</c:v>
                </c:pt>
                <c:pt idx="52">
                  <c:v>2726455.7008000002</c:v>
                </c:pt>
                <c:pt idx="53">
                  <c:v>2726455.7008000002</c:v>
                </c:pt>
                <c:pt idx="54">
                  <c:v>2726455.7008000002</c:v>
                </c:pt>
                <c:pt idx="55">
                  <c:v>2726455.7008000002</c:v>
                </c:pt>
                <c:pt idx="56">
                  <c:v>2726455.7008000002</c:v>
                </c:pt>
                <c:pt idx="57">
                  <c:v>2726455.7008000002</c:v>
                </c:pt>
                <c:pt idx="58">
                  <c:v>2726455.7008000002</c:v>
                </c:pt>
                <c:pt idx="59">
                  <c:v>1818729.4638750001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704340</c:v>
                </c:pt>
                <c:pt idx="4">
                  <c:v>1228500</c:v>
                </c:pt>
                <c:pt idx="5">
                  <c:v>1228500</c:v>
                </c:pt>
                <c:pt idx="6">
                  <c:v>1228500</c:v>
                </c:pt>
                <c:pt idx="7">
                  <c:v>1228500</c:v>
                </c:pt>
                <c:pt idx="8">
                  <c:v>1228500</c:v>
                </c:pt>
                <c:pt idx="9">
                  <c:v>1228500</c:v>
                </c:pt>
                <c:pt idx="10">
                  <c:v>1228500</c:v>
                </c:pt>
                <c:pt idx="11">
                  <c:v>1179360</c:v>
                </c:pt>
                <c:pt idx="12">
                  <c:v>10920420</c:v>
                </c:pt>
                <c:pt idx="13">
                  <c:v>17488080</c:v>
                </c:pt>
                <c:pt idx="14">
                  <c:v>19664460</c:v>
                </c:pt>
                <c:pt idx="15">
                  <c:v>19664460</c:v>
                </c:pt>
                <c:pt idx="16">
                  <c:v>19664460</c:v>
                </c:pt>
                <c:pt idx="17">
                  <c:v>19664460</c:v>
                </c:pt>
                <c:pt idx="18">
                  <c:v>19664460</c:v>
                </c:pt>
                <c:pt idx="19">
                  <c:v>19664460</c:v>
                </c:pt>
                <c:pt idx="20">
                  <c:v>19664460</c:v>
                </c:pt>
                <c:pt idx="21">
                  <c:v>19664460</c:v>
                </c:pt>
                <c:pt idx="22">
                  <c:v>19664460</c:v>
                </c:pt>
                <c:pt idx="23">
                  <c:v>13116060</c:v>
                </c:pt>
                <c:pt idx="24">
                  <c:v>14961553.200000001</c:v>
                </c:pt>
                <c:pt idx="25">
                  <c:v>23926120.199999999</c:v>
                </c:pt>
                <c:pt idx="26">
                  <c:v>26914309.199999999</c:v>
                </c:pt>
                <c:pt idx="27">
                  <c:v>26914309.199999999</c:v>
                </c:pt>
                <c:pt idx="28">
                  <c:v>26914309.199999999</c:v>
                </c:pt>
                <c:pt idx="29">
                  <c:v>26914309.199999999</c:v>
                </c:pt>
                <c:pt idx="30">
                  <c:v>26914309.199999999</c:v>
                </c:pt>
                <c:pt idx="31">
                  <c:v>26914309.199999999</c:v>
                </c:pt>
                <c:pt idx="32">
                  <c:v>26914309.199999999</c:v>
                </c:pt>
                <c:pt idx="33">
                  <c:v>26914309.199999999</c:v>
                </c:pt>
                <c:pt idx="34">
                  <c:v>26914309.199999999</c:v>
                </c:pt>
                <c:pt idx="35">
                  <c:v>17949742.199999999</c:v>
                </c:pt>
                <c:pt idx="36">
                  <c:v>32965907.130000003</c:v>
                </c:pt>
                <c:pt idx="37">
                  <c:v>52767502.182000004</c:v>
                </c:pt>
                <c:pt idx="38">
                  <c:v>59360683.608000003</c:v>
                </c:pt>
                <c:pt idx="39">
                  <c:v>59360683.608000003</c:v>
                </c:pt>
                <c:pt idx="40">
                  <c:v>59360683.608000003</c:v>
                </c:pt>
                <c:pt idx="41">
                  <c:v>59360683.608000003</c:v>
                </c:pt>
                <c:pt idx="42">
                  <c:v>59360683.608000003</c:v>
                </c:pt>
                <c:pt idx="43">
                  <c:v>59360683.608000003</c:v>
                </c:pt>
                <c:pt idx="44">
                  <c:v>59360683.608000003</c:v>
                </c:pt>
                <c:pt idx="45">
                  <c:v>59360683.608000003</c:v>
                </c:pt>
                <c:pt idx="46">
                  <c:v>59360683.608000003</c:v>
                </c:pt>
                <c:pt idx="47">
                  <c:v>39581139.330000006</c:v>
                </c:pt>
                <c:pt idx="48">
                  <c:v>36335265.397200003</c:v>
                </c:pt>
                <c:pt idx="49">
                  <c:v>58160018.963700011</c:v>
                </c:pt>
                <c:pt idx="50">
                  <c:v>65427072.043140009</c:v>
                </c:pt>
                <c:pt idx="51">
                  <c:v>65427072.043140009</c:v>
                </c:pt>
                <c:pt idx="52">
                  <c:v>65427072.043140009</c:v>
                </c:pt>
                <c:pt idx="53">
                  <c:v>65427072.043140009</c:v>
                </c:pt>
                <c:pt idx="54">
                  <c:v>65427072.043140009</c:v>
                </c:pt>
                <c:pt idx="55">
                  <c:v>65427072.043140009</c:v>
                </c:pt>
                <c:pt idx="56">
                  <c:v>65427072.043140009</c:v>
                </c:pt>
                <c:pt idx="57">
                  <c:v>65427072.043140009</c:v>
                </c:pt>
                <c:pt idx="58">
                  <c:v>65427072.043140009</c:v>
                </c:pt>
                <c:pt idx="59">
                  <c:v>43602318.476640008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230000</c:v>
                </c:pt>
                <c:pt idx="4">
                  <c:v>230000</c:v>
                </c:pt>
                <c:pt idx="5">
                  <c:v>230000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179583.33333333331</c:v>
                </c:pt>
                <c:pt idx="5">
                  <c:v>179583.33333333331</c:v>
                </c:pt>
                <c:pt idx="6">
                  <c:v>180916.66666666666</c:v>
                </c:pt>
                <c:pt idx="7">
                  <c:v>180916.66666666666</c:v>
                </c:pt>
                <c:pt idx="8">
                  <c:v>180916.66666666666</c:v>
                </c:pt>
                <c:pt idx="9">
                  <c:v>180916.66666666666</c:v>
                </c:pt>
                <c:pt idx="10">
                  <c:v>180916.66666666666</c:v>
                </c:pt>
                <c:pt idx="11">
                  <c:v>180916.66666666666</c:v>
                </c:pt>
                <c:pt idx="12">
                  <c:v>180916.66666666666</c:v>
                </c:pt>
                <c:pt idx="13">
                  <c:v>180916.66666666666</c:v>
                </c:pt>
                <c:pt idx="14">
                  <c:v>180916.66666666666</c:v>
                </c:pt>
                <c:pt idx="15">
                  <c:v>180916.66666666666</c:v>
                </c:pt>
                <c:pt idx="16">
                  <c:v>180916.66666666666</c:v>
                </c:pt>
                <c:pt idx="17">
                  <c:v>180916.66666666666</c:v>
                </c:pt>
                <c:pt idx="18">
                  <c:v>180916.66666666666</c:v>
                </c:pt>
                <c:pt idx="19">
                  <c:v>180916.66666666666</c:v>
                </c:pt>
                <c:pt idx="20">
                  <c:v>180916.66666666666</c:v>
                </c:pt>
                <c:pt idx="21">
                  <c:v>180916.66666666666</c:v>
                </c:pt>
                <c:pt idx="22">
                  <c:v>180916.66666666666</c:v>
                </c:pt>
                <c:pt idx="23">
                  <c:v>180916.66666666666</c:v>
                </c:pt>
                <c:pt idx="24">
                  <c:v>180916.66666666666</c:v>
                </c:pt>
                <c:pt idx="25">
                  <c:v>180916.66666666666</c:v>
                </c:pt>
                <c:pt idx="26">
                  <c:v>180916.66666666666</c:v>
                </c:pt>
                <c:pt idx="27">
                  <c:v>180916.66666666666</c:v>
                </c:pt>
                <c:pt idx="28">
                  <c:v>180916.66666666666</c:v>
                </c:pt>
                <c:pt idx="29">
                  <c:v>180916.66666666666</c:v>
                </c:pt>
                <c:pt idx="30">
                  <c:v>180916.66666666666</c:v>
                </c:pt>
                <c:pt idx="31">
                  <c:v>180916.66666666666</c:v>
                </c:pt>
                <c:pt idx="32">
                  <c:v>180916.66666666666</c:v>
                </c:pt>
                <c:pt idx="33">
                  <c:v>180916.66666666666</c:v>
                </c:pt>
                <c:pt idx="34">
                  <c:v>180916.66666666666</c:v>
                </c:pt>
                <c:pt idx="35">
                  <c:v>180916.66666666666</c:v>
                </c:pt>
                <c:pt idx="36">
                  <c:v>180916.66666666666</c:v>
                </c:pt>
                <c:pt idx="37">
                  <c:v>180916.66666666666</c:v>
                </c:pt>
                <c:pt idx="38">
                  <c:v>180916.66666666666</c:v>
                </c:pt>
                <c:pt idx="39">
                  <c:v>180916.66666666666</c:v>
                </c:pt>
                <c:pt idx="40">
                  <c:v>180916.66666666666</c:v>
                </c:pt>
                <c:pt idx="41">
                  <c:v>180916.66666666666</c:v>
                </c:pt>
                <c:pt idx="42">
                  <c:v>180916.66666666666</c:v>
                </c:pt>
                <c:pt idx="43">
                  <c:v>180916.66666666666</c:v>
                </c:pt>
                <c:pt idx="44">
                  <c:v>180916.66666666666</c:v>
                </c:pt>
                <c:pt idx="45">
                  <c:v>180916.66666666666</c:v>
                </c:pt>
                <c:pt idx="46">
                  <c:v>180916.66666666666</c:v>
                </c:pt>
                <c:pt idx="47">
                  <c:v>180916.66666666666</c:v>
                </c:pt>
                <c:pt idx="48">
                  <c:v>180916.66666666666</c:v>
                </c:pt>
                <c:pt idx="49">
                  <c:v>180916.66666666666</c:v>
                </c:pt>
                <c:pt idx="50">
                  <c:v>180916.66666666666</c:v>
                </c:pt>
                <c:pt idx="51">
                  <c:v>180916.66666666666</c:v>
                </c:pt>
                <c:pt idx="52">
                  <c:v>180916.66666666666</c:v>
                </c:pt>
                <c:pt idx="53">
                  <c:v>180916.66666666666</c:v>
                </c:pt>
                <c:pt idx="54">
                  <c:v>180916.66666666666</c:v>
                </c:pt>
                <c:pt idx="55">
                  <c:v>180916.66666666666</c:v>
                </c:pt>
                <c:pt idx="56">
                  <c:v>180916.66666666666</c:v>
                </c:pt>
                <c:pt idx="57">
                  <c:v>180916.66666666666</c:v>
                </c:pt>
                <c:pt idx="58">
                  <c:v>180916.66666666666</c:v>
                </c:pt>
                <c:pt idx="59">
                  <c:v>180916.66666666666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/>
    <sheetView zoomScale="83" workbookViewId="1"/>
    <sheetView tabSelected="1" zoomScale="120" workbookViewId="2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1157</v>
      </c>
      <c r="C1" s="325"/>
    </row>
    <row r="2" spans="1:4" ht="19" x14ac:dyDescent="0.25">
      <c r="A2" s="326" t="s">
        <v>1156</v>
      </c>
      <c r="C2" s="326" t="s">
        <v>1155</v>
      </c>
      <c r="D2" s="326" t="s">
        <v>1216</v>
      </c>
    </row>
    <row r="3" spans="1:4" ht="3" customHeight="1" x14ac:dyDescent="0.2"/>
    <row r="4" spans="1:4" ht="15" x14ac:dyDescent="0.2">
      <c r="A4" s="327" t="s">
        <v>1137</v>
      </c>
      <c r="C4" s="327" t="s">
        <v>1093</v>
      </c>
      <c r="D4" s="327" t="s">
        <v>1121</v>
      </c>
    </row>
    <row r="5" spans="1:4" ht="15" x14ac:dyDescent="0.2">
      <c r="A5" s="328" t="s">
        <v>1142</v>
      </c>
      <c r="C5" s="327" t="s">
        <v>1094</v>
      </c>
      <c r="D5" s="327" t="s">
        <v>1127</v>
      </c>
    </row>
    <row r="6" spans="1:4" ht="15" x14ac:dyDescent="0.2">
      <c r="A6" s="327" t="s">
        <v>1140</v>
      </c>
      <c r="C6" s="327" t="s">
        <v>1095</v>
      </c>
      <c r="D6" s="327" t="s">
        <v>1132</v>
      </c>
    </row>
    <row r="7" spans="1:4" ht="15" x14ac:dyDescent="0.2">
      <c r="A7" s="327" t="s">
        <v>1138</v>
      </c>
      <c r="C7" s="327" t="s">
        <v>1096</v>
      </c>
      <c r="D7" s="327" t="s">
        <v>1128</v>
      </c>
    </row>
    <row r="8" spans="1:4" ht="15" x14ac:dyDescent="0.2">
      <c r="A8" s="327" t="s">
        <v>1139</v>
      </c>
      <c r="C8" s="327" t="s">
        <v>1097</v>
      </c>
      <c r="D8" s="327" t="s">
        <v>1122</v>
      </c>
    </row>
    <row r="9" spans="1:4" ht="15" x14ac:dyDescent="0.2">
      <c r="A9" s="327" t="s">
        <v>1095</v>
      </c>
      <c r="C9" s="327" t="s">
        <v>1098</v>
      </c>
      <c r="D9" s="327" t="s">
        <v>1135</v>
      </c>
    </row>
    <row r="10" spans="1:4" ht="15" x14ac:dyDescent="0.2">
      <c r="A10" s="327" t="s">
        <v>1093</v>
      </c>
      <c r="C10" s="327" t="s">
        <v>1099</v>
      </c>
      <c r="D10" s="327" t="s">
        <v>1126</v>
      </c>
    </row>
    <row r="11" spans="1:4" ht="15" x14ac:dyDescent="0.2">
      <c r="A11" s="328" t="s">
        <v>1144</v>
      </c>
      <c r="C11" s="327" t="s">
        <v>1100</v>
      </c>
      <c r="D11" s="327" t="s">
        <v>1099</v>
      </c>
    </row>
    <row r="12" spans="1:4" ht="15" x14ac:dyDescent="0.2">
      <c r="A12" s="328" t="s">
        <v>1151</v>
      </c>
      <c r="C12" s="327" t="s">
        <v>1101</v>
      </c>
      <c r="D12" s="327" t="s">
        <v>1120</v>
      </c>
    </row>
    <row r="13" spans="1:4" ht="15" x14ac:dyDescent="0.2">
      <c r="A13" s="328" t="s">
        <v>1129</v>
      </c>
      <c r="C13" s="327" t="s">
        <v>1102</v>
      </c>
      <c r="D13" s="327" t="s">
        <v>1113</v>
      </c>
    </row>
    <row r="14" spans="1:4" ht="15" x14ac:dyDescent="0.2">
      <c r="A14" s="328" t="s">
        <v>1125</v>
      </c>
      <c r="C14" s="328" t="s">
        <v>1103</v>
      </c>
      <c r="D14" s="327" t="s">
        <v>1148</v>
      </c>
    </row>
    <row r="15" spans="1:4" ht="15" x14ac:dyDescent="0.2">
      <c r="A15" s="327" t="s">
        <v>1128</v>
      </c>
      <c r="C15" s="328" t="s">
        <v>1104</v>
      </c>
      <c r="D15" s="327" t="s">
        <v>1102</v>
      </c>
    </row>
    <row r="16" spans="1:4" ht="15" x14ac:dyDescent="0.2">
      <c r="A16" s="327" t="s">
        <v>1126</v>
      </c>
      <c r="C16" s="328" t="s">
        <v>1105</v>
      </c>
    </row>
    <row r="17" spans="1:3" ht="15" x14ac:dyDescent="0.2">
      <c r="A17" s="327" t="s">
        <v>1127</v>
      </c>
      <c r="C17" s="327" t="s">
        <v>1106</v>
      </c>
    </row>
    <row r="18" spans="1:3" ht="15" x14ac:dyDescent="0.2">
      <c r="A18" s="327" t="s">
        <v>1117</v>
      </c>
      <c r="C18" s="328" t="s">
        <v>1107</v>
      </c>
    </row>
    <row r="19" spans="1:3" ht="15" x14ac:dyDescent="0.2">
      <c r="A19" s="328" t="s">
        <v>1114</v>
      </c>
      <c r="C19" s="328" t="s">
        <v>1108</v>
      </c>
    </row>
    <row r="20" spans="1:3" ht="15" x14ac:dyDescent="0.2">
      <c r="A20" s="328" t="s">
        <v>1116</v>
      </c>
      <c r="C20" s="327" t="s">
        <v>1109</v>
      </c>
    </row>
    <row r="21" spans="1:3" ht="15" x14ac:dyDescent="0.2">
      <c r="A21" s="328" t="s">
        <v>1115</v>
      </c>
      <c r="C21" s="327" t="s">
        <v>1110</v>
      </c>
    </row>
    <row r="22" spans="1:3" ht="15" x14ac:dyDescent="0.2">
      <c r="A22" s="327" t="s">
        <v>1120</v>
      </c>
      <c r="C22" s="328" t="s">
        <v>1111</v>
      </c>
    </row>
    <row r="23" spans="1:3" ht="15" x14ac:dyDescent="0.2">
      <c r="A23" s="327" t="s">
        <v>1119</v>
      </c>
      <c r="C23" s="328" t="s">
        <v>1112</v>
      </c>
    </row>
    <row r="24" spans="1:3" ht="15" x14ac:dyDescent="0.2">
      <c r="A24" s="327" t="s">
        <v>1118</v>
      </c>
      <c r="C24" s="327" t="s">
        <v>1113</v>
      </c>
    </row>
    <row r="25" spans="1:3" ht="15" x14ac:dyDescent="0.2">
      <c r="A25" s="327" t="s">
        <v>1123</v>
      </c>
      <c r="C25" s="328" t="s">
        <v>1114</v>
      </c>
    </row>
    <row r="26" spans="1:3" ht="15" x14ac:dyDescent="0.2">
      <c r="A26" s="327" t="s">
        <v>1124</v>
      </c>
      <c r="C26" s="328" t="s">
        <v>1115</v>
      </c>
    </row>
    <row r="27" spans="1:3" ht="15" x14ac:dyDescent="0.2">
      <c r="A27" s="327" t="s">
        <v>1109</v>
      </c>
      <c r="C27" s="328" t="s">
        <v>1116</v>
      </c>
    </row>
    <row r="28" spans="1:3" ht="15" x14ac:dyDescent="0.2">
      <c r="A28" s="328" t="s">
        <v>1112</v>
      </c>
      <c r="C28" s="327" t="s">
        <v>1117</v>
      </c>
    </row>
    <row r="29" spans="1:3" ht="15" x14ac:dyDescent="0.2">
      <c r="A29" s="328" t="s">
        <v>1108</v>
      </c>
      <c r="C29" s="327" t="s">
        <v>1118</v>
      </c>
    </row>
    <row r="30" spans="1:3" ht="15" x14ac:dyDescent="0.2">
      <c r="A30" s="328" t="s">
        <v>1111</v>
      </c>
      <c r="C30" s="327" t="s">
        <v>1119</v>
      </c>
    </row>
    <row r="31" spans="1:3" ht="15" x14ac:dyDescent="0.2">
      <c r="A31" s="327" t="s">
        <v>1113</v>
      </c>
      <c r="C31" s="327" t="s">
        <v>1120</v>
      </c>
    </row>
    <row r="32" spans="1:3" ht="15" x14ac:dyDescent="0.2">
      <c r="A32" s="327" t="s">
        <v>1110</v>
      </c>
      <c r="C32" s="327" t="s">
        <v>1121</v>
      </c>
    </row>
    <row r="33" spans="1:3" ht="15" x14ac:dyDescent="0.2">
      <c r="A33" s="328" t="s">
        <v>1103</v>
      </c>
      <c r="C33" s="327" t="s">
        <v>1122</v>
      </c>
    </row>
    <row r="34" spans="1:3" ht="15" x14ac:dyDescent="0.2">
      <c r="A34" s="327" t="s">
        <v>1106</v>
      </c>
      <c r="C34" s="327" t="s">
        <v>1123</v>
      </c>
    </row>
    <row r="35" spans="1:3" ht="15" x14ac:dyDescent="0.2">
      <c r="A35" s="328" t="s">
        <v>1104</v>
      </c>
      <c r="C35" s="327" t="s">
        <v>1124</v>
      </c>
    </row>
    <row r="36" spans="1:3" ht="15" x14ac:dyDescent="0.2">
      <c r="A36" s="328" t="s">
        <v>1105</v>
      </c>
      <c r="C36" s="328" t="s">
        <v>1125</v>
      </c>
    </row>
    <row r="37" spans="1:3" ht="15" x14ac:dyDescent="0.2">
      <c r="A37" s="327" t="s">
        <v>1100</v>
      </c>
      <c r="C37" s="327" t="s">
        <v>1126</v>
      </c>
    </row>
    <row r="38" spans="1:3" ht="15" x14ac:dyDescent="0.2">
      <c r="A38" s="327" t="s">
        <v>1099</v>
      </c>
      <c r="C38" s="327" t="s">
        <v>1127</v>
      </c>
    </row>
    <row r="39" spans="1:3" ht="15" x14ac:dyDescent="0.2">
      <c r="A39" s="327" t="s">
        <v>1097</v>
      </c>
      <c r="C39" s="327" t="s">
        <v>1128</v>
      </c>
    </row>
    <row r="40" spans="1:3" ht="15" x14ac:dyDescent="0.2">
      <c r="A40" s="327" t="s">
        <v>1098</v>
      </c>
      <c r="C40" s="328" t="s">
        <v>1129</v>
      </c>
    </row>
    <row r="41" spans="1:3" ht="15" x14ac:dyDescent="0.2">
      <c r="A41" s="327" t="s">
        <v>1096</v>
      </c>
      <c r="C41" s="328" t="s">
        <v>1130</v>
      </c>
    </row>
    <row r="42" spans="1:3" ht="15" x14ac:dyDescent="0.2">
      <c r="A42" s="327" t="s">
        <v>1102</v>
      </c>
      <c r="C42" s="327" t="s">
        <v>1131</v>
      </c>
    </row>
    <row r="43" spans="1:3" ht="15" x14ac:dyDescent="0.2">
      <c r="A43" s="327" t="s">
        <v>1101</v>
      </c>
      <c r="C43" s="327" t="s">
        <v>1132</v>
      </c>
    </row>
    <row r="44" spans="1:3" ht="15" x14ac:dyDescent="0.2">
      <c r="A44" s="327" t="s">
        <v>1094</v>
      </c>
      <c r="C44" s="328" t="s">
        <v>1133</v>
      </c>
    </row>
    <row r="45" spans="1:3" ht="15" x14ac:dyDescent="0.2">
      <c r="A45" s="328" t="s">
        <v>1141</v>
      </c>
      <c r="C45" s="327" t="s">
        <v>1134</v>
      </c>
    </row>
    <row r="46" spans="1:3" ht="15" x14ac:dyDescent="0.2">
      <c r="A46" s="327" t="s">
        <v>1147</v>
      </c>
      <c r="C46" s="327" t="s">
        <v>1135</v>
      </c>
    </row>
    <row r="47" spans="1:3" ht="15" x14ac:dyDescent="0.2">
      <c r="A47" s="327" t="s">
        <v>1145</v>
      </c>
      <c r="C47" s="328" t="s">
        <v>1136</v>
      </c>
    </row>
    <row r="48" spans="1:3" ht="15" x14ac:dyDescent="0.2">
      <c r="A48" s="327" t="s">
        <v>1146</v>
      </c>
      <c r="C48" s="327" t="s">
        <v>1137</v>
      </c>
    </row>
    <row r="49" spans="1:3" ht="15" x14ac:dyDescent="0.2">
      <c r="A49" s="327" t="s">
        <v>1143</v>
      </c>
      <c r="C49" s="327" t="s">
        <v>1138</v>
      </c>
    </row>
    <row r="50" spans="1:3" ht="15" x14ac:dyDescent="0.2">
      <c r="A50" s="328" t="s">
        <v>1130</v>
      </c>
      <c r="C50" s="327" t="s">
        <v>1139</v>
      </c>
    </row>
    <row r="51" spans="1:3" ht="15" x14ac:dyDescent="0.2">
      <c r="A51" s="328" t="s">
        <v>1136</v>
      </c>
      <c r="C51" s="327" t="s">
        <v>1140</v>
      </c>
    </row>
    <row r="52" spans="1:3" ht="15" x14ac:dyDescent="0.2">
      <c r="A52" s="328" t="s">
        <v>1107</v>
      </c>
      <c r="C52" s="328" t="s">
        <v>1141</v>
      </c>
    </row>
    <row r="53" spans="1:3" ht="15" x14ac:dyDescent="0.2">
      <c r="A53" s="328" t="s">
        <v>1133</v>
      </c>
      <c r="C53" s="328" t="s">
        <v>1142</v>
      </c>
    </row>
    <row r="54" spans="1:3" ht="15" x14ac:dyDescent="0.2">
      <c r="A54" s="327" t="s">
        <v>1122</v>
      </c>
      <c r="C54" s="327" t="s">
        <v>1143</v>
      </c>
    </row>
    <row r="55" spans="1:3" ht="15" x14ac:dyDescent="0.2">
      <c r="A55" s="327" t="s">
        <v>1135</v>
      </c>
      <c r="C55" s="328" t="s">
        <v>1144</v>
      </c>
    </row>
    <row r="56" spans="1:3" ht="15" x14ac:dyDescent="0.2">
      <c r="A56" s="327" t="s">
        <v>1131</v>
      </c>
      <c r="C56" s="327" t="s">
        <v>1145</v>
      </c>
    </row>
    <row r="57" spans="1:3" ht="15" x14ac:dyDescent="0.2">
      <c r="A57" s="327" t="s">
        <v>1134</v>
      </c>
      <c r="C57" s="327" t="s">
        <v>1146</v>
      </c>
    </row>
    <row r="58" spans="1:3" ht="15" x14ac:dyDescent="0.2">
      <c r="A58" s="327" t="s">
        <v>1132</v>
      </c>
      <c r="C58" s="327" t="s">
        <v>1147</v>
      </c>
    </row>
    <row r="59" spans="1:3" ht="15" x14ac:dyDescent="0.2">
      <c r="A59" s="327" t="s">
        <v>1121</v>
      </c>
      <c r="C59" s="327" t="s">
        <v>1148</v>
      </c>
    </row>
    <row r="60" spans="1:3" ht="15" x14ac:dyDescent="0.2">
      <c r="A60" s="328" t="s">
        <v>1153</v>
      </c>
      <c r="C60" s="327" t="s">
        <v>1149</v>
      </c>
    </row>
    <row r="61" spans="1:3" ht="15" x14ac:dyDescent="0.2">
      <c r="A61" s="328" t="s">
        <v>1154</v>
      </c>
      <c r="C61" s="327" t="s">
        <v>1150</v>
      </c>
    </row>
    <row r="62" spans="1:3" ht="15" x14ac:dyDescent="0.2">
      <c r="A62" s="327" t="s">
        <v>1152</v>
      </c>
      <c r="C62" s="328" t="s">
        <v>1151</v>
      </c>
    </row>
    <row r="63" spans="1:3" ht="15" x14ac:dyDescent="0.2">
      <c r="A63" s="327" t="s">
        <v>1148</v>
      </c>
      <c r="C63" s="327" t="s">
        <v>1152</v>
      </c>
    </row>
    <row r="64" spans="1:3" ht="15" x14ac:dyDescent="0.2">
      <c r="A64" s="327" t="s">
        <v>1150</v>
      </c>
      <c r="C64" s="328" t="s">
        <v>1153</v>
      </c>
    </row>
    <row r="65" spans="1:3" ht="15" x14ac:dyDescent="0.2">
      <c r="A65" s="327" t="s">
        <v>1149</v>
      </c>
      <c r="C65" s="328" t="s">
        <v>1154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923</v>
      </c>
      <c r="E2" s="6" t="s">
        <v>834</v>
      </c>
      <c r="F2" s="6" t="s">
        <v>896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926</v>
      </c>
      <c r="D9" s="6" t="s">
        <v>923</v>
      </c>
      <c r="E9" s="6" t="s">
        <v>834</v>
      </c>
      <c r="F9" s="6" t="s">
        <v>896</v>
      </c>
    </row>
    <row r="10" spans="2:6" x14ac:dyDescent="0.15">
      <c r="D10" s="6"/>
      <c r="E10" s="6"/>
    </row>
    <row r="11" spans="2:6" x14ac:dyDescent="0.15">
      <c r="B11" t="s">
        <v>924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925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937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929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923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1025</v>
      </c>
      <c r="D22" s="6" t="s">
        <v>1026</v>
      </c>
      <c r="E22" s="6" t="s">
        <v>1027</v>
      </c>
      <c r="F22" s="6" t="s">
        <v>1031</v>
      </c>
    </row>
    <row r="23" spans="2:7" x14ac:dyDescent="0.15">
      <c r="B23" s="21" t="s">
        <v>845</v>
      </c>
      <c r="C23" s="9"/>
      <c r="D23" s="9"/>
      <c r="F23"/>
    </row>
    <row r="24" spans="2:7" x14ac:dyDescent="0.15">
      <c r="B24" t="s">
        <v>930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931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932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933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934</v>
      </c>
      <c r="D29" s="252">
        <f>NPV(D27,C19:G19)</f>
        <v>785408.06015043741</v>
      </c>
      <c r="F29"/>
    </row>
    <row r="30" spans="2:7" x14ac:dyDescent="0.15">
      <c r="B30" t="s">
        <v>935</v>
      </c>
      <c r="E30" s="252">
        <f>NPV(E27,D19:G19)</f>
        <v>2486810.2746222913</v>
      </c>
      <c r="F30"/>
    </row>
    <row r="31" spans="2:7" x14ac:dyDescent="0.15">
      <c r="B31" t="s">
        <v>936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1030</v>
      </c>
      <c r="C34" s="6"/>
      <c r="D34" s="6">
        <f>+C20</f>
        <v>150000</v>
      </c>
      <c r="E34" s="6">
        <f>+D20</f>
        <v>250000</v>
      </c>
      <c r="F34" s="6" t="s">
        <v>1029</v>
      </c>
      <c r="G34" s="6" t="s">
        <v>1032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1052</v>
      </c>
      <c r="D36" s="295"/>
      <c r="E36" s="295"/>
      <c r="G36" s="6"/>
    </row>
    <row r="37" spans="2:7" x14ac:dyDescent="0.15">
      <c r="B37" t="s">
        <v>914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1028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1028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1029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766</v>
      </c>
      <c r="D1" s="33" t="s">
        <v>768</v>
      </c>
      <c r="E1" s="33" t="s">
        <v>770</v>
      </c>
      <c r="F1" s="33" t="s">
        <v>769</v>
      </c>
      <c r="H1" s="34" t="s">
        <v>771</v>
      </c>
      <c r="I1" s="34" t="s">
        <v>998</v>
      </c>
      <c r="J1" s="34" t="s">
        <v>999</v>
      </c>
      <c r="K1" s="34" t="s">
        <v>313</v>
      </c>
    </row>
    <row r="2" spans="1:11" x14ac:dyDescent="0.15">
      <c r="C2" s="33" t="s">
        <v>767</v>
      </c>
    </row>
    <row r="3" spans="1:11" x14ac:dyDescent="0.15">
      <c r="A3" s="271">
        <v>1</v>
      </c>
      <c r="B3" s="271">
        <v>1</v>
      </c>
      <c r="C3" s="185" t="s">
        <v>761</v>
      </c>
      <c r="D3" s="185" t="s">
        <v>600</v>
      </c>
      <c r="E3" s="185" t="s">
        <v>658</v>
      </c>
      <c r="F3" s="185" t="s">
        <v>749</v>
      </c>
      <c r="G3" s="272">
        <v>1</v>
      </c>
      <c r="H3" s="261" t="s">
        <v>997</v>
      </c>
      <c r="I3" s="10"/>
      <c r="J3" s="10"/>
    </row>
    <row r="4" spans="1:11" x14ac:dyDescent="0.15">
      <c r="A4" s="271" t="s">
        <v>1001</v>
      </c>
      <c r="B4" s="271">
        <v>1</v>
      </c>
      <c r="C4" s="185" t="s">
        <v>761</v>
      </c>
      <c r="D4" s="185" t="s">
        <v>1000</v>
      </c>
      <c r="E4" s="185" t="s">
        <v>743</v>
      </c>
      <c r="F4" s="185" t="s">
        <v>749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761</v>
      </c>
      <c r="D5" s="185" t="s">
        <v>601</v>
      </c>
      <c r="E5" s="185" t="s">
        <v>742</v>
      </c>
      <c r="F5" s="185" t="s">
        <v>752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761</v>
      </c>
      <c r="D6" s="185" t="s">
        <v>599</v>
      </c>
      <c r="E6" s="185" t="s">
        <v>741</v>
      </c>
      <c r="F6" s="185" t="s">
        <v>750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762</v>
      </c>
      <c r="D7" s="185" t="s">
        <v>595</v>
      </c>
      <c r="E7" s="185" t="s">
        <v>609</v>
      </c>
      <c r="F7" s="185" t="s">
        <v>749</v>
      </c>
      <c r="G7" s="272">
        <v>1</v>
      </c>
      <c r="H7" s="10"/>
      <c r="I7" s="10" t="s">
        <v>997</v>
      </c>
      <c r="J7" s="10" t="s">
        <v>997</v>
      </c>
    </row>
    <row r="8" spans="1:11" x14ac:dyDescent="0.15">
      <c r="A8" s="271">
        <v>0</v>
      </c>
      <c r="B8" s="271">
        <v>2</v>
      </c>
      <c r="C8" s="185" t="s">
        <v>762</v>
      </c>
      <c r="D8" s="185" t="s">
        <v>597</v>
      </c>
      <c r="E8" s="185" t="s">
        <v>606</v>
      </c>
      <c r="F8" s="185" t="s">
        <v>749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762</v>
      </c>
      <c r="D9" s="185" t="s">
        <v>610</v>
      </c>
      <c r="E9" s="185" t="s">
        <v>611</v>
      </c>
      <c r="F9" s="185" t="s">
        <v>749</v>
      </c>
      <c r="G9" s="272">
        <v>1</v>
      </c>
      <c r="H9" s="261" t="s">
        <v>997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762</v>
      </c>
      <c r="D10" s="185" t="s">
        <v>598</v>
      </c>
      <c r="E10" s="185" t="s">
        <v>604</v>
      </c>
      <c r="F10" s="185" t="s">
        <v>749</v>
      </c>
      <c r="G10" s="272">
        <v>1</v>
      </c>
      <c r="H10" s="10"/>
      <c r="I10" s="10"/>
      <c r="J10" s="10"/>
    </row>
    <row r="11" spans="1:11" x14ac:dyDescent="0.15">
      <c r="A11" s="271" t="s">
        <v>1001</v>
      </c>
      <c r="B11" s="271">
        <v>2</v>
      </c>
      <c r="C11" s="185" t="s">
        <v>762</v>
      </c>
      <c r="D11" s="185" t="s">
        <v>594</v>
      </c>
      <c r="E11" s="185" t="s">
        <v>608</v>
      </c>
      <c r="F11" s="185" t="s">
        <v>752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762</v>
      </c>
      <c r="D12" s="185" t="s">
        <v>596</v>
      </c>
      <c r="E12" s="185" t="s">
        <v>603</v>
      </c>
      <c r="F12" s="185" t="s">
        <v>750</v>
      </c>
      <c r="G12" s="272">
        <v>3</v>
      </c>
      <c r="H12" s="10"/>
      <c r="I12" s="10"/>
      <c r="J12" s="10"/>
    </row>
    <row r="13" spans="1:11" x14ac:dyDescent="0.15">
      <c r="A13" s="271" t="s">
        <v>1002</v>
      </c>
      <c r="B13" s="271">
        <v>2</v>
      </c>
      <c r="C13" s="185" t="s">
        <v>762</v>
      </c>
      <c r="D13" s="185" t="s">
        <v>747</v>
      </c>
      <c r="E13" s="185" t="s">
        <v>748</v>
      </c>
      <c r="F13" s="185" t="s">
        <v>754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749</v>
      </c>
      <c r="G14" s="272">
        <v>1</v>
      </c>
      <c r="H14" s="10"/>
      <c r="I14" s="10" t="s">
        <v>997</v>
      </c>
      <c r="J14" s="10" t="s">
        <v>997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749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758</v>
      </c>
      <c r="E16" s="185" t="s">
        <v>759</v>
      </c>
      <c r="F16" s="185" t="s">
        <v>752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760</v>
      </c>
      <c r="D17" s="185" t="s">
        <v>583</v>
      </c>
      <c r="E17" s="185" t="s">
        <v>662</v>
      </c>
      <c r="F17" s="185" t="s">
        <v>749</v>
      </c>
      <c r="G17" s="272">
        <v>1</v>
      </c>
      <c r="H17" s="10" t="s">
        <v>997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760</v>
      </c>
      <c r="D18" s="185" t="s">
        <v>602</v>
      </c>
      <c r="E18" s="185" t="s">
        <v>706</v>
      </c>
      <c r="F18" s="185" t="s">
        <v>749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760</v>
      </c>
      <c r="D19" s="185" t="s">
        <v>584</v>
      </c>
      <c r="E19" s="185" t="s">
        <v>660</v>
      </c>
      <c r="F19" s="185" t="s">
        <v>749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760</v>
      </c>
      <c r="D20" s="185" t="s">
        <v>585</v>
      </c>
      <c r="E20" s="185" t="s">
        <v>661</v>
      </c>
      <c r="F20" s="185" t="s">
        <v>749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760</v>
      </c>
      <c r="D21" s="185" t="s">
        <v>656</v>
      </c>
      <c r="E21" s="185" t="s">
        <v>657</v>
      </c>
      <c r="F21" s="185" t="s">
        <v>752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760</v>
      </c>
      <c r="D22" s="185" t="s">
        <v>707</v>
      </c>
      <c r="E22" s="185" t="s">
        <v>712</v>
      </c>
      <c r="F22" s="185" t="s">
        <v>750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765</v>
      </c>
      <c r="D23" s="185" t="s">
        <v>708</v>
      </c>
      <c r="E23" s="185" t="s">
        <v>711</v>
      </c>
      <c r="F23" s="185" t="s">
        <v>749</v>
      </c>
      <c r="G23" s="272">
        <v>1</v>
      </c>
      <c r="H23" s="10" t="s">
        <v>997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765</v>
      </c>
      <c r="D24" s="185" t="s">
        <v>709</v>
      </c>
      <c r="E24" s="185" t="s">
        <v>710</v>
      </c>
      <c r="F24" s="185" t="s">
        <v>752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765</v>
      </c>
      <c r="D25" s="185" t="s">
        <v>733</v>
      </c>
      <c r="E25" s="185" t="s">
        <v>734</v>
      </c>
      <c r="F25" s="185" t="s">
        <v>750</v>
      </c>
      <c r="G25" s="272">
        <v>3</v>
      </c>
      <c r="H25" s="10"/>
      <c r="I25" s="10"/>
      <c r="J25" s="10"/>
    </row>
    <row r="26" spans="1:10" x14ac:dyDescent="0.15">
      <c r="A26" s="271" t="s">
        <v>1002</v>
      </c>
      <c r="B26" s="271">
        <v>5</v>
      </c>
      <c r="C26" s="185" t="s">
        <v>765</v>
      </c>
      <c r="D26" s="185" t="s">
        <v>745</v>
      </c>
      <c r="E26" s="185" t="s">
        <v>746</v>
      </c>
      <c r="F26" s="185" t="s">
        <v>755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763</v>
      </c>
      <c r="D27" s="185" t="s">
        <v>590</v>
      </c>
      <c r="E27" s="185" t="s">
        <v>738</v>
      </c>
      <c r="F27" s="185" t="s">
        <v>753</v>
      </c>
      <c r="G27" s="272">
        <v>1</v>
      </c>
      <c r="H27" s="10"/>
      <c r="I27" s="10"/>
      <c r="J27" s="10"/>
    </row>
    <row r="28" spans="1:10" x14ac:dyDescent="0.15">
      <c r="A28" s="271" t="s">
        <v>1004</v>
      </c>
      <c r="B28" s="271">
        <v>6</v>
      </c>
      <c r="C28" s="185" t="s">
        <v>763</v>
      </c>
      <c r="D28" s="185" t="s">
        <v>592</v>
      </c>
      <c r="E28" s="185" t="s">
        <v>738</v>
      </c>
      <c r="F28" s="185" t="s">
        <v>749</v>
      </c>
      <c r="G28" s="272">
        <v>1</v>
      </c>
      <c r="H28" s="10" t="s">
        <v>997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763</v>
      </c>
      <c r="D29" s="185" t="s">
        <v>744</v>
      </c>
      <c r="E29" s="185" t="s">
        <v>611</v>
      </c>
      <c r="F29" s="185" t="s">
        <v>749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763</v>
      </c>
      <c r="D30" s="185" t="s">
        <v>593</v>
      </c>
      <c r="E30" s="185" t="s">
        <v>740</v>
      </c>
      <c r="F30" s="185" t="s">
        <v>752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763</v>
      </c>
      <c r="D31" s="185" t="s">
        <v>591</v>
      </c>
      <c r="E31" s="185" t="s">
        <v>739</v>
      </c>
      <c r="F31" s="185" t="s">
        <v>750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821</v>
      </c>
      <c r="F32" s="185" t="s">
        <v>749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735</v>
      </c>
      <c r="F33" s="185" t="s">
        <v>749</v>
      </c>
      <c r="G33" s="272">
        <v>1</v>
      </c>
      <c r="H33" s="10"/>
      <c r="I33" s="10"/>
      <c r="J33" s="10" t="s">
        <v>997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736</v>
      </c>
      <c r="F34" s="185" t="s">
        <v>752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758</v>
      </c>
      <c r="E35" s="185" t="s">
        <v>759</v>
      </c>
      <c r="F35" s="185" t="s">
        <v>752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756</v>
      </c>
      <c r="E36" s="185" t="s">
        <v>757</v>
      </c>
      <c r="F36" s="185" t="s">
        <v>751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764</v>
      </c>
      <c r="D37" s="185" t="s">
        <v>586</v>
      </c>
      <c r="E37" s="185" t="s">
        <v>731</v>
      </c>
      <c r="F37" s="185" t="s">
        <v>749</v>
      </c>
      <c r="G37" s="272">
        <v>1</v>
      </c>
      <c r="H37" s="10"/>
      <c r="I37" s="10"/>
      <c r="J37" s="10" t="s">
        <v>997</v>
      </c>
    </row>
    <row r="38" spans="1:10" x14ac:dyDescent="0.15">
      <c r="A38" s="271">
        <v>0</v>
      </c>
      <c r="B38" s="271">
        <v>8</v>
      </c>
      <c r="C38" s="185" t="s">
        <v>764</v>
      </c>
      <c r="D38" s="185" t="s">
        <v>587</v>
      </c>
      <c r="E38" s="185" t="s">
        <v>820</v>
      </c>
      <c r="F38" s="185" t="s">
        <v>749</v>
      </c>
      <c r="G38" s="272">
        <v>1</v>
      </c>
      <c r="H38" s="10"/>
      <c r="I38" s="10" t="s">
        <v>997</v>
      </c>
      <c r="J38" s="10" t="s">
        <v>997</v>
      </c>
    </row>
    <row r="39" spans="1:10" x14ac:dyDescent="0.15">
      <c r="A39" s="271">
        <v>5</v>
      </c>
      <c r="B39" s="271">
        <v>8</v>
      </c>
      <c r="C39" s="185" t="s">
        <v>764</v>
      </c>
      <c r="D39" s="185" t="s">
        <v>588</v>
      </c>
      <c r="E39" s="185" t="s">
        <v>732</v>
      </c>
      <c r="F39" s="185" t="s">
        <v>749</v>
      </c>
      <c r="G39" s="272">
        <v>1</v>
      </c>
      <c r="H39" s="10" t="s">
        <v>997</v>
      </c>
      <c r="I39" s="10" t="s">
        <v>997</v>
      </c>
      <c r="J39" s="10"/>
    </row>
    <row r="40" spans="1:10" x14ac:dyDescent="0.15">
      <c r="A40" s="271">
        <v>0</v>
      </c>
      <c r="B40" s="271">
        <v>8</v>
      </c>
      <c r="C40" s="185" t="s">
        <v>764</v>
      </c>
      <c r="D40" s="185" t="s">
        <v>772</v>
      </c>
      <c r="E40" s="185" t="s">
        <v>773</v>
      </c>
      <c r="F40" s="185" t="s">
        <v>749</v>
      </c>
      <c r="G40" s="272">
        <v>1</v>
      </c>
      <c r="H40" s="10"/>
      <c r="I40" s="10" t="s">
        <v>997</v>
      </c>
      <c r="J40" s="10"/>
    </row>
    <row r="41" spans="1:10" x14ac:dyDescent="0.15">
      <c r="A41" s="271">
        <v>0</v>
      </c>
      <c r="B41" s="271">
        <v>8</v>
      </c>
      <c r="C41" s="185" t="s">
        <v>764</v>
      </c>
      <c r="D41" s="185" t="s">
        <v>774</v>
      </c>
      <c r="E41" s="185" t="s">
        <v>775</v>
      </c>
      <c r="F41" s="185" t="s">
        <v>749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764</v>
      </c>
      <c r="D42" s="185" t="s">
        <v>938</v>
      </c>
      <c r="E42" s="185" t="s">
        <v>939</v>
      </c>
      <c r="F42" s="185" t="s">
        <v>752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764</v>
      </c>
      <c r="D43" s="185" t="s">
        <v>989</v>
      </c>
      <c r="E43" s="185" t="s">
        <v>975</v>
      </c>
      <c r="F43" s="185" t="s">
        <v>750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764</v>
      </c>
      <c r="D44" s="185" t="s">
        <v>589</v>
      </c>
      <c r="E44" s="185" t="s">
        <v>737</v>
      </c>
      <c r="F44" s="185" t="s">
        <v>751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659</v>
      </c>
      <c r="F45" s="185" t="s">
        <v>749</v>
      </c>
      <c r="G45" s="171">
        <v>1</v>
      </c>
      <c r="H45" s="10"/>
      <c r="I45" s="10" t="s">
        <v>997</v>
      </c>
      <c r="J45" s="10"/>
    </row>
    <row r="46" spans="1:10" x14ac:dyDescent="0.15">
      <c r="B46" s="180">
        <v>1</v>
      </c>
      <c r="C46" s="185" t="s">
        <v>761</v>
      </c>
      <c r="G46" s="272"/>
    </row>
    <row r="47" spans="1:10" x14ac:dyDescent="0.15">
      <c r="E47" s="185" t="s">
        <v>1003</v>
      </c>
    </row>
    <row r="48" spans="1:10" x14ac:dyDescent="0.15">
      <c r="E48" s="185"/>
    </row>
    <row r="49" spans="3:6" x14ac:dyDescent="0.15">
      <c r="C49" s="273" t="s">
        <v>767</v>
      </c>
      <c r="D49" s="273" t="s">
        <v>1005</v>
      </c>
      <c r="E49" s="273" t="s">
        <v>770</v>
      </c>
      <c r="F49" s="273" t="s">
        <v>769</v>
      </c>
    </row>
    <row r="51" spans="3:6" x14ac:dyDescent="0.15">
      <c r="C51" s="185" t="s">
        <v>761</v>
      </c>
      <c r="D51" s="185" t="s">
        <v>600</v>
      </c>
      <c r="E51" s="185" t="s">
        <v>658</v>
      </c>
      <c r="F51" s="185" t="s">
        <v>749</v>
      </c>
    </row>
    <row r="52" spans="3:6" x14ac:dyDescent="0.15">
      <c r="C52" s="185" t="s">
        <v>761</v>
      </c>
      <c r="D52" s="185" t="s">
        <v>1000</v>
      </c>
      <c r="E52" s="185" t="s">
        <v>743</v>
      </c>
      <c r="F52" s="185" t="s">
        <v>749</v>
      </c>
    </row>
    <row r="53" spans="3:6" x14ac:dyDescent="0.15">
      <c r="C53" s="185" t="s">
        <v>761</v>
      </c>
      <c r="D53" s="185" t="s">
        <v>601</v>
      </c>
      <c r="E53" s="185" t="s">
        <v>742</v>
      </c>
      <c r="F53" s="185" t="s">
        <v>752</v>
      </c>
    </row>
    <row r="54" spans="3:6" x14ac:dyDescent="0.15">
      <c r="C54" s="185" t="s">
        <v>761</v>
      </c>
      <c r="D54" s="185" t="s">
        <v>599</v>
      </c>
      <c r="E54" s="185" t="s">
        <v>741</v>
      </c>
      <c r="F54" s="185" t="s">
        <v>750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762</v>
      </c>
      <c r="D56" s="185" t="s">
        <v>595</v>
      </c>
      <c r="E56" s="185" t="s">
        <v>609</v>
      </c>
      <c r="F56" s="185" t="s">
        <v>749</v>
      </c>
    </row>
    <row r="57" spans="3:6" x14ac:dyDescent="0.15">
      <c r="C57" s="185" t="s">
        <v>762</v>
      </c>
      <c r="D57" s="185" t="s">
        <v>597</v>
      </c>
      <c r="E57" s="185" t="s">
        <v>606</v>
      </c>
      <c r="F57" s="185" t="s">
        <v>749</v>
      </c>
    </row>
    <row r="58" spans="3:6" x14ac:dyDescent="0.15">
      <c r="C58" s="185" t="s">
        <v>762</v>
      </c>
      <c r="D58" s="185" t="s">
        <v>610</v>
      </c>
      <c r="E58" s="185" t="s">
        <v>611</v>
      </c>
      <c r="F58" s="185" t="s">
        <v>749</v>
      </c>
    </row>
    <row r="59" spans="3:6" x14ac:dyDescent="0.15">
      <c r="C59" s="185" t="s">
        <v>762</v>
      </c>
      <c r="D59" s="185" t="s">
        <v>598</v>
      </c>
      <c r="E59" s="185" t="s">
        <v>604</v>
      </c>
      <c r="F59" s="185" t="s">
        <v>749</v>
      </c>
    </row>
    <row r="60" spans="3:6" x14ac:dyDescent="0.15">
      <c r="C60" s="185" t="s">
        <v>762</v>
      </c>
      <c r="D60" s="185" t="s">
        <v>594</v>
      </c>
      <c r="E60" s="185" t="s">
        <v>608</v>
      </c>
      <c r="F60" s="185" t="s">
        <v>752</v>
      </c>
    </row>
    <row r="61" spans="3:6" x14ac:dyDescent="0.15">
      <c r="C61" s="185" t="s">
        <v>762</v>
      </c>
      <c r="D61" s="185" t="s">
        <v>596</v>
      </c>
      <c r="E61" s="185" t="s">
        <v>603</v>
      </c>
      <c r="F61" s="185" t="s">
        <v>750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749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749</v>
      </c>
    </row>
    <row r="65" spans="3:6" x14ac:dyDescent="0.15">
      <c r="C65" s="185" t="s">
        <v>330</v>
      </c>
      <c r="D65" s="185" t="s">
        <v>758</v>
      </c>
      <c r="E65" s="185" t="s">
        <v>759</v>
      </c>
      <c r="F65" s="185" t="s">
        <v>752</v>
      </c>
    </row>
    <row r="66" spans="3:6" x14ac:dyDescent="0.15">
      <c r="C66" s="185" t="s">
        <v>762</v>
      </c>
      <c r="D66" s="185" t="s">
        <v>596</v>
      </c>
      <c r="E66" s="185" t="s">
        <v>603</v>
      </c>
      <c r="F66" s="185" t="s">
        <v>750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760</v>
      </c>
      <c r="D68" s="185" t="s">
        <v>583</v>
      </c>
      <c r="E68" s="185" t="s">
        <v>662</v>
      </c>
      <c r="F68" s="185" t="s">
        <v>749</v>
      </c>
    </row>
    <row r="69" spans="3:6" x14ac:dyDescent="0.15">
      <c r="C69" s="185" t="s">
        <v>760</v>
      </c>
      <c r="D69" s="185" t="s">
        <v>602</v>
      </c>
      <c r="E69" s="185" t="s">
        <v>706</v>
      </c>
      <c r="F69" s="185" t="s">
        <v>749</v>
      </c>
    </row>
    <row r="70" spans="3:6" x14ac:dyDescent="0.15">
      <c r="C70" s="185" t="s">
        <v>760</v>
      </c>
      <c r="D70" s="185" t="s">
        <v>584</v>
      </c>
      <c r="E70" s="185" t="s">
        <v>660</v>
      </c>
      <c r="F70" s="185" t="s">
        <v>749</v>
      </c>
    </row>
    <row r="71" spans="3:6" x14ac:dyDescent="0.15">
      <c r="C71" s="185" t="s">
        <v>760</v>
      </c>
      <c r="D71" s="185" t="s">
        <v>585</v>
      </c>
      <c r="E71" s="185" t="s">
        <v>661</v>
      </c>
      <c r="F71" s="185" t="s">
        <v>749</v>
      </c>
    </row>
    <row r="72" spans="3:6" x14ac:dyDescent="0.15">
      <c r="C72" s="185" t="s">
        <v>760</v>
      </c>
      <c r="D72" s="185" t="s">
        <v>656</v>
      </c>
      <c r="E72" s="185" t="s">
        <v>657</v>
      </c>
      <c r="F72" s="185" t="s">
        <v>752</v>
      </c>
    </row>
    <row r="73" spans="3:6" x14ac:dyDescent="0.15">
      <c r="C73" s="185" t="s">
        <v>760</v>
      </c>
      <c r="D73" s="185" t="s">
        <v>1077</v>
      </c>
      <c r="E73" s="185" t="s">
        <v>1078</v>
      </c>
      <c r="F73" s="185" t="s">
        <v>750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765</v>
      </c>
      <c r="D75" s="185" t="s">
        <v>708</v>
      </c>
      <c r="E75" s="185" t="s">
        <v>711</v>
      </c>
      <c r="F75" s="185" t="s">
        <v>749</v>
      </c>
    </row>
    <row r="76" spans="3:6" x14ac:dyDescent="0.15">
      <c r="C76" s="185" t="s">
        <v>765</v>
      </c>
      <c r="D76" s="185" t="s">
        <v>709</v>
      </c>
      <c r="E76" s="185" t="s">
        <v>710</v>
      </c>
      <c r="F76" s="185" t="s">
        <v>752</v>
      </c>
    </row>
    <row r="77" spans="3:6" x14ac:dyDescent="0.15">
      <c r="C77" s="185" t="s">
        <v>765</v>
      </c>
      <c r="D77" s="185" t="s">
        <v>707</v>
      </c>
      <c r="E77" s="185" t="s">
        <v>712</v>
      </c>
      <c r="F77" s="185" t="s">
        <v>750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763</v>
      </c>
      <c r="D79" s="185" t="s">
        <v>590</v>
      </c>
      <c r="E79" s="185" t="s">
        <v>738</v>
      </c>
      <c r="F79" s="185" t="s">
        <v>753</v>
      </c>
    </row>
    <row r="80" spans="3:6" x14ac:dyDescent="0.15">
      <c r="C80" s="185" t="s">
        <v>763</v>
      </c>
      <c r="D80" s="185" t="s">
        <v>1079</v>
      </c>
      <c r="E80" s="185" t="s">
        <v>738</v>
      </c>
      <c r="F80" s="185" t="s">
        <v>749</v>
      </c>
    </row>
    <row r="81" spans="3:6" x14ac:dyDescent="0.15">
      <c r="C81" s="185" t="s">
        <v>763</v>
      </c>
      <c r="D81" s="185" t="s">
        <v>593</v>
      </c>
      <c r="E81" s="185" t="s">
        <v>740</v>
      </c>
      <c r="F81" s="185" t="s">
        <v>752</v>
      </c>
    </row>
    <row r="82" spans="3:6" x14ac:dyDescent="0.15">
      <c r="C82" s="185" t="s">
        <v>763</v>
      </c>
      <c r="D82" s="185" t="s">
        <v>591</v>
      </c>
      <c r="E82" s="185" t="s">
        <v>739</v>
      </c>
      <c r="F82" s="185" t="s">
        <v>750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659</v>
      </c>
      <c r="F84" s="185" t="s">
        <v>749</v>
      </c>
    </row>
    <row r="85" spans="3:6" x14ac:dyDescent="0.15">
      <c r="C85" s="185" t="s">
        <v>272</v>
      </c>
      <c r="D85" s="185" t="s">
        <v>580</v>
      </c>
      <c r="E85" s="185" t="s">
        <v>821</v>
      </c>
      <c r="F85" s="185" t="s">
        <v>749</v>
      </c>
    </row>
    <row r="86" spans="3:6" x14ac:dyDescent="0.15">
      <c r="C86" s="185" t="s">
        <v>272</v>
      </c>
      <c r="D86" s="185" t="s">
        <v>581</v>
      </c>
      <c r="E86" s="185" t="s">
        <v>735</v>
      </c>
      <c r="F86" s="185" t="s">
        <v>749</v>
      </c>
    </row>
    <row r="87" spans="3:6" x14ac:dyDescent="0.15">
      <c r="C87" s="185" t="s">
        <v>272</v>
      </c>
      <c r="D87" s="185" t="s">
        <v>582</v>
      </c>
      <c r="E87" s="185" t="s">
        <v>736</v>
      </c>
      <c r="F87" s="185" t="s">
        <v>752</v>
      </c>
    </row>
    <row r="88" spans="3:6" x14ac:dyDescent="0.15">
      <c r="C88" s="185" t="s">
        <v>272</v>
      </c>
      <c r="D88" s="185" t="s">
        <v>758</v>
      </c>
      <c r="E88" s="185" t="s">
        <v>759</v>
      </c>
      <c r="F88" s="185" t="s">
        <v>752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764</v>
      </c>
      <c r="D90" s="185" t="s">
        <v>586</v>
      </c>
      <c r="E90" s="185" t="s">
        <v>731</v>
      </c>
      <c r="F90" s="185" t="s">
        <v>749</v>
      </c>
    </row>
    <row r="91" spans="3:6" x14ac:dyDescent="0.15">
      <c r="C91" s="185" t="s">
        <v>764</v>
      </c>
      <c r="D91" s="185" t="s">
        <v>587</v>
      </c>
      <c r="E91" s="185" t="s">
        <v>820</v>
      </c>
      <c r="F91" s="185" t="s">
        <v>749</v>
      </c>
    </row>
    <row r="92" spans="3:6" x14ac:dyDescent="0.15">
      <c r="C92" s="185" t="s">
        <v>764</v>
      </c>
      <c r="D92" s="185" t="s">
        <v>588</v>
      </c>
      <c r="E92" s="185" t="s">
        <v>732</v>
      </c>
      <c r="F92" s="185" t="s">
        <v>749</v>
      </c>
    </row>
    <row r="93" spans="3:6" x14ac:dyDescent="0.15">
      <c r="C93" s="185" t="s">
        <v>764</v>
      </c>
      <c r="D93" s="185" t="s">
        <v>772</v>
      </c>
      <c r="E93" s="185" t="s">
        <v>773</v>
      </c>
      <c r="F93" s="185" t="s">
        <v>749</v>
      </c>
    </row>
    <row r="94" spans="3:6" x14ac:dyDescent="0.15">
      <c r="C94" s="185" t="s">
        <v>764</v>
      </c>
      <c r="D94" s="185" t="s">
        <v>774</v>
      </c>
      <c r="E94" s="185" t="s">
        <v>775</v>
      </c>
      <c r="F94" s="185" t="s">
        <v>749</v>
      </c>
    </row>
    <row r="95" spans="3:6" x14ac:dyDescent="0.15">
      <c r="C95" s="185" t="s">
        <v>764</v>
      </c>
      <c r="D95" s="185" t="s">
        <v>938</v>
      </c>
      <c r="E95" s="185" t="s">
        <v>939</v>
      </c>
      <c r="F95" s="185" t="s">
        <v>752</v>
      </c>
    </row>
    <row r="96" spans="3:6" x14ac:dyDescent="0.15">
      <c r="C96" s="185" t="s">
        <v>764</v>
      </c>
      <c r="D96" s="185" t="s">
        <v>989</v>
      </c>
      <c r="E96" s="185" t="s">
        <v>975</v>
      </c>
      <c r="F96" s="185" t="s">
        <v>752</v>
      </c>
    </row>
    <row r="97" spans="3:6" x14ac:dyDescent="0.15">
      <c r="C97" s="185" t="s">
        <v>764</v>
      </c>
      <c r="D97" s="185" t="s">
        <v>1076</v>
      </c>
      <c r="E97" s="185" t="s">
        <v>734</v>
      </c>
      <c r="F97" s="185" t="s">
        <v>750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803</v>
      </c>
      <c r="C2" s="10" t="s">
        <v>787</v>
      </c>
      <c r="D2" s="10" t="s">
        <v>788</v>
      </c>
      <c r="E2" s="34"/>
      <c r="F2" s="383" t="s">
        <v>797</v>
      </c>
      <c r="G2" s="383"/>
      <c r="H2" s="383"/>
      <c r="J2" s="383" t="s">
        <v>445</v>
      </c>
      <c r="K2" s="383"/>
      <c r="L2" s="383"/>
      <c r="M2" s="383"/>
      <c r="N2" s="383"/>
      <c r="O2" s="383"/>
    </row>
    <row r="3" spans="2:15" x14ac:dyDescent="0.15">
      <c r="E3" s="33"/>
      <c r="F3" s="14"/>
      <c r="G3" s="10" t="s">
        <v>787</v>
      </c>
      <c r="H3" s="10" t="s">
        <v>788</v>
      </c>
      <c r="K3" s="10" t="s">
        <v>787</v>
      </c>
      <c r="L3" s="10" t="s">
        <v>788</v>
      </c>
      <c r="M3" s="10"/>
      <c r="N3" s="10" t="s">
        <v>1065</v>
      </c>
      <c r="O3" s="10" t="s">
        <v>1066</v>
      </c>
    </row>
    <row r="4" spans="2:15" x14ac:dyDescent="0.15">
      <c r="B4" s="33" t="s">
        <v>802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789</v>
      </c>
      <c r="C5" s="9">
        <v>3500</v>
      </c>
      <c r="D5" s="9">
        <v>5000</v>
      </c>
      <c r="E5" s="66"/>
      <c r="F5" s="33" t="s">
        <v>778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781</v>
      </c>
      <c r="C6" s="9">
        <f>+C4-C5</f>
        <v>11500</v>
      </c>
      <c r="D6" s="9">
        <f>+D4-D5</f>
        <v>20000</v>
      </c>
      <c r="E6" s="66"/>
      <c r="F6" s="33" t="s">
        <v>802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1074</v>
      </c>
    </row>
    <row r="7" spans="2:15" x14ac:dyDescent="0.15">
      <c r="C7" s="9"/>
      <c r="D7" s="9"/>
      <c r="F7" s="33" t="s">
        <v>779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797</v>
      </c>
      <c r="O7" s="33" t="s">
        <v>1069</v>
      </c>
    </row>
    <row r="8" spans="2:15" x14ac:dyDescent="0.15">
      <c r="B8" s="47" t="s">
        <v>782</v>
      </c>
      <c r="C8" s="9">
        <v>1500</v>
      </c>
      <c r="D8" s="9">
        <v>2000</v>
      </c>
      <c r="E8" s="66"/>
      <c r="F8" s="33" t="s">
        <v>780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1070</v>
      </c>
    </row>
    <row r="9" spans="2:15" x14ac:dyDescent="0.15">
      <c r="B9" s="47" t="s">
        <v>783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784</v>
      </c>
      <c r="C10" s="9">
        <v>2500</v>
      </c>
      <c r="D10" s="9">
        <v>2500</v>
      </c>
      <c r="F10" s="33" t="s">
        <v>1038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785</v>
      </c>
      <c r="C11" s="9">
        <v>1500</v>
      </c>
      <c r="D11" s="9">
        <v>2500</v>
      </c>
      <c r="E11" s="66"/>
      <c r="F11" s="33" t="s">
        <v>1039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1050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1073</v>
      </c>
    </row>
    <row r="13" spans="2:15" x14ac:dyDescent="0.15">
      <c r="B13" s="47" t="s">
        <v>167</v>
      </c>
      <c r="C13" s="9">
        <v>500</v>
      </c>
      <c r="D13" s="9">
        <v>500</v>
      </c>
      <c r="F13" s="383" t="s">
        <v>1051</v>
      </c>
      <c r="G13" s="383"/>
      <c r="H13" s="383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1073</v>
      </c>
    </row>
    <row r="14" spans="2:15" x14ac:dyDescent="0.15">
      <c r="B14" s="44" t="s">
        <v>786</v>
      </c>
      <c r="C14" s="66">
        <f>+C13+C12</f>
        <v>7000</v>
      </c>
      <c r="D14" s="66">
        <f>+D13+D12</f>
        <v>8500</v>
      </c>
      <c r="E14" s="9"/>
      <c r="F14" s="14"/>
      <c r="G14" s="10" t="s">
        <v>787</v>
      </c>
      <c r="H14" s="14" t="s">
        <v>788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778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799</v>
      </c>
      <c r="G18" s="9">
        <f>+G17*0.75</f>
        <v>3000</v>
      </c>
      <c r="H18" s="9">
        <f>+H17*0.8</f>
        <v>4800</v>
      </c>
      <c r="J18" s="135" t="s">
        <v>1033</v>
      </c>
    </row>
    <row r="19" spans="2:15" x14ac:dyDescent="0.15">
      <c r="B19" s="14" t="s">
        <v>776</v>
      </c>
      <c r="E19" s="9"/>
      <c r="F19" s="33" t="s">
        <v>780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1068</v>
      </c>
      <c r="O20" s="33" t="s">
        <v>1071</v>
      </c>
    </row>
    <row r="21" spans="2:15" x14ac:dyDescent="0.15">
      <c r="E21" s="9"/>
      <c r="F21" s="33" t="s">
        <v>1041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806</v>
      </c>
      <c r="E22" s="9"/>
      <c r="F22" s="33" t="s">
        <v>1040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3" t="s">
        <v>449</v>
      </c>
      <c r="G24" s="383"/>
      <c r="H24" s="383"/>
      <c r="J24" s="127" t="s">
        <v>457</v>
      </c>
      <c r="K24" s="9">
        <v>0</v>
      </c>
      <c r="L24" s="9">
        <v>0</v>
      </c>
      <c r="M24" s="9"/>
      <c r="N24" t="s">
        <v>1067</v>
      </c>
      <c r="O24" s="33" t="s">
        <v>1072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787</v>
      </c>
      <c r="H25" s="10" t="s">
        <v>788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793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794</v>
      </c>
      <c r="C27" s="9">
        <f>+G45</f>
        <v>1625</v>
      </c>
      <c r="D27" s="9">
        <f>+H45</f>
        <v>2000</v>
      </c>
      <c r="F27" s="33" t="s">
        <v>778</v>
      </c>
      <c r="G27" s="9">
        <v>0</v>
      </c>
      <c r="H27" s="66">
        <f>+G30</f>
        <v>500</v>
      </c>
      <c r="J27" s="135" t="s">
        <v>1057</v>
      </c>
    </row>
    <row r="28" spans="2:15" x14ac:dyDescent="0.15">
      <c r="B28" s="136" t="s">
        <v>807</v>
      </c>
      <c r="C28" s="9">
        <f>SUM(C23:C27)</f>
        <v>-9875</v>
      </c>
      <c r="D28" s="9">
        <f>SUM(D23:D27)</f>
        <v>-13300</v>
      </c>
      <c r="F28" s="33" t="s">
        <v>790</v>
      </c>
      <c r="G28" s="9">
        <v>4000</v>
      </c>
      <c r="H28" s="66">
        <v>6000</v>
      </c>
      <c r="J28" s="127" t="s">
        <v>1035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1074</v>
      </c>
    </row>
    <row r="29" spans="2:15" x14ac:dyDescent="0.15">
      <c r="B29" s="137"/>
      <c r="F29" s="33" t="s">
        <v>800</v>
      </c>
      <c r="G29" s="9">
        <f>+C5</f>
        <v>3500</v>
      </c>
      <c r="H29" s="9">
        <f>+D5</f>
        <v>5000</v>
      </c>
      <c r="J29" s="127" t="s">
        <v>954</v>
      </c>
      <c r="L29" s="66">
        <f>+K30</f>
        <v>4500</v>
      </c>
      <c r="M29" s="66"/>
      <c r="N29" s="44" t="s">
        <v>803</v>
      </c>
      <c r="O29" s="33" t="s">
        <v>1074</v>
      </c>
    </row>
    <row r="30" spans="2:15" x14ac:dyDescent="0.15">
      <c r="B30" s="136" t="s">
        <v>1019</v>
      </c>
      <c r="C30" s="66">
        <f>+C20+C28</f>
        <v>-5375</v>
      </c>
      <c r="D30" s="66">
        <f>+D20+D28</f>
        <v>-1800</v>
      </c>
      <c r="F30" s="33" t="s">
        <v>780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803</v>
      </c>
      <c r="O30" s="33" t="s">
        <v>1074</v>
      </c>
    </row>
    <row r="31" spans="2:15" x14ac:dyDescent="0.15">
      <c r="J31" s="135" t="s">
        <v>1036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805</v>
      </c>
      <c r="F32" s="33" t="s">
        <v>1041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1042</v>
      </c>
      <c r="G33" s="66">
        <f>+G30-G27</f>
        <v>500</v>
      </c>
      <c r="H33" s="66">
        <f>+H30-H27</f>
        <v>1000</v>
      </c>
      <c r="J33" s="135" t="s">
        <v>1037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798</v>
      </c>
      <c r="H36" s="10"/>
    </row>
    <row r="37" spans="2:14" x14ac:dyDescent="0.15">
      <c r="B37" s="135" t="s">
        <v>777</v>
      </c>
      <c r="C37" s="9"/>
      <c r="D37" s="9"/>
      <c r="F37" s="14"/>
      <c r="G37" s="10" t="s">
        <v>787</v>
      </c>
      <c r="H37" s="10" t="s">
        <v>788</v>
      </c>
    </row>
    <row r="38" spans="2:14" x14ac:dyDescent="0.15">
      <c r="B38" s="136" t="s">
        <v>1035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1020</v>
      </c>
      <c r="C39" s="9">
        <f>+C38</f>
        <v>50000</v>
      </c>
      <c r="D39" s="9">
        <f>+D38</f>
        <v>0</v>
      </c>
      <c r="F39" s="33" t="s">
        <v>778</v>
      </c>
      <c r="G39" s="9">
        <v>0</v>
      </c>
      <c r="H39" s="66">
        <f>+G42</f>
        <v>1625</v>
      </c>
    </row>
    <row r="40" spans="2:14" x14ac:dyDescent="0.15">
      <c r="F40" s="33" t="s">
        <v>792</v>
      </c>
      <c r="G40" s="9">
        <f>+C12</f>
        <v>6500</v>
      </c>
      <c r="H40" s="9">
        <f>+D12</f>
        <v>8000</v>
      </c>
    </row>
    <row r="41" spans="2:14" x14ac:dyDescent="0.15">
      <c r="F41" s="33" t="s">
        <v>791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780</v>
      </c>
      <c r="G42" s="9">
        <f>+G39+G40-G41</f>
        <v>1625</v>
      </c>
      <c r="H42" s="66">
        <f>+H39+H40-H41</f>
        <v>3625</v>
      </c>
      <c r="J42" s="14" t="s">
        <v>955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1038</v>
      </c>
      <c r="G44" s="66">
        <f>+G41*-1</f>
        <v>-4875</v>
      </c>
      <c r="H44" s="66">
        <f>+H41*-1</f>
        <v>-6000</v>
      </c>
      <c r="J44" s="33" t="s">
        <v>956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1043</v>
      </c>
      <c r="G45" s="66">
        <f>+G42-G39</f>
        <v>1625</v>
      </c>
      <c r="H45" s="66">
        <f>+H42-H39</f>
        <v>2000</v>
      </c>
      <c r="J45" s="47" t="s">
        <v>958</v>
      </c>
      <c r="K45" s="102">
        <f>+K16/K21</f>
        <v>21.761904761904763</v>
      </c>
      <c r="L45" s="102">
        <f>+L16/L21</f>
        <v>12.330472103004292</v>
      </c>
      <c r="M45" s="102"/>
      <c r="N45" s="33" t="s">
        <v>961</v>
      </c>
    </row>
    <row r="46" spans="2:14" x14ac:dyDescent="0.15">
      <c r="F46" s="33"/>
      <c r="G46" s="66"/>
      <c r="H46" s="66"/>
      <c r="J46" s="47" t="s">
        <v>959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962</v>
      </c>
    </row>
    <row r="47" spans="2:14" x14ac:dyDescent="0.15">
      <c r="F47" s="14" t="s">
        <v>801</v>
      </c>
      <c r="G47" s="382" t="s">
        <v>443</v>
      </c>
      <c r="H47" s="382"/>
      <c r="J47" s="47" t="s">
        <v>960</v>
      </c>
      <c r="N47" s="33" t="s">
        <v>963</v>
      </c>
    </row>
    <row r="48" spans="2:14" x14ac:dyDescent="0.15">
      <c r="B48" s="10" t="s">
        <v>803</v>
      </c>
      <c r="C48" s="10" t="s">
        <v>787</v>
      </c>
      <c r="D48" s="10" t="s">
        <v>788</v>
      </c>
      <c r="G48" s="10" t="s">
        <v>787</v>
      </c>
      <c r="H48" s="10" t="s">
        <v>788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964</v>
      </c>
    </row>
    <row r="50" spans="2:14" x14ac:dyDescent="0.15">
      <c r="B50" s="33" t="s">
        <v>802</v>
      </c>
      <c r="C50" s="9">
        <v>15000</v>
      </c>
      <c r="D50" s="9">
        <v>25000</v>
      </c>
      <c r="F50" s="33" t="s">
        <v>795</v>
      </c>
      <c r="G50" s="9">
        <f>+G21</f>
        <v>-3000</v>
      </c>
      <c r="H50" s="9">
        <f>+H21</f>
        <v>-4800</v>
      </c>
      <c r="J50" s="47" t="s">
        <v>965</v>
      </c>
      <c r="N50" s="33" t="s">
        <v>966</v>
      </c>
    </row>
    <row r="51" spans="2:14" x14ac:dyDescent="0.15">
      <c r="B51" s="47" t="s">
        <v>789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967</v>
      </c>
      <c r="N51" s="33" t="s">
        <v>968</v>
      </c>
    </row>
    <row r="52" spans="2:14" x14ac:dyDescent="0.15">
      <c r="B52" s="33" t="s">
        <v>781</v>
      </c>
      <c r="C52" s="9">
        <f>+C50-C51</f>
        <v>11500</v>
      </c>
      <c r="D52" s="9">
        <f>+D50-D51</f>
        <v>20000</v>
      </c>
      <c r="F52" s="33" t="s">
        <v>796</v>
      </c>
      <c r="G52" s="9">
        <f>+G44</f>
        <v>-4875</v>
      </c>
      <c r="H52" s="9">
        <f>+H44</f>
        <v>-6000</v>
      </c>
      <c r="J52" s="47" t="s">
        <v>969</v>
      </c>
      <c r="N52" s="33" t="s">
        <v>970</v>
      </c>
    </row>
    <row r="53" spans="2:14" x14ac:dyDescent="0.15">
      <c r="B53" s="47" t="s">
        <v>786</v>
      </c>
      <c r="C53" s="66">
        <f>+C14</f>
        <v>7000</v>
      </c>
      <c r="D53" s="66">
        <f>+D14</f>
        <v>8500</v>
      </c>
      <c r="F53" s="33" t="s">
        <v>1021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787</v>
      </c>
      <c r="H54" s="10" t="s">
        <v>788</v>
      </c>
      <c r="J54" s="33" t="s">
        <v>957</v>
      </c>
    </row>
    <row r="55" spans="2:14" x14ac:dyDescent="0.15">
      <c r="B55" s="47"/>
      <c r="C55" s="9"/>
      <c r="D55" s="9"/>
      <c r="F55" s="73"/>
      <c r="G55" s="6"/>
      <c r="H55" s="6"/>
      <c r="J55" s="47" t="s">
        <v>971</v>
      </c>
      <c r="N55" s="33" t="s">
        <v>972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973</v>
      </c>
      <c r="N56" s="33" t="s">
        <v>974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977</v>
      </c>
      <c r="J2" s="48" t="s">
        <v>980</v>
      </c>
    </row>
    <row r="4" spans="2:10" x14ac:dyDescent="0.15">
      <c r="B4" s="14" t="s">
        <v>956</v>
      </c>
    </row>
    <row r="5" spans="2:10" x14ac:dyDescent="0.15">
      <c r="B5" s="47" t="s">
        <v>958</v>
      </c>
      <c r="C5" s="75" t="s">
        <v>288</v>
      </c>
      <c r="D5" s="256" t="e">
        <f>D153/D168</f>
        <v>#DIV/0!</v>
      </c>
      <c r="E5" s="256" t="e">
        <f>E153/E168</f>
        <v>#DIV/0!</v>
      </c>
      <c r="F5" s="256" t="e">
        <f>F153/F168</f>
        <v>#DIV/0!</v>
      </c>
      <c r="G5" s="256" t="e">
        <f>G153/G168</f>
        <v>#DIV/0!</v>
      </c>
      <c r="H5" s="256" t="e">
        <f>H153/H168</f>
        <v>#DIV/0!</v>
      </c>
      <c r="I5" s="256"/>
      <c r="J5" s="48" t="s">
        <v>985</v>
      </c>
    </row>
    <row r="6" spans="2:10" x14ac:dyDescent="0.15">
      <c r="B6" s="47" t="s">
        <v>987</v>
      </c>
      <c r="C6" s="75" t="s">
        <v>288</v>
      </c>
      <c r="D6" s="256" t="e">
        <f>(D150+D151)/D168</f>
        <v>#DIV/0!</v>
      </c>
      <c r="E6" s="256" t="e">
        <f>(E150+E151)/E168</f>
        <v>#DIV/0!</v>
      </c>
      <c r="F6" s="256" t="e">
        <f>(F150+F151)/F168</f>
        <v>#DIV/0!</v>
      </c>
      <c r="G6" s="256" t="e">
        <f>(G150+G151)/G168</f>
        <v>#DIV/0!</v>
      </c>
      <c r="H6" s="256" t="e">
        <f>(H150+H151)/H168</f>
        <v>#DIV/0!</v>
      </c>
      <c r="I6" s="256"/>
      <c r="J6" s="48" t="s">
        <v>992</v>
      </c>
    </row>
    <row r="7" spans="2:10" x14ac:dyDescent="0.15">
      <c r="C7" s="75"/>
    </row>
    <row r="8" spans="2:10" x14ac:dyDescent="0.15">
      <c r="B8" s="14" t="s">
        <v>978</v>
      </c>
      <c r="C8" s="75"/>
    </row>
    <row r="9" spans="2:10" x14ac:dyDescent="0.15">
      <c r="B9" s="47" t="s">
        <v>993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994</v>
      </c>
    </row>
    <row r="10" spans="2:10" x14ac:dyDescent="0.15">
      <c r="B10" s="47" t="s">
        <v>967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984</v>
      </c>
    </row>
    <row r="11" spans="2:10" x14ac:dyDescent="0.15">
      <c r="B11" s="47" t="s">
        <v>969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983</v>
      </c>
    </row>
    <row r="12" spans="2:10" x14ac:dyDescent="0.15">
      <c r="C12" s="75"/>
    </row>
    <row r="13" spans="2:10" x14ac:dyDescent="0.15">
      <c r="B13" s="14" t="s">
        <v>957</v>
      </c>
      <c r="C13" s="75"/>
    </row>
    <row r="14" spans="2:10" x14ac:dyDescent="0.15">
      <c r="B14" s="47" t="s">
        <v>971</v>
      </c>
      <c r="C14" s="75" t="s">
        <v>288</v>
      </c>
      <c r="D14" s="258">
        <f>D113/(D20+D28+D33)</f>
        <v>-9.362473202401679</v>
      </c>
      <c r="E14" s="258">
        <f t="shared" ref="E14:H14" si="0">E113/(E20+E28+E33)</f>
        <v>-0.31970563875815883</v>
      </c>
      <c r="F14" s="258">
        <f t="shared" si="0"/>
        <v>2.2745553817840412E-2</v>
      </c>
      <c r="G14" s="258">
        <f t="shared" si="0"/>
        <v>0.13085684139312007</v>
      </c>
      <c r="H14" s="258">
        <f t="shared" si="0"/>
        <v>8.2172202102461026E-2</v>
      </c>
      <c r="J14" s="48" t="s">
        <v>981</v>
      </c>
    </row>
    <row r="15" spans="2:10" x14ac:dyDescent="0.15">
      <c r="B15" s="47" t="s">
        <v>979</v>
      </c>
      <c r="C15" s="75" t="s">
        <v>288</v>
      </c>
      <c r="D15" s="258">
        <f>D113/(+D180/2)</f>
        <v>-9.315876145960468</v>
      </c>
      <c r="E15" s="258">
        <f>E113/((D180+E180)/2)</f>
        <v>4.9963946070791803</v>
      </c>
      <c r="F15" s="258">
        <f>F113/((E180+F180)/2)</f>
        <v>-0.2246502014901893</v>
      </c>
      <c r="G15" s="258">
        <f>G113/((F180+G180)/2)</f>
        <v>14.837594548089029</v>
      </c>
      <c r="H15" s="258">
        <f>H113/((G180+H180)/2)</f>
        <v>0.73494624632064887</v>
      </c>
      <c r="J15" s="48" t="s">
        <v>982</v>
      </c>
    </row>
    <row r="17" spans="1:55" ht="12.75" customHeight="1" x14ac:dyDescent="0.2">
      <c r="A17" s="220"/>
      <c r="B17" s="255" t="s">
        <v>986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16364530</v>
      </c>
      <c r="E20" s="70">
        <f>'FIN-P&amp;L_CWS'!F10</f>
        <v>344015700</v>
      </c>
      <c r="F20" s="70">
        <f>'FIN-P&amp;L_CWS'!G10</f>
        <v>681469667.80000007</v>
      </c>
      <c r="G20" s="70">
        <f>'FIN-P&amp;L_CWS'!H10</f>
        <v>1080988968.5870001</v>
      </c>
      <c r="H20" s="70">
        <f>'FIN-P&amp;L_CWS'!I10</f>
        <v>1132728158.2258003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11793500</v>
      </c>
      <c r="E21" s="70">
        <f>'FIN-P&amp;L_CWS'!F11</f>
        <v>225408875</v>
      </c>
      <c r="F21" s="70">
        <f>'FIN-P&amp;L_CWS'!G11</f>
        <v>432139070.30000001</v>
      </c>
      <c r="G21" s="70">
        <f>'FIN-P&amp;L_CWS'!H11</f>
        <v>689205900.21250021</v>
      </c>
      <c r="H21" s="70">
        <f>'FIN-P&amp;L_CWS'!I11</f>
        <v>759672133.85625029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4571030</v>
      </c>
      <c r="E22" s="70">
        <f>'FIN-P&amp;L_CWS'!F12</f>
        <v>118606825</v>
      </c>
      <c r="F22" s="70">
        <f>'FIN-P&amp;L_CWS'!G12</f>
        <v>249330597.5</v>
      </c>
      <c r="G22" s="70">
        <f>'FIN-P&amp;L_CWS'!H12</f>
        <v>391783068.37450004</v>
      </c>
      <c r="H22" s="70">
        <f>'FIN-P&amp;L_CWS'!I12</f>
        <v>373056024.36955011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0.27932546794805596</v>
      </c>
      <c r="E23" s="46">
        <f>'FIN-P&amp;L_CWS'!F13</f>
        <v>0.34477154676370875</v>
      </c>
      <c r="F23" s="46">
        <f>'FIN-P&amp;L_CWS'!G13</f>
        <v>0.36587189317599145</v>
      </c>
      <c r="G23" s="46">
        <f>'FIN-P&amp;L_CWS'!H13</f>
        <v>0.36243021877144027</v>
      </c>
      <c r="H23" s="46">
        <f>'FIN-P&amp;L_CWS'!I13</f>
        <v>0.32934294222355193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405</v>
      </c>
      <c r="H27" s="70">
        <f>'FIN-P&amp;L_CWS'!I17</f>
        <v>405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405</v>
      </c>
      <c r="H28" s="70">
        <f>'FIN-P&amp;L_CWS'!I18</f>
        <v>405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597500</v>
      </c>
      <c r="E31" s="70">
        <f>'FIN-P&amp;L_CWS'!F21</f>
        <v>11625550</v>
      </c>
      <c r="F31" s="70">
        <f>'FIN-P&amp;L_CWS'!G21</f>
        <v>25382433</v>
      </c>
      <c r="G31" s="70">
        <f>'FIN-P&amp;L_CWS'!H21</f>
        <v>41250260.417499997</v>
      </c>
      <c r="H31" s="70">
        <f>'FIN-P&amp;L_CWS'!I21</f>
        <v>45474790.576925009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597500</v>
      </c>
      <c r="E33" s="70">
        <f>'FIN-P&amp;L_CWS'!F23</f>
        <v>11625550</v>
      </c>
      <c r="F33" s="70">
        <f>'FIN-P&amp;L_CWS'!G23</f>
        <v>25382433</v>
      </c>
      <c r="G33" s="70">
        <f>'FIN-P&amp;L_CWS'!H23</f>
        <v>41250260.417499997</v>
      </c>
      <c r="H33" s="70">
        <f>'FIN-P&amp;L_CWS'!I23</f>
        <v>45474790.576925009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5168530</v>
      </c>
      <c r="E35" s="70">
        <f>'FIN-P&amp;L_CWS'!F25</f>
        <v>130232375</v>
      </c>
      <c r="F35" s="70">
        <f>'FIN-P&amp;L_CWS'!G25</f>
        <v>274713030.50000006</v>
      </c>
      <c r="G35" s="70">
        <f>'FIN-P&amp;L_CWS'!H25</f>
        <v>433033733.79199988</v>
      </c>
      <c r="H35" s="70">
        <f>'FIN-P&amp;L_CWS'!I25</f>
        <v>418531219.94647503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5220000</v>
      </c>
      <c r="E56" s="70">
        <f>'FIN-P&amp;L_CWS'!F46</f>
        <v>9744000</v>
      </c>
      <c r="F56" s="70">
        <f>'FIN-P&amp;L_CWS'!G46</f>
        <v>12528000</v>
      </c>
      <c r="G56" s="70">
        <f>'FIN-P&amp;L_CWS'!H46</f>
        <v>15312000</v>
      </c>
      <c r="H56" s="70">
        <f>'FIN-P&amp;L_CWS'!I46</f>
        <v>23664000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18000000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23220000</v>
      </c>
      <c r="E60" s="70">
        <f>'FIN-P&amp;L_CWS'!F50</f>
        <v>43344000</v>
      </c>
      <c r="F60" s="70">
        <f>'FIN-P&amp;L_CWS'!G50</f>
        <v>46128000</v>
      </c>
      <c r="G60" s="70">
        <f>'FIN-P&amp;L_CWS'!H50</f>
        <v>56112000</v>
      </c>
      <c r="H60" s="70">
        <f>'FIN-P&amp;L_CWS'!I50</f>
        <v>71664000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4644000</v>
      </c>
      <c r="E70" s="70">
        <f>'FIN-P&amp;L_CWS'!F60</f>
        <v>8668800</v>
      </c>
      <c r="F70" s="70">
        <f>'FIN-P&amp;L_CWS'!G60</f>
        <v>9225600</v>
      </c>
      <c r="G70" s="70">
        <f>'FIN-P&amp;L_CWS'!H60</f>
        <v>11222400</v>
      </c>
      <c r="H70" s="70">
        <f>'FIN-P&amp;L_CWS'!I60</f>
        <v>14332800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4639998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9283998</v>
      </c>
      <c r="E73" s="70">
        <f>'FIN-P&amp;L_CWS'!F63</f>
        <v>15417888</v>
      </c>
      <c r="F73" s="70">
        <f>'FIN-P&amp;L_CWS'!G63</f>
        <v>15974688</v>
      </c>
      <c r="G73" s="70">
        <f>'FIN-P&amp;L_CWS'!H63</f>
        <v>17971488</v>
      </c>
      <c r="H73" s="70">
        <f>'FIN-P&amp;L_CWS'!I63</f>
        <v>21081888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34503998</v>
      </c>
      <c r="E75" s="70">
        <f>'FIN-P&amp;L_CWS'!F65</f>
        <v>61761888</v>
      </c>
      <c r="F75" s="70">
        <f>'FIN-P&amp;L_CWS'!G65</f>
        <v>62102688</v>
      </c>
      <c r="G75" s="70">
        <f>'FIN-P&amp;L_CWS'!H65</f>
        <v>74083488</v>
      </c>
      <c r="H75" s="70">
        <f>'FIN-P&amp;L_CWS'!I65</f>
        <v>92745888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2250000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2250000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990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1621083.3333333335</v>
      </c>
      <c r="E109" s="70">
        <f>'FIN-P&amp;L_CWS'!F99</f>
        <v>2171000.0000000005</v>
      </c>
      <c r="F109" s="70">
        <f>'FIN-P&amp;L_CWS'!G99</f>
        <v>2171000.0000000005</v>
      </c>
      <c r="G109" s="70">
        <f>'FIN-P&amp;L_CWS'!H99</f>
        <v>2171000.0000000005</v>
      </c>
      <c r="H109" s="70">
        <f>'FIN-P&amp;L_CWS'!I99</f>
        <v>2171000.0000000005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163975081.33333334</v>
      </c>
      <c r="E111" s="70">
        <f>'FIN-P&amp;L_CWS'!F101</f>
        <v>243932887.99999997</v>
      </c>
      <c r="F111" s="70">
        <f>'FIN-P&amp;L_CWS'!G101</f>
        <v>258635287.99999997</v>
      </c>
      <c r="G111" s="70">
        <f>'FIN-P&amp;L_CWS'!H101</f>
        <v>286180999.99999994</v>
      </c>
      <c r="H111" s="70">
        <f>'FIN-P&amp;L_CWS'!I101</f>
        <v>321715655.84000009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-158806551.33333334</v>
      </c>
      <c r="E113" s="70">
        <f>'FIN-P&amp;L_CWS'!F103</f>
        <v>-113700513.00000004</v>
      </c>
      <c r="F113" s="70">
        <f>'FIN-P&amp;L_CWS'!G103</f>
        <v>16077742.499999957</v>
      </c>
      <c r="G113" s="70">
        <f>'FIN-P&amp;L_CWS'!H103</f>
        <v>146852733.792</v>
      </c>
      <c r="H113" s="70">
        <f>'FIN-P&amp;L_CWS'!I103</f>
        <v>96815564.106474936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988</v>
      </c>
      <c r="C114" s="70">
        <f>'FIN-P&amp;L_CWS'!D104</f>
        <v>0</v>
      </c>
      <c r="D114" s="70">
        <f>'FIN-P&amp;L_CWS'!E104</f>
        <v>-158806551.33333334</v>
      </c>
      <c r="E114" s="70">
        <f>'FIN-P&amp;L_CWS'!F104</f>
        <v>-272507064.33333337</v>
      </c>
      <c r="F114" s="70">
        <f>'FIN-P&amp;L_CWS'!G104</f>
        <v>-256429321.8333334</v>
      </c>
      <c r="G114" s="70">
        <f>'FIN-P&amp;L_CWS'!H104</f>
        <v>-109576588.04133341</v>
      </c>
      <c r="H114" s="70">
        <f>'FIN-P&amp;L_CWS'!I104</f>
        <v>-12761023.934858471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822</v>
      </c>
    </row>
    <row r="118" spans="2:54" x14ac:dyDescent="0.15">
      <c r="B118" s="136" t="s">
        <v>444</v>
      </c>
    </row>
    <row r="119" spans="2:54" x14ac:dyDescent="0.15">
      <c r="B119" s="135" t="s">
        <v>823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-158806551.33333334</v>
      </c>
      <c r="E120" s="121">
        <f>'FIN-CASHFLOW_CWS'!E5</f>
        <v>-113700513.00000004</v>
      </c>
      <c r="F120" s="121">
        <f>'FIN-CASHFLOW_CWS'!F5</f>
        <v>16077742.499999957</v>
      </c>
      <c r="G120" s="121">
        <f>'FIN-CASHFLOW_CWS'!G5</f>
        <v>146852733.792</v>
      </c>
      <c r="H120" s="121">
        <f>'FIN-CASHFLOW_CWS'!H5</f>
        <v>96815564.106474936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976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1621083.3333333335</v>
      </c>
      <c r="E123" s="121">
        <f>'FIN-CASHFLOW_CWS'!E8</f>
        <v>2171000.0000000005</v>
      </c>
      <c r="F123" s="121">
        <f>'FIN-CASHFLOW_CWS'!F8</f>
        <v>2171000.0000000005</v>
      </c>
      <c r="G123" s="121">
        <f>'FIN-CASHFLOW_CWS'!G8</f>
        <v>2171000.0000000005</v>
      </c>
      <c r="H123" s="121">
        <f>'FIN-CASHFLOW_CWS'!H8</f>
        <v>2171000.0000000005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807</v>
      </c>
      <c r="C128" s="121">
        <f>'FIN-CASHFLOW_CWS'!C13</f>
        <v>0</v>
      </c>
      <c r="D128" s="121">
        <f>'FIN-CASHFLOW_CWS'!D13</f>
        <v>1621083.3333333335</v>
      </c>
      <c r="E128" s="121">
        <f>'FIN-CASHFLOW_CWS'!E13</f>
        <v>2171000.0000000005</v>
      </c>
      <c r="F128" s="121">
        <f>'FIN-CASHFLOW_CWS'!F13</f>
        <v>2171000.0000000005</v>
      </c>
      <c r="G128" s="121">
        <f>'FIN-CASHFLOW_CWS'!G13</f>
        <v>2171000.0000000005</v>
      </c>
      <c r="H128" s="121">
        <f>'FIN-CASHFLOW_CWS'!H13</f>
        <v>2171000.0000000005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825</v>
      </c>
      <c r="C130" s="121">
        <f>'FIN-CASHFLOW_CWS'!C15</f>
        <v>0</v>
      </c>
      <c r="D130" s="121">
        <f>'FIN-CASHFLOW_CWS'!D15</f>
        <v>-157185468</v>
      </c>
      <c r="E130" s="121">
        <f>'FIN-CASHFLOW_CWS'!E15</f>
        <v>-111529513.00000004</v>
      </c>
      <c r="F130" s="121">
        <f>'FIN-CASHFLOW_CWS'!F15</f>
        <v>18248742.499999959</v>
      </c>
      <c r="G130" s="121">
        <f>'FIN-CASHFLOW_CWS'!G15</f>
        <v>149023733.792</v>
      </c>
      <c r="H130" s="121">
        <f>'FIN-CASHFLOW_CWS'!H15</f>
        <v>98986564.106474936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-10855000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827</v>
      </c>
      <c r="C135" s="121">
        <f>'FIN-CASHFLOW_CWS'!C20</f>
        <v>0</v>
      </c>
      <c r="D135" s="121">
        <f>'FIN-CASHFLOW_CWS'!D20</f>
        <v>-10855000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64778063.999999993</v>
      </c>
      <c r="D138" s="121">
        <f>'FIN-CASHFLOW_CWS'!D23</f>
        <v>128122232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64778063.999999993</v>
      </c>
      <c r="D140" s="121">
        <f>'FIN-CASHFLOW_CWS'!D25</f>
        <v>-39918236</v>
      </c>
      <c r="E140" s="121">
        <f>'FIN-CASHFLOW_CWS'!E25</f>
        <v>-111529513.00000004</v>
      </c>
      <c r="F140" s="121">
        <f>'FIN-CASHFLOW_CWS'!F25</f>
        <v>18248742.499999959</v>
      </c>
      <c r="G140" s="121">
        <f>'FIN-CASHFLOW_CWS'!G25</f>
        <v>149023733.792</v>
      </c>
      <c r="H140" s="121">
        <f>'FIN-CASHFLOW_CWS'!H25</f>
        <v>98986564.106474936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64778063.999999993</v>
      </c>
      <c r="E142" s="121">
        <f>'FIN-CASHFLOW_CWS'!E27</f>
        <v>24859827.999999993</v>
      </c>
      <c r="F142" s="121">
        <f>'FIN-CASHFLOW_CWS'!F27</f>
        <v>-86669685.00000006</v>
      </c>
      <c r="G142" s="121">
        <f>'FIN-CASHFLOW_CWS'!G27</f>
        <v>-68420942.500000104</v>
      </c>
      <c r="H142" s="121">
        <f>'FIN-CASHFLOW_CWS'!H27</f>
        <v>80602791.291999891</v>
      </c>
      <c r="I142" s="121"/>
    </row>
    <row r="143" spans="2:9" x14ac:dyDescent="0.15">
      <c r="B143" s="136" t="s">
        <v>468</v>
      </c>
      <c r="C143" s="121">
        <f>'FIN-CASHFLOW_CWS'!C28</f>
        <v>64778063.999999993</v>
      </c>
      <c r="D143" s="121">
        <f>'FIN-CASHFLOW_CWS'!D28</f>
        <v>24859827.999999993</v>
      </c>
      <c r="E143" s="121">
        <f>'FIN-CASHFLOW_CWS'!E28</f>
        <v>-86669685.00000006</v>
      </c>
      <c r="F143" s="121">
        <f>'FIN-CASHFLOW_CWS'!F28</f>
        <v>-68420942.500000104</v>
      </c>
      <c r="G143" s="121">
        <f>'FIN-CASHFLOW_CWS'!G28</f>
        <v>80602791.291999891</v>
      </c>
      <c r="H143" s="121">
        <f>'FIN-CASHFLOW_CWS'!H28</f>
        <v>179589355.39847481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64778063.999999993</v>
      </c>
      <c r="D150" s="121">
        <f>'FIN-BALANCE_CWS'!E7</f>
        <v>24859828</v>
      </c>
      <c r="E150" s="121">
        <f>'FIN-BALANCE_CWS'!F7</f>
        <v>-86669685.000000015</v>
      </c>
      <c r="F150" s="121">
        <f>'FIN-BALANCE_CWS'!G7</f>
        <v>-68420942.500000045</v>
      </c>
      <c r="G150" s="121">
        <f>'FIN-BALANCE_CWS'!H7</f>
        <v>80602791.291999951</v>
      </c>
      <c r="H150" s="121">
        <f>'FIN-BALANCE_CWS'!I7</f>
        <v>179589355.39847493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>'FIN-BALANCE_CWS'!D10</f>
        <v>64778063.999999993</v>
      </c>
      <c r="D153" s="121">
        <f>'FIN-BALANCE_CWS'!E10</f>
        <v>24859828</v>
      </c>
      <c r="E153" s="121">
        <f>'FIN-BALANCE_CWS'!F10</f>
        <v>-86669685.000000015</v>
      </c>
      <c r="F153" s="121">
        <f>'FIN-BALANCE_CWS'!G10</f>
        <v>-68420942.500000045</v>
      </c>
      <c r="G153" s="121">
        <f>'FIN-BALANCE_CWS'!H10</f>
        <v>80602791.291999951</v>
      </c>
      <c r="H153" s="121">
        <f>'FIN-BALANCE_CWS'!I10</f>
        <v>179589355.39847493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10855000</v>
      </c>
      <c r="E156" s="121">
        <f>'FIN-BALANCE_CWS'!F13</f>
        <v>10855000</v>
      </c>
      <c r="F156" s="121">
        <f>'FIN-BALANCE_CWS'!G13</f>
        <v>10855000</v>
      </c>
      <c r="G156" s="121">
        <f>'FIN-BALANCE_CWS'!H13</f>
        <v>10855000</v>
      </c>
      <c r="H156" s="121">
        <f>'FIN-BALANCE_CWS'!I13</f>
        <v>10855000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-1621083.3333333335</v>
      </c>
      <c r="E157" s="121">
        <f>'FIN-BALANCE_CWS'!F14</f>
        <v>-3792083.3333333321</v>
      </c>
      <c r="F157" s="121">
        <f>'FIN-BALANCE_CWS'!G14</f>
        <v>-5963083.3333333349</v>
      </c>
      <c r="G157" s="121">
        <f>'FIN-BALANCE_CWS'!H14</f>
        <v>-8134083.3333333386</v>
      </c>
      <c r="H157" s="121">
        <f>'FIN-BALANCE_CWS'!I14</f>
        <v>-10305083.333333332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9233916.666666666</v>
      </c>
      <c r="E158" s="121">
        <f>'FIN-BALANCE_CWS'!F15</f>
        <v>7062916.6666666679</v>
      </c>
      <c r="F158" s="121">
        <f>'FIN-BALANCE_CWS'!G15</f>
        <v>4891916.6666666651</v>
      </c>
      <c r="G158" s="121">
        <f>'FIN-BALANCE_CWS'!H15</f>
        <v>2720916.6666666614</v>
      </c>
      <c r="H158" s="121">
        <f>'FIN-BALANCE_CWS'!I15</f>
        <v>549916.66666666791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64778063.999999993</v>
      </c>
      <c r="D160" s="121">
        <f>'FIN-BALANCE_CWS'!E17</f>
        <v>34093744.666666664</v>
      </c>
      <c r="E160" s="121">
        <f>'FIN-BALANCE_CWS'!F17</f>
        <v>-79606768.333333343</v>
      </c>
      <c r="F160" s="121">
        <f>'FIN-BALANCE_CWS'!G17</f>
        <v>-63529025.833333381</v>
      </c>
      <c r="G160" s="121">
        <f>'FIN-BALANCE_CWS'!H17</f>
        <v>83323707.958666608</v>
      </c>
      <c r="H160" s="121">
        <f>'FIN-BALANCE_CWS'!I17</f>
        <v>180139272.06514159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1033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1034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1035</v>
      </c>
      <c r="C177" s="121">
        <f>'FIN-BALANCE_CWS'!D34</f>
        <v>64778063.999999993</v>
      </c>
      <c r="D177" s="121">
        <f>'FIN-BALANCE_CWS'!E34</f>
        <v>192900296</v>
      </c>
      <c r="E177" s="121">
        <f>'FIN-BALANCE_CWS'!F34</f>
        <v>192900296</v>
      </c>
      <c r="F177" s="121">
        <f>'FIN-BALANCE_CWS'!G34</f>
        <v>192900296</v>
      </c>
      <c r="G177" s="121">
        <f>'FIN-BALANCE_CWS'!H34</f>
        <v>192900296</v>
      </c>
      <c r="H177" s="121">
        <f>'FIN-BALANCE_CWS'!I34</f>
        <v>192900296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-141404400.66666669</v>
      </c>
      <c r="E178" s="121">
        <f>'FIN-BALANCE_CWS'!F35</f>
        <v>-260245673.66666657</v>
      </c>
      <c r="F178" s="121">
        <f>'FIN-BALANCE_CWS'!G35</f>
        <v>-251360078.91666669</v>
      </c>
      <c r="G178" s="121">
        <f>'FIN-BALANCE_CWS'!H35</f>
        <v>-111722473.28166673</v>
      </c>
      <c r="H178" s="121">
        <f>'FIN-BALANCE_CWS'!I35</f>
        <v>-11054277.702656791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-17402150.666666668</v>
      </c>
      <c r="E179" s="121">
        <f>'FIN-BALANCE_CWS'!F36</f>
        <v>-12261390.666666668</v>
      </c>
      <c r="F179" s="121">
        <f>'FIN-BALANCE_CWS'!G36</f>
        <v>-5069242.9166666698</v>
      </c>
      <c r="G179" s="121">
        <f>'FIN-BALANCE_CWS'!H36</f>
        <v>2145885.2403333373</v>
      </c>
      <c r="H179" s="121">
        <f>'FIN-BALANCE_CWS'!I36</f>
        <v>-1706746.2322016731</v>
      </c>
      <c r="I179" s="121"/>
    </row>
    <row r="180" spans="2:9" x14ac:dyDescent="0.15">
      <c r="B180" s="135" t="s">
        <v>1036</v>
      </c>
      <c r="C180" s="121">
        <f>'FIN-BALANCE_CWS'!D37</f>
        <v>64778063.999999993</v>
      </c>
      <c r="D180" s="121">
        <f>'FIN-BALANCE_CWS'!E37</f>
        <v>34093744.666666642</v>
      </c>
      <c r="E180" s="121">
        <f>'FIN-BALANCE_CWS'!F37</f>
        <v>-79606768.333333239</v>
      </c>
      <c r="F180" s="121">
        <f>'FIN-BALANCE_CWS'!G37</f>
        <v>-63529025.833333358</v>
      </c>
      <c r="G180" s="121">
        <f>'FIN-BALANCE_CWS'!H37</f>
        <v>83323707.958666608</v>
      </c>
      <c r="H180" s="121">
        <f>'FIN-BALANCE_CWS'!I37</f>
        <v>180139272.06514153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1037</v>
      </c>
      <c r="C182" s="121">
        <f>'FIN-BALANCE_CWS'!D39</f>
        <v>64778063.999999993</v>
      </c>
      <c r="D182" s="121">
        <f>'FIN-BALANCE_CWS'!E39</f>
        <v>34093744.666666642</v>
      </c>
      <c r="E182" s="121">
        <f>'FIN-BALANCE_CWS'!F39</f>
        <v>-79606768.333333239</v>
      </c>
      <c r="F182" s="121">
        <f>'FIN-BALANCE_CWS'!G39</f>
        <v>-63529025.833333358</v>
      </c>
      <c r="G182" s="121">
        <f>'FIN-BALANCE_CWS'!H39</f>
        <v>83323707.958666608</v>
      </c>
      <c r="H182" s="121">
        <f>'FIN-BALANCE_CWS'!I39</f>
        <v>180139272.06514153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1044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1045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1086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1056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1046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813</v>
      </c>
      <c r="C17" s="233"/>
      <c r="H17" s="233"/>
      <c r="N17" s="233"/>
      <c r="S17" s="233"/>
      <c r="V17" s="233"/>
    </row>
    <row r="18" spans="2:23" x14ac:dyDescent="0.15">
      <c r="B18" s="16" t="s">
        <v>816</v>
      </c>
      <c r="C18" s="233"/>
      <c r="H18" s="233"/>
      <c r="N18" s="233"/>
      <c r="S18" s="233"/>
      <c r="V18" s="233"/>
    </row>
    <row r="19" spans="2:23" x14ac:dyDescent="0.15">
      <c r="B19" s="16" t="s">
        <v>814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808</v>
      </c>
      <c r="C21" s="233"/>
      <c r="H21" s="233"/>
      <c r="N21" s="233"/>
      <c r="S21" s="233"/>
      <c r="V21" s="233"/>
    </row>
    <row r="22" spans="2:23" x14ac:dyDescent="0.15">
      <c r="B22" s="47" t="s">
        <v>809</v>
      </c>
      <c r="C22" s="233"/>
      <c r="H22" s="233"/>
      <c r="N22" s="233"/>
      <c r="S22" s="233"/>
      <c r="V22" s="233"/>
    </row>
    <row r="23" spans="2:23" x14ac:dyDescent="0.15">
      <c r="B23" s="47" t="s">
        <v>810</v>
      </c>
      <c r="C23" s="233"/>
      <c r="H23" s="233"/>
      <c r="N23" s="233"/>
      <c r="S23" s="233"/>
      <c r="V23" s="233"/>
    </row>
    <row r="24" spans="2:23" x14ac:dyDescent="0.15">
      <c r="B24" s="47" t="s">
        <v>811</v>
      </c>
      <c r="C24" s="233"/>
      <c r="H24" s="233"/>
      <c r="N24" s="233"/>
      <c r="S24" s="233"/>
      <c r="V24" s="233"/>
    </row>
    <row r="25" spans="2:23" x14ac:dyDescent="0.15">
      <c r="B25" s="47" t="s">
        <v>812</v>
      </c>
      <c r="C25" s="233"/>
      <c r="H25" s="233"/>
      <c r="N25" s="233"/>
      <c r="S25" s="233"/>
      <c r="V25" s="233"/>
    </row>
    <row r="26" spans="2:23" ht="18" x14ac:dyDescent="0.2">
      <c r="B26" s="14" t="s">
        <v>817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818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694</v>
      </c>
      <c r="C34" s="233"/>
      <c r="H34" s="233"/>
      <c r="N34" s="233"/>
      <c r="S34" s="232"/>
      <c r="V34" s="233"/>
    </row>
    <row r="35" spans="2:22" x14ac:dyDescent="0.15">
      <c r="B35" s="47" t="s">
        <v>695</v>
      </c>
      <c r="C35" s="233"/>
      <c r="H35" s="233"/>
      <c r="N35" s="233"/>
      <c r="S35" s="233"/>
      <c r="V35" s="232"/>
    </row>
    <row r="36" spans="2:22" x14ac:dyDescent="0.15">
      <c r="B36" s="47" t="s">
        <v>696</v>
      </c>
      <c r="C36" s="233"/>
      <c r="H36" s="233"/>
      <c r="N36" s="233"/>
      <c r="S36" s="233"/>
      <c r="V36" s="232"/>
    </row>
    <row r="37" spans="2:22" x14ac:dyDescent="0.15">
      <c r="B37" s="16" t="s">
        <v>819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1091</v>
      </c>
      <c r="C76" s="233"/>
      <c r="H76" s="233"/>
      <c r="N76" s="233"/>
      <c r="S76" s="233"/>
      <c r="V76" s="233"/>
    </row>
    <row r="77" spans="2:22" x14ac:dyDescent="0.15">
      <c r="B77" s="47" t="s">
        <v>1092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726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727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695</v>
      </c>
      <c r="C132" s="233"/>
      <c r="H132" s="233"/>
      <c r="N132" s="233"/>
      <c r="S132" s="232"/>
      <c r="V132" s="233"/>
    </row>
    <row r="133" spans="2:22" x14ac:dyDescent="0.15">
      <c r="B133" s="47" t="s">
        <v>696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921</v>
      </c>
      <c r="F7" s="50">
        <f>SUM(Q111:AB111)</f>
        <v>16445</v>
      </c>
      <c r="G7" s="50">
        <f>SUM(AC111:AN111)</f>
        <v>29034</v>
      </c>
      <c r="H7" s="50">
        <f>SUM(AO111:AZ111)</f>
        <v>29911</v>
      </c>
      <c r="I7" s="50">
        <f>SUM(BA111:BL111)</f>
        <v>30810</v>
      </c>
      <c r="J7" s="35">
        <f>SUM(D7:I7)</f>
        <v>107121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16364530</v>
      </c>
      <c r="F10" s="70">
        <f>SUM(Q114:AB114)</f>
        <v>344015700</v>
      </c>
      <c r="G10" s="70">
        <f>SUM(AC114:AN114)</f>
        <v>681469667.80000007</v>
      </c>
      <c r="H10" s="70">
        <f>SUM(AO114:AZ114)</f>
        <v>1080988968.5870001</v>
      </c>
      <c r="I10" s="70">
        <f>SUM(BA114:BL114)</f>
        <v>1132728158.2258003</v>
      </c>
      <c r="J10" s="65">
        <f>SUM(D10:I10)</f>
        <v>3255567024.6128006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11793500</v>
      </c>
      <c r="F11" s="70">
        <f>SUM(Q115:AB115)</f>
        <v>225408875</v>
      </c>
      <c r="G11" s="70">
        <f>SUM(AC115:AN115)</f>
        <v>432139070.30000001</v>
      </c>
      <c r="H11" s="70">
        <f>SUM(AO115:AZ115)</f>
        <v>689205900.21250021</v>
      </c>
      <c r="I11" s="70">
        <f>SUM(BA115:BL115)</f>
        <v>759672133.85625029</v>
      </c>
      <c r="J11" s="65">
        <f>SUM(D11:I11)</f>
        <v>2118219479.3687506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4571030</v>
      </c>
      <c r="F12" s="70">
        <f>SUM(Q116:AB116)</f>
        <v>118606825</v>
      </c>
      <c r="G12" s="70">
        <f>SUM(AC116:AN116)</f>
        <v>249330597.5</v>
      </c>
      <c r="H12" s="70">
        <f>SUM(AO116:AZ116)</f>
        <v>391783068.37450004</v>
      </c>
      <c r="I12" s="70">
        <f>SUM(BA116:BL116)</f>
        <v>373056024.36955011</v>
      </c>
      <c r="J12" s="65">
        <f>SUM(D12:I12)</f>
        <v>1137347545.24405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0.27932546794805596</v>
      </c>
      <c r="F13" s="46">
        <f>F12/F10</f>
        <v>0.34477154676370875</v>
      </c>
      <c r="G13" s="46">
        <f>G12/G10</f>
        <v>0.36587189317599145</v>
      </c>
      <c r="H13" s="46">
        <f>H12/H10</f>
        <v>0.36243021877144027</v>
      </c>
      <c r="I13" s="46">
        <f>I12/I10</f>
        <v>0.32934294222355193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405</v>
      </c>
      <c r="I17" s="70">
        <f>SUM(BA121:BL121)</f>
        <v>405</v>
      </c>
      <c r="J17" s="65">
        <f>SUM(D17:I17)</f>
        <v>810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405</v>
      </c>
      <c r="I18" s="70">
        <f>SUM(BA122:BL122)</f>
        <v>405</v>
      </c>
      <c r="J18" s="65">
        <f>SUM(D18:I18)</f>
        <v>810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597500</v>
      </c>
      <c r="F21" s="70">
        <f>SUM(Q125:AB125)</f>
        <v>11625550</v>
      </c>
      <c r="G21" s="70">
        <f>SUM(AC125:AN125)</f>
        <v>25382433</v>
      </c>
      <c r="H21" s="70">
        <f>SUM(AO125:AZ125)</f>
        <v>41250260.417499997</v>
      </c>
      <c r="I21" s="70">
        <f>SUM(BA125:BL125)</f>
        <v>45474790.576925009</v>
      </c>
      <c r="J21" s="65">
        <f>SUM(D21:I21)</f>
        <v>124330533.994425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597500</v>
      </c>
      <c r="F23" s="70">
        <f>SUM(Q127:AB127)</f>
        <v>11625550</v>
      </c>
      <c r="G23" s="70">
        <f>SUM(AC127:AN127)</f>
        <v>25382433</v>
      </c>
      <c r="H23" s="70">
        <f>SUM(AO127:AZ127)</f>
        <v>41250260.417499997</v>
      </c>
      <c r="I23" s="70">
        <f>SUM(BA127:BL127)</f>
        <v>45474790.576925009</v>
      </c>
      <c r="J23" s="65">
        <f>SUM(D23:I23)</f>
        <v>124330533.994425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5168530</v>
      </c>
      <c r="F25" s="104">
        <f>SUM(Q129:AB129)</f>
        <v>130232375</v>
      </c>
      <c r="G25" s="104">
        <f>SUM(AC129:AN129)</f>
        <v>274713030.50000006</v>
      </c>
      <c r="H25" s="104">
        <f>SUM(AO129:AZ129)</f>
        <v>433033733.79199988</v>
      </c>
      <c r="I25" s="104">
        <f>SUM(BA129:BL129)</f>
        <v>418531219.94647503</v>
      </c>
      <c r="J25" s="38">
        <f>SUM(D25:I25)</f>
        <v>1261678889.2384748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477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500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5220000</v>
      </c>
      <c r="F46" s="158">
        <f>SUM(Q150:AB150)</f>
        <v>9744000</v>
      </c>
      <c r="G46" s="158">
        <f>SUM(AC150:AN150)</f>
        <v>12528000</v>
      </c>
      <c r="H46" s="158">
        <f>SUM(AO150:AZ150)</f>
        <v>15312000</v>
      </c>
      <c r="I46" s="158">
        <f>SUM(BA150:BL150)</f>
        <v>23664000</v>
      </c>
      <c r="J46" s="159">
        <f>SUM(D46:I46)</f>
        <v>66468000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18000000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1255</v>
      </c>
      <c r="D50" s="160">
        <f>D154</f>
        <v>0</v>
      </c>
      <c r="E50" s="160">
        <f>SUM(E154:P154)</f>
        <v>23220000</v>
      </c>
      <c r="F50" s="160">
        <f>SUM(Q154:AB154)</f>
        <v>43344000</v>
      </c>
      <c r="G50" s="160">
        <f>SUM(AC154:AN154)</f>
        <v>46128000</v>
      </c>
      <c r="H50" s="160">
        <f>SUM(AO154:AZ154)</f>
        <v>56112000</v>
      </c>
      <c r="I50" s="160">
        <f>SUM(BA154:BL154)</f>
        <v>71664000</v>
      </c>
      <c r="J50" s="144">
        <f>SUM(D50:I50)</f>
        <v>240468000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484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486</v>
      </c>
      <c r="J59" s="35"/>
      <c r="K59" s="35"/>
      <c r="BM59" s="167"/>
    </row>
    <row r="60" spans="1:65" x14ac:dyDescent="0.15">
      <c r="B60" s="47" t="s">
        <v>382</v>
      </c>
      <c r="D60" s="161">
        <f>D164</f>
        <v>0</v>
      </c>
      <c r="E60" s="161">
        <f>SUM(E164:P164)</f>
        <v>4644000</v>
      </c>
      <c r="F60" s="161">
        <f>SUM(Q164:AB164)</f>
        <v>8668800</v>
      </c>
      <c r="G60" s="161">
        <f>SUM(AC164:AN164)</f>
        <v>9225600</v>
      </c>
      <c r="H60" s="161">
        <f>SUM(AO164:AZ164)</f>
        <v>11222400</v>
      </c>
      <c r="I60" s="161">
        <f>SUM(BA164:BL164)</f>
        <v>14332800</v>
      </c>
      <c r="J60" s="159">
        <f>SUM(D60:I60)</f>
        <v>48093600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">
        <v>482</v>
      </c>
      <c r="D61" s="161">
        <f>D165</f>
        <v>0</v>
      </c>
      <c r="E61" s="161">
        <f>SUM(E165:P165)</f>
        <v>4639998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31636350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9283998</v>
      </c>
      <c r="F63" s="161">
        <f>SUM(Q167:AB167)</f>
        <v>15417888</v>
      </c>
      <c r="G63" s="161">
        <f>SUM(AC167:AN167)</f>
        <v>15974688</v>
      </c>
      <c r="H63" s="161">
        <f>SUM(AO167:AZ167)</f>
        <v>17971488</v>
      </c>
      <c r="I63" s="161">
        <f>SUM(BA167:BL167)</f>
        <v>21081888</v>
      </c>
      <c r="J63" s="159">
        <f>SUM(D63:I63)</f>
        <v>79729950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34503998</v>
      </c>
      <c r="F65" s="130">
        <f>SUM(Q169:AB169)</f>
        <v>61761888</v>
      </c>
      <c r="G65" s="130">
        <f>SUM(AC169:AN169)</f>
        <v>62102688</v>
      </c>
      <c r="H65" s="130">
        <f>SUM(AO169:AZ169)</f>
        <v>74083488</v>
      </c>
      <c r="I65" s="130">
        <f>SUM(BA169:BL169)</f>
        <v>92745888</v>
      </c>
      <c r="J65" s="38">
        <f>SUM(D65:I65)</f>
        <v>325197950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2250000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14730000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2250000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14730000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990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1621083.3333333335</v>
      </c>
      <c r="F99" s="158">
        <f>SUM(Q204:AB204)</f>
        <v>2171000.0000000005</v>
      </c>
      <c r="G99" s="158">
        <f>SUM(AC204:AN204)</f>
        <v>2171000.0000000005</v>
      </c>
      <c r="H99" s="158">
        <f>SUM(AO204:AZ204)</f>
        <v>2171000.0000000005</v>
      </c>
      <c r="I99" s="158">
        <f>SUM(BA204:BL204)</f>
        <v>2171000.0000000005</v>
      </c>
      <c r="J99" s="159">
        <f>SUM(D99:I99)</f>
        <v>10305083.333333334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1050</v>
      </c>
      <c r="C101" s="33"/>
      <c r="D101" s="130">
        <f>D206</f>
        <v>0</v>
      </c>
      <c r="E101" s="130">
        <f>SUM(E206:P206)</f>
        <v>163975081.33333334</v>
      </c>
      <c r="F101" s="130">
        <f>SUM(Q206:AB206)</f>
        <v>243932887.99999997</v>
      </c>
      <c r="G101" s="130">
        <f>SUM(AC206:AN206)</f>
        <v>258635287.99999997</v>
      </c>
      <c r="H101" s="130">
        <f>SUM(AO206:AZ206)</f>
        <v>286180999.99999994</v>
      </c>
      <c r="I101" s="130">
        <f>SUM(BA206:BL206)</f>
        <v>321715655.84000009</v>
      </c>
      <c r="J101" s="38">
        <f>SUM(D101:I101)</f>
        <v>1274439913.1733334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-158806551.33333334</v>
      </c>
      <c r="F103" s="130">
        <f>SUM(Q208:AB208)</f>
        <v>-113700513.00000004</v>
      </c>
      <c r="G103" s="130">
        <f>SUM(AC208:AN208)</f>
        <v>16077742.499999957</v>
      </c>
      <c r="H103" s="130">
        <f>SUM(AO208:AZ208)</f>
        <v>146852733.792</v>
      </c>
      <c r="I103" s="130">
        <f>SUM(BA208:BL208)</f>
        <v>96815564.106474936</v>
      </c>
      <c r="J103" s="38">
        <f>SUM(D103:I103)</f>
        <v>-12761023.934858471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988</v>
      </c>
      <c r="D104" s="130">
        <f>D103</f>
        <v>0</v>
      </c>
      <c r="E104" s="130">
        <f>E103+D104</f>
        <v>-158806551.33333334</v>
      </c>
      <c r="F104" s="130">
        <f>F103+E104</f>
        <v>-272507064.33333337</v>
      </c>
      <c r="G104" s="130">
        <f>G103+F104</f>
        <v>-256429321.8333334</v>
      </c>
      <c r="H104" s="130">
        <f>H103+G104</f>
        <v>-109576588.04133341</v>
      </c>
      <c r="I104" s="130">
        <f>I103+H104</f>
        <v>-12761023.934858471</v>
      </c>
      <c r="J104" s="38">
        <f>SUM(D104:I104)</f>
        <v>-810080549.476192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3" t="s">
        <v>35</v>
      </c>
      <c r="F107" s="383"/>
      <c r="G107" s="383"/>
      <c r="H107" s="383"/>
      <c r="I107" s="383"/>
      <c r="J107" s="383"/>
      <c r="K107" s="383"/>
      <c r="L107" s="383"/>
      <c r="M107" s="383"/>
      <c r="N107" s="383"/>
      <c r="O107" s="383"/>
      <c r="P107" s="383"/>
      <c r="Q107" s="383" t="s">
        <v>36</v>
      </c>
      <c r="R107" s="383"/>
      <c r="S107" s="383"/>
      <c r="T107" s="383"/>
      <c r="U107" s="383"/>
      <c r="V107" s="383"/>
      <c r="W107" s="383"/>
      <c r="X107" s="383"/>
      <c r="Y107" s="383"/>
      <c r="Z107" s="383"/>
      <c r="AA107" s="383"/>
      <c r="AB107" s="383"/>
      <c r="AC107" s="383" t="s">
        <v>37</v>
      </c>
      <c r="AD107" s="383"/>
      <c r="AE107" s="383"/>
      <c r="AF107" s="383"/>
      <c r="AG107" s="383"/>
      <c r="AH107" s="383"/>
      <c r="AI107" s="383"/>
      <c r="AJ107" s="383"/>
      <c r="AK107" s="383"/>
      <c r="AL107" s="383"/>
      <c r="AM107" s="383"/>
      <c r="AN107" s="383"/>
      <c r="AO107" s="383" t="s">
        <v>38</v>
      </c>
      <c r="AP107" s="383"/>
      <c r="AQ107" s="383"/>
      <c r="AR107" s="383"/>
      <c r="AS107" s="383"/>
      <c r="AT107" s="383"/>
      <c r="AU107" s="383"/>
      <c r="AV107" s="383"/>
      <c r="AW107" s="383"/>
      <c r="AX107" s="383"/>
      <c r="AY107" s="383"/>
      <c r="AZ107" s="383"/>
      <c r="BA107" s="383" t="s">
        <v>39</v>
      </c>
      <c r="BB107" s="383"/>
      <c r="BC107" s="383"/>
      <c r="BD107" s="383"/>
      <c r="BE107" s="383"/>
      <c r="BF107" s="383"/>
      <c r="BG107" s="383"/>
      <c r="BH107" s="383"/>
      <c r="BI107" s="383"/>
      <c r="BJ107" s="383"/>
      <c r="BK107" s="383"/>
      <c r="BL107" s="383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62</v>
      </c>
      <c r="I111" s="50">
        <f>'REV-REVCALC_CWS'!G6</f>
        <v>108</v>
      </c>
      <c r="J111" s="50">
        <f>'REV-REVCALC_CWS'!H6</f>
        <v>108</v>
      </c>
      <c r="K111" s="50">
        <f>'REV-REVCALC_CWS'!I6</f>
        <v>108</v>
      </c>
      <c r="L111" s="50">
        <f>'REV-REVCALC_CWS'!J6</f>
        <v>108</v>
      </c>
      <c r="M111" s="50">
        <f>'REV-REVCALC_CWS'!K6</f>
        <v>108</v>
      </c>
      <c r="N111" s="50">
        <f>'REV-REVCALC_CWS'!L6</f>
        <v>108</v>
      </c>
      <c r="O111" s="50">
        <f>'REV-REVCALC_CWS'!M6</f>
        <v>108</v>
      </c>
      <c r="P111" s="50">
        <f>'REV-REVCALC_CWS'!N6</f>
        <v>103</v>
      </c>
      <c r="Q111" s="50">
        <f>'REV-REVCALC_CWS'!O6</f>
        <v>822</v>
      </c>
      <c r="R111" s="50">
        <f>'REV-REVCALC_CWS'!P6</f>
        <v>1316</v>
      </c>
      <c r="S111" s="50">
        <f>'REV-REVCALC_CWS'!Q6</f>
        <v>1480</v>
      </c>
      <c r="T111" s="50">
        <f>'REV-REVCALC_CWS'!R6</f>
        <v>1480</v>
      </c>
      <c r="U111" s="50">
        <f>'REV-REVCALC_CWS'!S6</f>
        <v>1480</v>
      </c>
      <c r="V111" s="50">
        <f>'REV-REVCALC_CWS'!T6</f>
        <v>1480</v>
      </c>
      <c r="W111" s="50">
        <f>'REV-REVCALC_CWS'!U6</f>
        <v>1480</v>
      </c>
      <c r="X111" s="50">
        <f>'REV-REVCALC_CWS'!V6</f>
        <v>1480</v>
      </c>
      <c r="Y111" s="50">
        <f>'REV-REVCALC_CWS'!W6</f>
        <v>1480</v>
      </c>
      <c r="Z111" s="50">
        <f>'REV-REVCALC_CWS'!X6</f>
        <v>1480</v>
      </c>
      <c r="AA111" s="50">
        <f>'REV-REVCALC_CWS'!Y6</f>
        <v>1480</v>
      </c>
      <c r="AB111" s="50">
        <f>'REV-REVCALC_CWS'!Z6</f>
        <v>987</v>
      </c>
      <c r="AC111" s="50">
        <f>'REV-REVCALC_CWS'!AA6</f>
        <v>1452</v>
      </c>
      <c r="AD111" s="50">
        <f>'REV-REVCALC_CWS'!AB6</f>
        <v>2323</v>
      </c>
      <c r="AE111" s="50">
        <f>'REV-REVCALC_CWS'!AC6</f>
        <v>2613</v>
      </c>
      <c r="AF111" s="50">
        <f>'REV-REVCALC_CWS'!AD6</f>
        <v>2613</v>
      </c>
      <c r="AG111" s="50">
        <f>'REV-REVCALC_CWS'!AE6</f>
        <v>2613</v>
      </c>
      <c r="AH111" s="50">
        <f>'REV-REVCALC_CWS'!AF6</f>
        <v>2613</v>
      </c>
      <c r="AI111" s="50">
        <f>'REV-REVCALC_CWS'!AG6</f>
        <v>2613</v>
      </c>
      <c r="AJ111" s="50">
        <f>'REV-REVCALC_CWS'!AH6</f>
        <v>2613</v>
      </c>
      <c r="AK111" s="50">
        <f>'REV-REVCALC_CWS'!AI6</f>
        <v>2613</v>
      </c>
      <c r="AL111" s="50">
        <f>'REV-REVCALC_CWS'!AJ6</f>
        <v>2613</v>
      </c>
      <c r="AM111" s="50">
        <f>'REV-REVCALC_CWS'!AK6</f>
        <v>2613</v>
      </c>
      <c r="AN111" s="50">
        <f>'REV-REVCALC_CWS'!AL6</f>
        <v>1742</v>
      </c>
      <c r="AO111" s="50">
        <f>'REV-REVCALC_CWS'!AM6</f>
        <v>1495</v>
      </c>
      <c r="AP111" s="50">
        <f>'REV-REVCALC_CWS'!AN6</f>
        <v>2393</v>
      </c>
      <c r="AQ111" s="50">
        <f>'REV-REVCALC_CWS'!AO6</f>
        <v>2692</v>
      </c>
      <c r="AR111" s="50">
        <f>'REV-REVCALC_CWS'!AP6</f>
        <v>2692</v>
      </c>
      <c r="AS111" s="50">
        <f>'REV-REVCALC_CWS'!AQ6</f>
        <v>2692</v>
      </c>
      <c r="AT111" s="50">
        <f>'REV-REVCALC_CWS'!AR6</f>
        <v>2692</v>
      </c>
      <c r="AU111" s="50">
        <f>'REV-REVCALC_CWS'!AS6</f>
        <v>2692</v>
      </c>
      <c r="AV111" s="50">
        <f>'REV-REVCALC_CWS'!AT6</f>
        <v>2692</v>
      </c>
      <c r="AW111" s="50">
        <f>'REV-REVCALC_CWS'!AU6</f>
        <v>2692</v>
      </c>
      <c r="AX111" s="50">
        <f>'REV-REVCALC_CWS'!AV6</f>
        <v>2692</v>
      </c>
      <c r="AY111" s="50">
        <f>'REV-REVCALC_CWS'!AW6</f>
        <v>2692</v>
      </c>
      <c r="AZ111" s="50">
        <f>'REV-REVCALC_CWS'!AX6</f>
        <v>1795</v>
      </c>
      <c r="BA111" s="50">
        <f>'REV-REVCALC_CWS'!AY6</f>
        <v>1540</v>
      </c>
      <c r="BB111" s="50">
        <f>'REV-REVCALC_CWS'!AZ6</f>
        <v>2465</v>
      </c>
      <c r="BC111" s="50">
        <f>'REV-REVCALC_CWS'!BA6</f>
        <v>2773</v>
      </c>
      <c r="BD111" s="50">
        <f>'REV-REVCALC_CWS'!BB6</f>
        <v>2773</v>
      </c>
      <c r="BE111" s="50">
        <f>'REV-REVCALC_CWS'!BC6</f>
        <v>2773</v>
      </c>
      <c r="BF111" s="50">
        <f>'REV-REVCALC_CWS'!BD6</f>
        <v>2773</v>
      </c>
      <c r="BG111" s="50">
        <f>'REV-REVCALC_CWS'!BE6</f>
        <v>2773</v>
      </c>
      <c r="BH111" s="50">
        <f>'REV-REVCALC_CWS'!BF6</f>
        <v>2773</v>
      </c>
      <c r="BI111" s="50">
        <f>'REV-REVCALC_CWS'!BG6</f>
        <v>2773</v>
      </c>
      <c r="BJ111" s="50">
        <f>'REV-REVCALC_CWS'!BH6</f>
        <v>2773</v>
      </c>
      <c r="BK111" s="50">
        <f>'REV-REVCALC_CWS'!BI6</f>
        <v>2773</v>
      </c>
      <c r="BL111" s="50">
        <f>'REV-REVCALC_CWS'!BJ6</f>
        <v>1848</v>
      </c>
      <c r="BM111" s="167">
        <f>SUM(D111:BL111)</f>
        <v>107121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1102010</v>
      </c>
      <c r="I114" s="70">
        <f>'REV-REVCALC_CWS'!G17 + 'REV-REVCALC_CWS'!G54</f>
        <v>1919190</v>
      </c>
      <c r="J114" s="70">
        <f>'REV-REVCALC_CWS'!H17 + 'REV-REVCALC_CWS'!H54</f>
        <v>1919190</v>
      </c>
      <c r="K114" s="70">
        <f>'REV-REVCALC_CWS'!I17 + 'REV-REVCALC_CWS'!I54</f>
        <v>1919190</v>
      </c>
      <c r="L114" s="70">
        <f>'REV-REVCALC_CWS'!J17 + 'REV-REVCALC_CWS'!J54</f>
        <v>1919190</v>
      </c>
      <c r="M114" s="70">
        <f>'REV-REVCALC_CWS'!K17 + 'REV-REVCALC_CWS'!K54</f>
        <v>1919190</v>
      </c>
      <c r="N114" s="70">
        <f>'REV-REVCALC_CWS'!L17 + 'REV-REVCALC_CWS'!L54</f>
        <v>1919190</v>
      </c>
      <c r="O114" s="70">
        <f>'REV-REVCALC_CWS'!M17 + 'REV-REVCALC_CWS'!M54</f>
        <v>1919190</v>
      </c>
      <c r="P114" s="70">
        <f>'REV-REVCALC_CWS'!N17 + 'REV-REVCALC_CWS'!N54</f>
        <v>1828190</v>
      </c>
      <c r="Q114" s="70">
        <f>'REV-REVCALC_CWS'!O17 + 'REV-REVCALC_CWS'!O54</f>
        <v>17195970</v>
      </c>
      <c r="R114" s="70">
        <f>'REV-REVCALC_CWS'!P17 + 'REV-REVCALC_CWS'!P54</f>
        <v>27528960</v>
      </c>
      <c r="S114" s="70">
        <f>'REV-REVCALC_CWS'!Q17 + 'REV-REVCALC_CWS'!Q54</f>
        <v>30960450</v>
      </c>
      <c r="T114" s="70">
        <f>'REV-REVCALC_CWS'!R17 + 'REV-REVCALC_CWS'!R54</f>
        <v>30960450</v>
      </c>
      <c r="U114" s="70">
        <f>'REV-REVCALC_CWS'!S17 + 'REV-REVCALC_CWS'!S54</f>
        <v>30960450</v>
      </c>
      <c r="V114" s="70">
        <f>'REV-REVCALC_CWS'!T17 + 'REV-REVCALC_CWS'!T54</f>
        <v>30960450</v>
      </c>
      <c r="W114" s="70">
        <f>'REV-REVCALC_CWS'!U17 + 'REV-REVCALC_CWS'!U54</f>
        <v>30960450</v>
      </c>
      <c r="X114" s="70">
        <f>'REV-REVCALC_CWS'!V17 + 'REV-REVCALC_CWS'!V54</f>
        <v>30960450</v>
      </c>
      <c r="Y114" s="70">
        <f>'REV-REVCALC_CWS'!W17 + 'REV-REVCALC_CWS'!W54</f>
        <v>30960450</v>
      </c>
      <c r="Z114" s="70">
        <f>'REV-REVCALC_CWS'!X17 + 'REV-REVCALC_CWS'!X54</f>
        <v>30960450</v>
      </c>
      <c r="AA114" s="70">
        <f>'REV-REVCALC_CWS'!Y17 + 'REV-REVCALC_CWS'!Y54</f>
        <v>30960450</v>
      </c>
      <c r="AB114" s="70">
        <f>'REV-REVCALC_CWS'!Z17 + 'REV-REVCALC_CWS'!Z54</f>
        <v>20646720</v>
      </c>
      <c r="AC114" s="70">
        <f>'REV-REVCALC_CWS'!AA17 + 'REV-REVCALC_CWS'!AA54</f>
        <v>34079093.399999999</v>
      </c>
      <c r="AD114" s="70">
        <f>'REV-REVCALC_CWS'!AB17 + 'REV-REVCALC_CWS'!AB54</f>
        <v>54524717.600000001</v>
      </c>
      <c r="AE114" s="70">
        <f>'REV-REVCALC_CWS'!AC17 + 'REV-REVCALC_CWS'!AC54</f>
        <v>61331148.099999994</v>
      </c>
      <c r="AF114" s="70">
        <f>'REV-REVCALC_CWS'!AD17 + 'REV-REVCALC_CWS'!AD54</f>
        <v>61331148.099999994</v>
      </c>
      <c r="AG114" s="70">
        <f>'REV-REVCALC_CWS'!AE17 + 'REV-REVCALC_CWS'!AE54</f>
        <v>61331148.099999994</v>
      </c>
      <c r="AH114" s="70">
        <f>'REV-REVCALC_CWS'!AF17 + 'REV-REVCALC_CWS'!AF54</f>
        <v>61331148.099999994</v>
      </c>
      <c r="AI114" s="70">
        <f>'REV-REVCALC_CWS'!AG17 + 'REV-REVCALC_CWS'!AG54</f>
        <v>61331148.099999994</v>
      </c>
      <c r="AJ114" s="70">
        <f>'REV-REVCALC_CWS'!AH17 + 'REV-REVCALC_CWS'!AH54</f>
        <v>61331148.099999994</v>
      </c>
      <c r="AK114" s="70">
        <f>'REV-REVCALC_CWS'!AI17 + 'REV-REVCALC_CWS'!AI54</f>
        <v>61331148.099999994</v>
      </c>
      <c r="AL114" s="70">
        <f>'REV-REVCALC_CWS'!AJ17 + 'REV-REVCALC_CWS'!AJ54</f>
        <v>61331148.099999994</v>
      </c>
      <c r="AM114" s="70">
        <f>'REV-REVCALC_CWS'!AK17 + 'REV-REVCALC_CWS'!AK54</f>
        <v>61331148.099999994</v>
      </c>
      <c r="AN114" s="70">
        <f>'REV-REVCALC_CWS'!AL17 + 'REV-REVCALC_CWS'!AL54</f>
        <v>40885523.899999999</v>
      </c>
      <c r="AO114" s="70">
        <f>'REV-REVCALC_CWS'!AM17 + 'REV-REVCALC_CWS'!AM54</f>
        <v>54041546.902000003</v>
      </c>
      <c r="AP114" s="70">
        <f>'REV-REVCALC_CWS'!AN17 + 'REV-REVCALC_CWS'!AN54</f>
        <v>86494161.015000015</v>
      </c>
      <c r="AQ114" s="70">
        <f>'REV-REVCALC_CWS'!AO17 + 'REV-REVCALC_CWS'!AO54</f>
        <v>97285564.802000001</v>
      </c>
      <c r="AR114" s="70">
        <f>'REV-REVCALC_CWS'!AP17 + 'REV-REVCALC_CWS'!AP54</f>
        <v>97285564.802000001</v>
      </c>
      <c r="AS114" s="70">
        <f>'REV-REVCALC_CWS'!AQ17 + 'REV-REVCALC_CWS'!AQ54</f>
        <v>97285564.802000001</v>
      </c>
      <c r="AT114" s="70">
        <f>'REV-REVCALC_CWS'!AR17 + 'REV-REVCALC_CWS'!AR54</f>
        <v>97285564.802000001</v>
      </c>
      <c r="AU114" s="70">
        <f>'REV-REVCALC_CWS'!AS17 + 'REV-REVCALC_CWS'!AS54</f>
        <v>97285564.802000001</v>
      </c>
      <c r="AV114" s="70">
        <f>'REV-REVCALC_CWS'!AT17 + 'REV-REVCALC_CWS'!AT54</f>
        <v>97285564.802000001</v>
      </c>
      <c r="AW114" s="70">
        <f>'REV-REVCALC_CWS'!AU17 + 'REV-REVCALC_CWS'!AU54</f>
        <v>97285564.802000001</v>
      </c>
      <c r="AX114" s="70">
        <f>'REV-REVCALC_CWS'!AV17 + 'REV-REVCALC_CWS'!AV54</f>
        <v>97285564.802000001</v>
      </c>
      <c r="AY114" s="70">
        <f>'REV-REVCALC_CWS'!AW17 + 'REV-REVCALC_CWS'!AW54</f>
        <v>97285564.802000001</v>
      </c>
      <c r="AZ114" s="70">
        <f>'REV-REVCALC_CWS'!AX17 + 'REV-REVCALC_CWS'!AX54</f>
        <v>64883177.452000007</v>
      </c>
      <c r="BA114" s="70">
        <f>'REV-REVCALC_CWS'!AY17 + 'REV-REVCALC_CWS'!AY54</f>
        <v>56611444.397200003</v>
      </c>
      <c r="BB114" s="70">
        <f>'REV-REVCALC_CWS'!AZ17 + 'REV-REVCALC_CWS'!AZ54</f>
        <v>90628238.06370002</v>
      </c>
      <c r="BC114" s="70">
        <f>'REV-REVCALC_CWS'!BA17 + 'REV-REVCALC_CWS'!BA54</f>
        <v>101950526.94314</v>
      </c>
      <c r="BD114" s="70">
        <f>'REV-REVCALC_CWS'!BB17 + 'REV-REVCALC_CWS'!BB54</f>
        <v>101950526.94314</v>
      </c>
      <c r="BE114" s="70">
        <f>'REV-REVCALC_CWS'!BC17 + 'REV-REVCALC_CWS'!BC54</f>
        <v>101950526.94314</v>
      </c>
      <c r="BF114" s="70">
        <f>'REV-REVCALC_CWS'!BD17 + 'REV-REVCALC_CWS'!BD54</f>
        <v>101950526.94314</v>
      </c>
      <c r="BG114" s="70">
        <f>'REV-REVCALC_CWS'!BE17 + 'REV-REVCALC_CWS'!BE54</f>
        <v>101950526.94314</v>
      </c>
      <c r="BH114" s="70">
        <f>'REV-REVCALC_CWS'!BF17 + 'REV-REVCALC_CWS'!BF54</f>
        <v>101950526.94314</v>
      </c>
      <c r="BI114" s="70">
        <f>'REV-REVCALC_CWS'!BG17 + 'REV-REVCALC_CWS'!BG54</f>
        <v>101950526.94314</v>
      </c>
      <c r="BJ114" s="70">
        <f>'REV-REVCALC_CWS'!BH17 + 'REV-REVCALC_CWS'!BH54</f>
        <v>101950526.94314</v>
      </c>
      <c r="BK114" s="70">
        <f>'REV-REVCALC_CWS'!BI17 + 'REV-REVCALC_CWS'!BI54</f>
        <v>101950526.94314</v>
      </c>
      <c r="BL114" s="70">
        <f>'REV-REVCALC_CWS'!BJ17 + 'REV-REVCALC_CWS'!BJ54</f>
        <v>67933733.276640013</v>
      </c>
      <c r="BM114" s="167">
        <f>SUM(D114:BL114)</f>
        <v>3255567024.6128011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794000</v>
      </c>
      <c r="I115" s="70">
        <f>'REV-REVCALC_CWS'!G26 + 'REV-REVCALC_CWS'!G63</f>
        <v>1383000</v>
      </c>
      <c r="J115" s="70">
        <f>'REV-REVCALC_CWS'!H26 + 'REV-REVCALC_CWS'!H63</f>
        <v>1383000</v>
      </c>
      <c r="K115" s="70">
        <f>'REV-REVCALC_CWS'!I26 + 'REV-REVCALC_CWS'!I63</f>
        <v>1383000</v>
      </c>
      <c r="L115" s="70">
        <f>'REV-REVCALC_CWS'!J26 + 'REV-REVCALC_CWS'!J63</f>
        <v>1383000</v>
      </c>
      <c r="M115" s="70">
        <f>'REV-REVCALC_CWS'!K26 + 'REV-REVCALC_CWS'!K63</f>
        <v>1383000</v>
      </c>
      <c r="N115" s="70">
        <f>'REV-REVCALC_CWS'!L26 + 'REV-REVCALC_CWS'!L63</f>
        <v>1383000</v>
      </c>
      <c r="O115" s="70">
        <f>'REV-REVCALC_CWS'!M26 + 'REV-REVCALC_CWS'!M63</f>
        <v>1383000</v>
      </c>
      <c r="P115" s="70">
        <f>'REV-REVCALC_CWS'!N26 + 'REV-REVCALC_CWS'!N63</f>
        <v>1318500</v>
      </c>
      <c r="Q115" s="70">
        <f>'REV-REVCALC_CWS'!O26 + 'REV-REVCALC_CWS'!O63</f>
        <v>11267100</v>
      </c>
      <c r="R115" s="70">
        <f>'REV-REVCALC_CWS'!P26 + 'REV-REVCALC_CWS'!P63</f>
        <v>18038060</v>
      </c>
      <c r="S115" s="70">
        <f>'REV-REVCALC_CWS'!Q26 + 'REV-REVCALC_CWS'!Q63</f>
        <v>20286130</v>
      </c>
      <c r="T115" s="70">
        <f>'REV-REVCALC_CWS'!R26 + 'REV-REVCALC_CWS'!R63</f>
        <v>20286130</v>
      </c>
      <c r="U115" s="70">
        <f>'REV-REVCALC_CWS'!S26 + 'REV-REVCALC_CWS'!S63</f>
        <v>20286130</v>
      </c>
      <c r="V115" s="70">
        <f>'REV-REVCALC_CWS'!T26 + 'REV-REVCALC_CWS'!T63</f>
        <v>20286130</v>
      </c>
      <c r="W115" s="70">
        <f>'REV-REVCALC_CWS'!U26 + 'REV-REVCALC_CWS'!U63</f>
        <v>20286130</v>
      </c>
      <c r="X115" s="70">
        <f>'REV-REVCALC_CWS'!V26 + 'REV-REVCALC_CWS'!V63</f>
        <v>20286130</v>
      </c>
      <c r="Y115" s="70">
        <f>'REV-REVCALC_CWS'!W26 + 'REV-REVCALC_CWS'!W63</f>
        <v>20286130</v>
      </c>
      <c r="Z115" s="70">
        <f>'REV-REVCALC_CWS'!X26 + 'REV-REVCALC_CWS'!X63</f>
        <v>20286130</v>
      </c>
      <c r="AA115" s="70">
        <f>'REV-REVCALC_CWS'!Y26 + 'REV-REVCALC_CWS'!Y63</f>
        <v>20286130</v>
      </c>
      <c r="AB115" s="70">
        <f>'REV-REVCALC_CWS'!Z26 + 'REV-REVCALC_CWS'!Z63</f>
        <v>13528545</v>
      </c>
      <c r="AC115" s="70">
        <f>'REV-REVCALC_CWS'!AA26 + 'REV-REVCALC_CWS'!AA63</f>
        <v>21611132.399999999</v>
      </c>
      <c r="AD115" s="70">
        <f>'REV-REVCALC_CWS'!AB26 + 'REV-REVCALC_CWS'!AB63</f>
        <v>34575407.549999997</v>
      </c>
      <c r="AE115" s="70">
        <f>'REV-REVCALC_CWS'!AC26 + 'REV-REVCALC_CWS'!AC63</f>
        <v>38891680.549999997</v>
      </c>
      <c r="AF115" s="70">
        <f>'REV-REVCALC_CWS'!AD26 + 'REV-REVCALC_CWS'!AD63</f>
        <v>38891680.549999997</v>
      </c>
      <c r="AG115" s="70">
        <f>'REV-REVCALC_CWS'!AE26 + 'REV-REVCALC_CWS'!AE63</f>
        <v>38891680.549999997</v>
      </c>
      <c r="AH115" s="70">
        <f>'REV-REVCALC_CWS'!AF26 + 'REV-REVCALC_CWS'!AF63</f>
        <v>38891680.549999997</v>
      </c>
      <c r="AI115" s="70">
        <f>'REV-REVCALC_CWS'!AG26 + 'REV-REVCALC_CWS'!AG63</f>
        <v>38891680.549999997</v>
      </c>
      <c r="AJ115" s="70">
        <f>'REV-REVCALC_CWS'!AH26 + 'REV-REVCALC_CWS'!AH63</f>
        <v>38891680.549999997</v>
      </c>
      <c r="AK115" s="70">
        <f>'REV-REVCALC_CWS'!AI26 + 'REV-REVCALC_CWS'!AI63</f>
        <v>38891680.549999997</v>
      </c>
      <c r="AL115" s="70">
        <f>'REV-REVCALC_CWS'!AJ26 + 'REV-REVCALC_CWS'!AJ63</f>
        <v>38891680.549999997</v>
      </c>
      <c r="AM115" s="70">
        <f>'REV-REVCALC_CWS'!AK26 + 'REV-REVCALC_CWS'!AK63</f>
        <v>38891680.549999997</v>
      </c>
      <c r="AN115" s="70">
        <f>'REV-REVCALC_CWS'!AL26 + 'REV-REVCALC_CWS'!AL63</f>
        <v>25927405.399999999</v>
      </c>
      <c r="AO115" s="70">
        <f>'REV-REVCALC_CWS'!AM26 + 'REV-REVCALC_CWS'!AM63</f>
        <v>34454191.262500003</v>
      </c>
      <c r="AP115" s="70">
        <f>'REV-REVCALC_CWS'!AN26 + 'REV-REVCALC_CWS'!AN63</f>
        <v>55145110.287500009</v>
      </c>
      <c r="AQ115" s="70">
        <f>'REV-REVCALC_CWS'!AO26 + 'REV-REVCALC_CWS'!AO63</f>
        <v>62026674.850000001</v>
      </c>
      <c r="AR115" s="70">
        <f>'REV-REVCALC_CWS'!AP26 + 'REV-REVCALC_CWS'!AP63</f>
        <v>62026674.850000001</v>
      </c>
      <c r="AS115" s="70">
        <f>'REV-REVCALC_CWS'!AQ26 + 'REV-REVCALC_CWS'!AQ63</f>
        <v>62026674.850000001</v>
      </c>
      <c r="AT115" s="70">
        <f>'REV-REVCALC_CWS'!AR26 + 'REV-REVCALC_CWS'!AR63</f>
        <v>62026674.850000001</v>
      </c>
      <c r="AU115" s="70">
        <f>'REV-REVCALC_CWS'!AS26 + 'REV-REVCALC_CWS'!AS63</f>
        <v>62026674.850000001</v>
      </c>
      <c r="AV115" s="70">
        <f>'REV-REVCALC_CWS'!AT26 + 'REV-REVCALC_CWS'!AT63</f>
        <v>62026674.850000001</v>
      </c>
      <c r="AW115" s="70">
        <f>'REV-REVCALC_CWS'!AU26 + 'REV-REVCALC_CWS'!AU63</f>
        <v>62026674.850000001</v>
      </c>
      <c r="AX115" s="70">
        <f>'REV-REVCALC_CWS'!AV26 + 'REV-REVCALC_CWS'!AV63</f>
        <v>62026674.850000001</v>
      </c>
      <c r="AY115" s="70">
        <f>'REV-REVCALC_CWS'!AW26 + 'REV-REVCALC_CWS'!AW63</f>
        <v>62026674.850000001</v>
      </c>
      <c r="AZ115" s="70">
        <f>'REV-REVCALC_CWS'!AX26 + 'REV-REVCALC_CWS'!AX63</f>
        <v>41366525.012500003</v>
      </c>
      <c r="BA115" s="70">
        <f>'REV-REVCALC_CWS'!AY26 + 'REV-REVCALC_CWS'!AY63</f>
        <v>37967145.17750001</v>
      </c>
      <c r="BB115" s="70">
        <f>'REV-REVCALC_CWS'!AZ26 + 'REV-REVCALC_CWS'!AZ63</f>
        <v>60780355.31462501</v>
      </c>
      <c r="BC115" s="70">
        <f>'REV-REVCALC_CWS'!BA26 + 'REV-REVCALC_CWS'!BA63</f>
        <v>68373784.350125015</v>
      </c>
      <c r="BD115" s="70">
        <f>'REV-REVCALC_CWS'!BB26 + 'REV-REVCALC_CWS'!BB63</f>
        <v>68373784.350125015</v>
      </c>
      <c r="BE115" s="70">
        <f>'REV-REVCALC_CWS'!BC26 + 'REV-REVCALC_CWS'!BC63</f>
        <v>68373784.350125015</v>
      </c>
      <c r="BF115" s="70">
        <f>'REV-REVCALC_CWS'!BD26 + 'REV-REVCALC_CWS'!BD63</f>
        <v>68373784.350125015</v>
      </c>
      <c r="BG115" s="70">
        <f>'REV-REVCALC_CWS'!BE26 + 'REV-REVCALC_CWS'!BE63</f>
        <v>68373784.350125015</v>
      </c>
      <c r="BH115" s="70">
        <f>'REV-REVCALC_CWS'!BF26 + 'REV-REVCALC_CWS'!BF63</f>
        <v>68373784.350125015</v>
      </c>
      <c r="BI115" s="70">
        <f>'REV-REVCALC_CWS'!BG26 + 'REV-REVCALC_CWS'!BG63</f>
        <v>68373784.350125015</v>
      </c>
      <c r="BJ115" s="70">
        <f>'REV-REVCALC_CWS'!BH26 + 'REV-REVCALC_CWS'!BH63</f>
        <v>68373784.350125015</v>
      </c>
      <c r="BK115" s="70">
        <f>'REV-REVCALC_CWS'!BI26 + 'REV-REVCALC_CWS'!BI63</f>
        <v>68373784.350125015</v>
      </c>
      <c r="BL115" s="70">
        <f>'REV-REVCALC_CWS'!BJ26 + 'REV-REVCALC_CWS'!BJ63</f>
        <v>45560574.213000007</v>
      </c>
      <c r="BM115" s="167">
        <f>SUM(D115:BL115)</f>
        <v>2118219479.3687506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308010</v>
      </c>
      <c r="I116" s="70">
        <f>'REV-REVCALC_CWS'!G28 + 'REV-REVCALC_CWS'!G65</f>
        <v>536190</v>
      </c>
      <c r="J116" s="70">
        <f>'REV-REVCALC_CWS'!H28 + 'REV-REVCALC_CWS'!H65</f>
        <v>536190</v>
      </c>
      <c r="K116" s="70">
        <f>'REV-REVCALC_CWS'!I28 + 'REV-REVCALC_CWS'!I65</f>
        <v>536190</v>
      </c>
      <c r="L116" s="70">
        <f>'REV-REVCALC_CWS'!J28 + 'REV-REVCALC_CWS'!J65</f>
        <v>536190</v>
      </c>
      <c r="M116" s="70">
        <f>'REV-REVCALC_CWS'!K28 + 'REV-REVCALC_CWS'!K65</f>
        <v>536190</v>
      </c>
      <c r="N116" s="70">
        <f>'REV-REVCALC_CWS'!L28 + 'REV-REVCALC_CWS'!L65</f>
        <v>536190</v>
      </c>
      <c r="O116" s="70">
        <f>'REV-REVCALC_CWS'!M28 + 'REV-REVCALC_CWS'!M65</f>
        <v>536190</v>
      </c>
      <c r="P116" s="70">
        <f>'REV-REVCALC_CWS'!N28 + 'REV-REVCALC_CWS'!N65</f>
        <v>509690</v>
      </c>
      <c r="Q116" s="70">
        <f>'REV-REVCALC_CWS'!O28 + 'REV-REVCALC_CWS'!O65</f>
        <v>5928870</v>
      </c>
      <c r="R116" s="70">
        <f>'REV-REVCALC_CWS'!P28 + 'REV-REVCALC_CWS'!P65</f>
        <v>9490900</v>
      </c>
      <c r="S116" s="70">
        <f>'REV-REVCALC_CWS'!Q28 + 'REV-REVCALC_CWS'!Q65</f>
        <v>10674320</v>
      </c>
      <c r="T116" s="70">
        <f>'REV-REVCALC_CWS'!R28 + 'REV-REVCALC_CWS'!R65</f>
        <v>10674320</v>
      </c>
      <c r="U116" s="70">
        <f>'REV-REVCALC_CWS'!S28 + 'REV-REVCALC_CWS'!S65</f>
        <v>10674320</v>
      </c>
      <c r="V116" s="70">
        <f>'REV-REVCALC_CWS'!T28 + 'REV-REVCALC_CWS'!T65</f>
        <v>10674320</v>
      </c>
      <c r="W116" s="70">
        <f>'REV-REVCALC_CWS'!U28 + 'REV-REVCALC_CWS'!U65</f>
        <v>10674320</v>
      </c>
      <c r="X116" s="70">
        <f>'REV-REVCALC_CWS'!V28 + 'REV-REVCALC_CWS'!V65</f>
        <v>10674320</v>
      </c>
      <c r="Y116" s="70">
        <f>'REV-REVCALC_CWS'!W28 + 'REV-REVCALC_CWS'!W65</f>
        <v>10674320</v>
      </c>
      <c r="Z116" s="70">
        <f>'REV-REVCALC_CWS'!X28 + 'REV-REVCALC_CWS'!X65</f>
        <v>10674320</v>
      </c>
      <c r="AA116" s="70">
        <f>'REV-REVCALC_CWS'!Y28 + 'REV-REVCALC_CWS'!Y65</f>
        <v>10674320</v>
      </c>
      <c r="AB116" s="70">
        <f>'REV-REVCALC_CWS'!Z28 + 'REV-REVCALC_CWS'!Z65</f>
        <v>7118175</v>
      </c>
      <c r="AC116" s="70">
        <f>'REV-REVCALC_CWS'!AA28 + 'REV-REVCALC_CWS'!AA65</f>
        <v>12467961</v>
      </c>
      <c r="AD116" s="70">
        <f>'REV-REVCALC_CWS'!AB28 + 'REV-REVCALC_CWS'!AB65</f>
        <v>19949310.050000001</v>
      </c>
      <c r="AE116" s="70">
        <f>'REV-REVCALC_CWS'!AC28 + 'REV-REVCALC_CWS'!AC65</f>
        <v>22439467.549999997</v>
      </c>
      <c r="AF116" s="70">
        <f>'REV-REVCALC_CWS'!AD28 + 'REV-REVCALC_CWS'!AD65</f>
        <v>22439467.549999997</v>
      </c>
      <c r="AG116" s="70">
        <f>'REV-REVCALC_CWS'!AE28 + 'REV-REVCALC_CWS'!AE65</f>
        <v>22439467.549999997</v>
      </c>
      <c r="AH116" s="70">
        <f>'REV-REVCALC_CWS'!AF28 + 'REV-REVCALC_CWS'!AF65</f>
        <v>22439467.549999997</v>
      </c>
      <c r="AI116" s="70">
        <f>'REV-REVCALC_CWS'!AG28 + 'REV-REVCALC_CWS'!AG65</f>
        <v>22439467.549999997</v>
      </c>
      <c r="AJ116" s="70">
        <f>'REV-REVCALC_CWS'!AH28 + 'REV-REVCALC_CWS'!AH65</f>
        <v>22439467.549999997</v>
      </c>
      <c r="AK116" s="70">
        <f>'REV-REVCALC_CWS'!AI28 + 'REV-REVCALC_CWS'!AI65</f>
        <v>22439467.549999997</v>
      </c>
      <c r="AL116" s="70">
        <f>'REV-REVCALC_CWS'!AJ28 + 'REV-REVCALC_CWS'!AJ65</f>
        <v>22439467.549999997</v>
      </c>
      <c r="AM116" s="70">
        <f>'REV-REVCALC_CWS'!AK28 + 'REV-REVCALC_CWS'!AK65</f>
        <v>22439467.549999997</v>
      </c>
      <c r="AN116" s="70">
        <f>'REV-REVCALC_CWS'!AL28 + 'REV-REVCALC_CWS'!AL65</f>
        <v>14958118.499999998</v>
      </c>
      <c r="AO116" s="70">
        <f>'REV-REVCALC_CWS'!AM28 + 'REV-REVCALC_CWS'!AM65</f>
        <v>19587355.639500003</v>
      </c>
      <c r="AP116" s="70">
        <f>'REV-REVCALC_CWS'!AN28 + 'REV-REVCALC_CWS'!AN65</f>
        <v>31349050.727500003</v>
      </c>
      <c r="AQ116" s="70">
        <f>'REV-REVCALC_CWS'!AO28 + 'REV-REVCALC_CWS'!AO65</f>
        <v>35258889.952</v>
      </c>
      <c r="AR116" s="70">
        <f>'REV-REVCALC_CWS'!AP28 + 'REV-REVCALC_CWS'!AP65</f>
        <v>35258889.952</v>
      </c>
      <c r="AS116" s="70">
        <f>'REV-REVCALC_CWS'!AQ28 + 'REV-REVCALC_CWS'!AQ65</f>
        <v>35258889.952</v>
      </c>
      <c r="AT116" s="70">
        <f>'REV-REVCALC_CWS'!AR28 + 'REV-REVCALC_CWS'!AR65</f>
        <v>35258889.952</v>
      </c>
      <c r="AU116" s="70">
        <f>'REV-REVCALC_CWS'!AS28 + 'REV-REVCALC_CWS'!AS65</f>
        <v>35258889.952</v>
      </c>
      <c r="AV116" s="70">
        <f>'REV-REVCALC_CWS'!AT28 + 'REV-REVCALC_CWS'!AT65</f>
        <v>35258889.952</v>
      </c>
      <c r="AW116" s="70">
        <f>'REV-REVCALC_CWS'!AU28 + 'REV-REVCALC_CWS'!AU65</f>
        <v>35258889.952</v>
      </c>
      <c r="AX116" s="70">
        <f>'REV-REVCALC_CWS'!AV28 + 'REV-REVCALC_CWS'!AV65</f>
        <v>35258889.952</v>
      </c>
      <c r="AY116" s="70">
        <f>'REV-REVCALC_CWS'!AW28 + 'REV-REVCALC_CWS'!AW65</f>
        <v>35258889.952</v>
      </c>
      <c r="AZ116" s="70">
        <f>'REV-REVCALC_CWS'!AX28 + 'REV-REVCALC_CWS'!AX65</f>
        <v>23516652.439500004</v>
      </c>
      <c r="BA116" s="70">
        <f>'REV-REVCALC_CWS'!AY28 + 'REV-REVCALC_CWS'!AY65</f>
        <v>18644299.219699994</v>
      </c>
      <c r="BB116" s="70">
        <f>'REV-REVCALC_CWS'!AZ28 + 'REV-REVCALC_CWS'!AZ65</f>
        <v>29847882.749075007</v>
      </c>
      <c r="BC116" s="70">
        <f>'REV-REVCALC_CWS'!BA28 + 'REV-REVCALC_CWS'!BA65</f>
        <v>33576742.593015</v>
      </c>
      <c r="BD116" s="70">
        <f>'REV-REVCALC_CWS'!BB28 + 'REV-REVCALC_CWS'!BB65</f>
        <v>33576742.593015</v>
      </c>
      <c r="BE116" s="70">
        <f>'REV-REVCALC_CWS'!BC28 + 'REV-REVCALC_CWS'!BC65</f>
        <v>33576742.593015</v>
      </c>
      <c r="BF116" s="70">
        <f>'REV-REVCALC_CWS'!BD28 + 'REV-REVCALC_CWS'!BD65</f>
        <v>33576742.593015</v>
      </c>
      <c r="BG116" s="70">
        <f>'REV-REVCALC_CWS'!BE28 + 'REV-REVCALC_CWS'!BE65</f>
        <v>33576742.593015</v>
      </c>
      <c r="BH116" s="70">
        <f>'REV-REVCALC_CWS'!BF28 + 'REV-REVCALC_CWS'!BF65</f>
        <v>33576742.593015</v>
      </c>
      <c r="BI116" s="70">
        <f>'REV-REVCALC_CWS'!BG28 + 'REV-REVCALC_CWS'!BG65</f>
        <v>33576742.593015</v>
      </c>
      <c r="BJ116" s="70">
        <f>'REV-REVCALC_CWS'!BH28 + 'REV-REVCALC_CWS'!BH65</f>
        <v>33576742.593015</v>
      </c>
      <c r="BK116" s="70">
        <f>'REV-REVCALC_CWS'!BI28 + 'REV-REVCALC_CWS'!BI65</f>
        <v>33576742.593015</v>
      </c>
      <c r="BL116" s="70">
        <f>'REV-REVCALC_CWS'!BJ28 + 'REV-REVCALC_CWS'!BJ65</f>
        <v>22373159.063639998</v>
      </c>
      <c r="BM116" s="167">
        <f>SUM(D116:BL116)</f>
        <v>1137347545.24405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0.35929951690821255</v>
      </c>
      <c r="AD117" s="46">
        <f>MEDIAN( 'REV-REVCALC_CWS'!AB29, 'REV-REVCALC_CWS'!AB66 )</f>
        <v>0.35929951690821255</v>
      </c>
      <c r="AE117" s="46">
        <f>MEDIAN( 'REV-REVCALC_CWS'!AC29, 'REV-REVCALC_CWS'!AC66 )</f>
        <v>0.35929951690821249</v>
      </c>
      <c r="AF117" s="46">
        <f>MEDIAN( 'REV-REVCALC_CWS'!AD29, 'REV-REVCALC_CWS'!AD66 )</f>
        <v>0.35929951690821249</v>
      </c>
      <c r="AG117" s="46">
        <f>MEDIAN( 'REV-REVCALC_CWS'!AE29, 'REV-REVCALC_CWS'!AE66 )</f>
        <v>0.35929951690821249</v>
      </c>
      <c r="AH117" s="46">
        <f>MEDIAN( 'REV-REVCALC_CWS'!AF29, 'REV-REVCALC_CWS'!AF66 )</f>
        <v>0.35929951690821249</v>
      </c>
      <c r="AI117" s="46">
        <f>MEDIAN( 'REV-REVCALC_CWS'!AG29, 'REV-REVCALC_CWS'!AG66 )</f>
        <v>0.35929951690821249</v>
      </c>
      <c r="AJ117" s="46">
        <f>MEDIAN( 'REV-REVCALC_CWS'!AH29, 'REV-REVCALC_CWS'!AH66 )</f>
        <v>0.35929951690821249</v>
      </c>
      <c r="AK117" s="46">
        <f>MEDIAN( 'REV-REVCALC_CWS'!AI29, 'REV-REVCALC_CWS'!AI66 )</f>
        <v>0.35929951690821249</v>
      </c>
      <c r="AL117" s="46">
        <f>MEDIAN( 'REV-REVCALC_CWS'!AJ29, 'REV-REVCALC_CWS'!AJ66 )</f>
        <v>0.35929951690821249</v>
      </c>
      <c r="AM117" s="46">
        <f>MEDIAN( 'REV-REVCALC_CWS'!AK29, 'REV-REVCALC_CWS'!AK66 )</f>
        <v>0.35929951690821249</v>
      </c>
      <c r="AN117" s="46">
        <f>MEDIAN( 'REV-REVCALC_CWS'!AL29, 'REV-REVCALC_CWS'!AL66 )</f>
        <v>0.35929951690821249</v>
      </c>
      <c r="AO117" s="46">
        <f>MEDIAN( 'REV-REVCALC_CWS'!AM29, 'REV-REVCALC_CWS'!AM66 )</f>
        <v>0.37849902930154866</v>
      </c>
      <c r="AP117" s="46">
        <f>MEDIAN( 'REV-REVCALC_CWS'!AN29, 'REV-REVCALC_CWS'!AN66 )</f>
        <v>0.37849902930154861</v>
      </c>
      <c r="AQ117" s="46">
        <f>MEDIAN( 'REV-REVCALC_CWS'!AO29, 'REV-REVCALC_CWS'!AO66 )</f>
        <v>0.37849902930154861</v>
      </c>
      <c r="AR117" s="46">
        <f>MEDIAN( 'REV-REVCALC_CWS'!AP29, 'REV-REVCALC_CWS'!AP66 )</f>
        <v>0.37849902930154861</v>
      </c>
      <c r="AS117" s="46">
        <f>MEDIAN( 'REV-REVCALC_CWS'!AQ29, 'REV-REVCALC_CWS'!AQ66 )</f>
        <v>0.37849902930154861</v>
      </c>
      <c r="AT117" s="46">
        <f>MEDIAN( 'REV-REVCALC_CWS'!AR29, 'REV-REVCALC_CWS'!AR66 )</f>
        <v>0.37849902930154861</v>
      </c>
      <c r="AU117" s="46">
        <f>MEDIAN( 'REV-REVCALC_CWS'!AS29, 'REV-REVCALC_CWS'!AS66 )</f>
        <v>0.37849902930154861</v>
      </c>
      <c r="AV117" s="46">
        <f>MEDIAN( 'REV-REVCALC_CWS'!AT29, 'REV-REVCALC_CWS'!AT66 )</f>
        <v>0.37849902930154861</v>
      </c>
      <c r="AW117" s="46">
        <f>MEDIAN( 'REV-REVCALC_CWS'!AU29, 'REV-REVCALC_CWS'!AU66 )</f>
        <v>0.37849902930154861</v>
      </c>
      <c r="AX117" s="46">
        <f>MEDIAN( 'REV-REVCALC_CWS'!AV29, 'REV-REVCALC_CWS'!AV66 )</f>
        <v>0.37849902930154861</v>
      </c>
      <c r="AY117" s="46">
        <f>MEDIAN( 'REV-REVCALC_CWS'!AW29, 'REV-REVCALC_CWS'!AW66 )</f>
        <v>0.37849902930154861</v>
      </c>
      <c r="AZ117" s="46">
        <f>MEDIAN( 'REV-REVCALC_CWS'!AX29, 'REV-REVCALC_CWS'!AX66 )</f>
        <v>0.37849902930154861</v>
      </c>
      <c r="BA117" s="46">
        <f>MEDIAN( 'REV-REVCALC_CWS'!AY29, 'REV-REVCALC_CWS'!AY66 )</f>
        <v>0.33875603864734294</v>
      </c>
      <c r="BB117" s="46">
        <f>MEDIAN( 'REV-REVCALC_CWS'!AZ29, 'REV-REVCALC_CWS'!AZ66 )</f>
        <v>0.33875603864734305</v>
      </c>
      <c r="BC117" s="46">
        <f>MEDIAN( 'REV-REVCALC_CWS'!BA29, 'REV-REVCALC_CWS'!BA66 )</f>
        <v>0.33875603864734294</v>
      </c>
      <c r="BD117" s="46">
        <f>MEDIAN( 'REV-REVCALC_CWS'!BB29, 'REV-REVCALC_CWS'!BB66 )</f>
        <v>0.33875603864734294</v>
      </c>
      <c r="BE117" s="46">
        <f>MEDIAN( 'REV-REVCALC_CWS'!BC29, 'REV-REVCALC_CWS'!BC66 )</f>
        <v>0.33875603864734294</v>
      </c>
      <c r="BF117" s="46">
        <f>MEDIAN( 'REV-REVCALC_CWS'!BD29, 'REV-REVCALC_CWS'!BD66 )</f>
        <v>0.33875603864734294</v>
      </c>
      <c r="BG117" s="46">
        <f>MEDIAN( 'REV-REVCALC_CWS'!BE29, 'REV-REVCALC_CWS'!BE66 )</f>
        <v>0.33875603864734294</v>
      </c>
      <c r="BH117" s="46">
        <f>MEDIAN( 'REV-REVCALC_CWS'!BF29, 'REV-REVCALC_CWS'!BF66 )</f>
        <v>0.33875603864734294</v>
      </c>
      <c r="BI117" s="46">
        <f>MEDIAN( 'REV-REVCALC_CWS'!BG29, 'REV-REVCALC_CWS'!BG66 )</f>
        <v>0.33875603864734294</v>
      </c>
      <c r="BJ117" s="46">
        <f>MEDIAN( 'REV-REVCALC_CWS'!BH29, 'REV-REVCALC_CWS'!BH66 )</f>
        <v>0.33875603864734294</v>
      </c>
      <c r="BK117" s="46">
        <f>MEDIAN( 'REV-REVCALC_CWS'!BI29, 'REV-REVCALC_CWS'!BI66 )</f>
        <v>0.33875603864734294</v>
      </c>
      <c r="BL117" s="46">
        <f>MEDIAN( 'REV-REVCALC_CWS'!BJ29, 'REV-REVCALC_CWS'!BJ66 )</f>
        <v>0.33875603864734294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405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405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810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405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405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810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40000</v>
      </c>
      <c r="I125" s="70">
        <f>'REV-REVCALC_CWS'!G44 + 'REV-REVCALC_CWS'!G81</f>
        <v>70000</v>
      </c>
      <c r="J125" s="70">
        <f>'REV-REVCALC_CWS'!H44 + 'REV-REVCALC_CWS'!H81</f>
        <v>70000</v>
      </c>
      <c r="K125" s="70">
        <f>'REV-REVCALC_CWS'!I44 + 'REV-REVCALC_CWS'!I81</f>
        <v>70000</v>
      </c>
      <c r="L125" s="70">
        <f>'REV-REVCALC_CWS'!J44 + 'REV-REVCALC_CWS'!J81</f>
        <v>70000</v>
      </c>
      <c r="M125" s="70">
        <f>'REV-REVCALC_CWS'!K44 + 'REV-REVCALC_CWS'!K81</f>
        <v>70000</v>
      </c>
      <c r="N125" s="70">
        <f>'REV-REVCALC_CWS'!L44 + 'REV-REVCALC_CWS'!L81</f>
        <v>70000</v>
      </c>
      <c r="O125" s="70">
        <f>'REV-REVCALC_CWS'!M44 + 'REV-REVCALC_CWS'!M81</f>
        <v>70000</v>
      </c>
      <c r="P125" s="70">
        <f>'REV-REVCALC_CWS'!N44 + 'REV-REVCALC_CWS'!N81</f>
        <v>67500</v>
      </c>
      <c r="Q125" s="70">
        <f>'REV-REVCALC_CWS'!O44 + 'REV-REVCALC_CWS'!O81</f>
        <v>583150</v>
      </c>
      <c r="R125" s="70">
        <f>'REV-REVCALC_CWS'!P44 + 'REV-REVCALC_CWS'!P81</f>
        <v>930900</v>
      </c>
      <c r="S125" s="70">
        <f>'REV-REVCALC_CWS'!Q44 + 'REV-REVCALC_CWS'!Q81</f>
        <v>1045925</v>
      </c>
      <c r="T125" s="70">
        <f>'REV-REVCALC_CWS'!R44 + 'REV-REVCALC_CWS'!R81</f>
        <v>1045925</v>
      </c>
      <c r="U125" s="70">
        <f>'REV-REVCALC_CWS'!S44 + 'REV-REVCALC_CWS'!S81</f>
        <v>1045925</v>
      </c>
      <c r="V125" s="70">
        <f>'REV-REVCALC_CWS'!T44 + 'REV-REVCALC_CWS'!T81</f>
        <v>1045925</v>
      </c>
      <c r="W125" s="70">
        <f>'REV-REVCALC_CWS'!U44 + 'REV-REVCALC_CWS'!U81</f>
        <v>1045925</v>
      </c>
      <c r="X125" s="70">
        <f>'REV-REVCALC_CWS'!V44 + 'REV-REVCALC_CWS'!V81</f>
        <v>1045925</v>
      </c>
      <c r="Y125" s="70">
        <f>'REV-REVCALC_CWS'!W44 + 'REV-REVCALC_CWS'!W81</f>
        <v>1045925</v>
      </c>
      <c r="Z125" s="70">
        <f>'REV-REVCALC_CWS'!X44 + 'REV-REVCALC_CWS'!X81</f>
        <v>1045925</v>
      </c>
      <c r="AA125" s="70">
        <f>'REV-REVCALC_CWS'!Y44 + 'REV-REVCALC_CWS'!Y81</f>
        <v>1045925</v>
      </c>
      <c r="AB125" s="70">
        <f>'REV-REVCALC_CWS'!Z44 + 'REV-REVCALC_CWS'!Z81</f>
        <v>698175</v>
      </c>
      <c r="AC125" s="70">
        <f>'REV-REVCALC_CWS'!AA44 + 'REV-REVCALC_CWS'!AA81</f>
        <v>1270839</v>
      </c>
      <c r="AD125" s="70">
        <f>'REV-REVCALC_CWS'!AB44 + 'REV-REVCALC_CWS'!AB81</f>
        <v>2029335.25</v>
      </c>
      <c r="AE125" s="70">
        <f>'REV-REVCALC_CWS'!AC44 + 'REV-REVCALC_CWS'!AC81</f>
        <v>2284075.5</v>
      </c>
      <c r="AF125" s="70">
        <f>'REV-REVCALC_CWS'!AD44 + 'REV-REVCALC_CWS'!AD81</f>
        <v>2284075.5</v>
      </c>
      <c r="AG125" s="70">
        <f>'REV-REVCALC_CWS'!AE44 + 'REV-REVCALC_CWS'!AE81</f>
        <v>2284075.5</v>
      </c>
      <c r="AH125" s="70">
        <f>'REV-REVCALC_CWS'!AF44 + 'REV-REVCALC_CWS'!AF81</f>
        <v>2284075.5</v>
      </c>
      <c r="AI125" s="70">
        <f>'REV-REVCALC_CWS'!AG44 + 'REV-REVCALC_CWS'!AG81</f>
        <v>2284075.5</v>
      </c>
      <c r="AJ125" s="70">
        <f>'REV-REVCALC_CWS'!AH44 + 'REV-REVCALC_CWS'!AH81</f>
        <v>2284075.5</v>
      </c>
      <c r="AK125" s="70">
        <f>'REV-REVCALC_CWS'!AI44 + 'REV-REVCALC_CWS'!AI81</f>
        <v>2284075.5</v>
      </c>
      <c r="AL125" s="70">
        <f>'REV-REVCALC_CWS'!AJ44 + 'REV-REVCALC_CWS'!AJ81</f>
        <v>2284075.5</v>
      </c>
      <c r="AM125" s="70">
        <f>'REV-REVCALC_CWS'!AK44 + 'REV-REVCALC_CWS'!AK81</f>
        <v>2284075.5</v>
      </c>
      <c r="AN125" s="70">
        <f>'REV-REVCALC_CWS'!AL44 + 'REV-REVCALC_CWS'!AL81</f>
        <v>1525579.25</v>
      </c>
      <c r="AO125" s="70">
        <f>'REV-REVCALC_CWS'!AM44 + 'REV-REVCALC_CWS'!AM81</f>
        <v>2064197.4550000001</v>
      </c>
      <c r="AP125" s="70">
        <f>'REV-REVCALC_CWS'!AN44 + 'REV-REVCALC_CWS'!AN81</f>
        <v>3301490.8849999998</v>
      </c>
      <c r="AQ125" s="70">
        <f>'REV-REVCALC_CWS'!AO44 + 'REV-REVCALC_CWS'!AO81</f>
        <v>3711880.29</v>
      </c>
      <c r="AR125" s="70">
        <f>'REV-REVCALC_CWS'!AP44 + 'REV-REVCALC_CWS'!AP81</f>
        <v>3711880.29</v>
      </c>
      <c r="AS125" s="70">
        <f>'REV-REVCALC_CWS'!AQ44 + 'REV-REVCALC_CWS'!AQ81</f>
        <v>3711880.29</v>
      </c>
      <c r="AT125" s="70">
        <f>'REV-REVCALC_CWS'!AR44 + 'REV-REVCALC_CWS'!AR81</f>
        <v>3711880.29</v>
      </c>
      <c r="AU125" s="70">
        <f>'REV-REVCALC_CWS'!AS44 + 'REV-REVCALC_CWS'!AS81</f>
        <v>3711880.29</v>
      </c>
      <c r="AV125" s="70">
        <f>'REV-REVCALC_CWS'!AT44 + 'REV-REVCALC_CWS'!AT81</f>
        <v>3711880.29</v>
      </c>
      <c r="AW125" s="70">
        <f>'REV-REVCALC_CWS'!AU44 + 'REV-REVCALC_CWS'!AU81</f>
        <v>3711880.29</v>
      </c>
      <c r="AX125" s="70">
        <f>'REV-REVCALC_CWS'!AV44 + 'REV-REVCALC_CWS'!AV81</f>
        <v>3711880.29</v>
      </c>
      <c r="AY125" s="70">
        <f>'REV-REVCALC_CWS'!AW44 + 'REV-REVCALC_CWS'!AW81</f>
        <v>3711880.29</v>
      </c>
      <c r="AZ125" s="70">
        <f>'REV-REVCALC_CWS'!AX44 + 'REV-REVCALC_CWS'!AX81</f>
        <v>2477649.4675000003</v>
      </c>
      <c r="BA125" s="70">
        <f>'REV-REVCALC_CWS'!AY44 + 'REV-REVCALC_CWS'!AY81</f>
        <v>2270954.0873250002</v>
      </c>
      <c r="BB125" s="70">
        <f>'REV-REVCALC_CWS'!AZ44 + 'REV-REVCALC_CWS'!AZ81</f>
        <v>3637458.9277499998</v>
      </c>
      <c r="BC125" s="70">
        <f>'REV-REVCALC_CWS'!BA44 + 'REV-REVCALC_CWS'!BA81</f>
        <v>4092960.5412250003</v>
      </c>
      <c r="BD125" s="70">
        <f>'REV-REVCALC_CWS'!BB44 + 'REV-REVCALC_CWS'!BB81</f>
        <v>4092960.5412250003</v>
      </c>
      <c r="BE125" s="70">
        <f>'REV-REVCALC_CWS'!BC44 + 'REV-REVCALC_CWS'!BC81</f>
        <v>4092960.5412250003</v>
      </c>
      <c r="BF125" s="70">
        <f>'REV-REVCALC_CWS'!BD44 + 'REV-REVCALC_CWS'!BD81</f>
        <v>4092960.5412250003</v>
      </c>
      <c r="BG125" s="70">
        <f>'REV-REVCALC_CWS'!BE44 + 'REV-REVCALC_CWS'!BE81</f>
        <v>4092960.5412250003</v>
      </c>
      <c r="BH125" s="70">
        <f>'REV-REVCALC_CWS'!BF44 + 'REV-REVCALC_CWS'!BF81</f>
        <v>4092960.5412250003</v>
      </c>
      <c r="BI125" s="70">
        <f>'REV-REVCALC_CWS'!BG44 + 'REV-REVCALC_CWS'!BG81</f>
        <v>4092960.5412250003</v>
      </c>
      <c r="BJ125" s="70">
        <f>'REV-REVCALC_CWS'!BH44 + 'REV-REVCALC_CWS'!BH81</f>
        <v>4092960.5412250003</v>
      </c>
      <c r="BK125" s="70">
        <f>'REV-REVCALC_CWS'!BI44 + 'REV-REVCALC_CWS'!BI81</f>
        <v>4092960.5412250003</v>
      </c>
      <c r="BL125" s="70">
        <f>'REV-REVCALC_CWS'!BJ44 + 'REV-REVCALC_CWS'!BJ81</f>
        <v>2729732.6908250004</v>
      </c>
      <c r="BM125" s="167">
        <f>SUM(D125:BL125)</f>
        <v>124330533.99442503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40000</v>
      </c>
      <c r="I127" s="70">
        <f t="shared" si="9"/>
        <v>70000</v>
      </c>
      <c r="J127" s="70">
        <f t="shared" si="9"/>
        <v>70000</v>
      </c>
      <c r="K127" s="70">
        <f t="shared" si="9"/>
        <v>70000</v>
      </c>
      <c r="L127" s="70">
        <f t="shared" si="9"/>
        <v>70000</v>
      </c>
      <c r="M127" s="70">
        <f t="shared" si="9"/>
        <v>70000</v>
      </c>
      <c r="N127" s="70">
        <f t="shared" si="9"/>
        <v>70000</v>
      </c>
      <c r="O127" s="70">
        <f t="shared" si="9"/>
        <v>70000</v>
      </c>
      <c r="P127" s="70">
        <f t="shared" si="9"/>
        <v>67500</v>
      </c>
      <c r="Q127" s="70">
        <f t="shared" si="9"/>
        <v>583150</v>
      </c>
      <c r="R127" s="70">
        <f t="shared" si="9"/>
        <v>930900</v>
      </c>
      <c r="S127" s="70">
        <f t="shared" si="9"/>
        <v>1045925</v>
      </c>
      <c r="T127" s="70">
        <f t="shared" si="9"/>
        <v>1045925</v>
      </c>
      <c r="U127" s="70">
        <f t="shared" si="9"/>
        <v>1045925</v>
      </c>
      <c r="V127" s="70">
        <f t="shared" si="9"/>
        <v>1045925</v>
      </c>
      <c r="W127" s="70">
        <f t="shared" si="9"/>
        <v>1045925</v>
      </c>
      <c r="X127" s="70">
        <f t="shared" si="9"/>
        <v>1045925</v>
      </c>
      <c r="Y127" s="70">
        <f t="shared" si="9"/>
        <v>1045925</v>
      </c>
      <c r="Z127" s="70">
        <f t="shared" si="9"/>
        <v>1045925</v>
      </c>
      <c r="AA127" s="70">
        <f t="shared" si="9"/>
        <v>1045925</v>
      </c>
      <c r="AB127" s="70">
        <f t="shared" si="9"/>
        <v>698175</v>
      </c>
      <c r="AC127" s="70">
        <f t="shared" si="9"/>
        <v>1270839</v>
      </c>
      <c r="AD127" s="70">
        <f t="shared" si="9"/>
        <v>2029335.25</v>
      </c>
      <c r="AE127" s="70">
        <f t="shared" si="9"/>
        <v>2284075.5</v>
      </c>
      <c r="AF127" s="70">
        <f t="shared" si="9"/>
        <v>2284075.5</v>
      </c>
      <c r="AG127" s="70">
        <f t="shared" si="9"/>
        <v>2284075.5</v>
      </c>
      <c r="AH127" s="70">
        <f t="shared" si="9"/>
        <v>2284075.5</v>
      </c>
      <c r="AI127" s="70">
        <f t="shared" si="9"/>
        <v>2284075.5</v>
      </c>
      <c r="AJ127" s="70">
        <f t="shared" si="9"/>
        <v>2284075.5</v>
      </c>
      <c r="AK127" s="70">
        <f t="shared" si="9"/>
        <v>2284075.5</v>
      </c>
      <c r="AL127" s="70">
        <f t="shared" si="9"/>
        <v>2284075.5</v>
      </c>
      <c r="AM127" s="70">
        <f t="shared" si="9"/>
        <v>2284075.5</v>
      </c>
      <c r="AN127" s="70">
        <f t="shared" si="9"/>
        <v>1525579.25</v>
      </c>
      <c r="AO127" s="70">
        <f t="shared" si="9"/>
        <v>2064197.4550000001</v>
      </c>
      <c r="AP127" s="70">
        <f t="shared" si="9"/>
        <v>3301490.8849999998</v>
      </c>
      <c r="AQ127" s="70">
        <f t="shared" si="9"/>
        <v>3711880.29</v>
      </c>
      <c r="AR127" s="70">
        <f t="shared" si="9"/>
        <v>3711880.29</v>
      </c>
      <c r="AS127" s="70">
        <f t="shared" si="9"/>
        <v>3711880.29</v>
      </c>
      <c r="AT127" s="70">
        <f t="shared" si="9"/>
        <v>3711880.29</v>
      </c>
      <c r="AU127" s="70">
        <f t="shared" si="9"/>
        <v>3711880.29</v>
      </c>
      <c r="AV127" s="70">
        <f t="shared" si="9"/>
        <v>3711880.29</v>
      </c>
      <c r="AW127" s="70">
        <f t="shared" si="9"/>
        <v>3711880.29</v>
      </c>
      <c r="AX127" s="70">
        <f t="shared" si="9"/>
        <v>3711880.29</v>
      </c>
      <c r="AY127" s="70">
        <f t="shared" si="9"/>
        <v>3711880.29</v>
      </c>
      <c r="AZ127" s="70">
        <f t="shared" si="9"/>
        <v>2477649.4675000003</v>
      </c>
      <c r="BA127" s="70">
        <f t="shared" si="9"/>
        <v>2270954.0873250002</v>
      </c>
      <c r="BB127" s="70">
        <f t="shared" si="9"/>
        <v>3637458.9277499998</v>
      </c>
      <c r="BC127" s="70">
        <f t="shared" si="9"/>
        <v>4092960.5412250003</v>
      </c>
      <c r="BD127" s="70">
        <f t="shared" si="9"/>
        <v>4092960.5412250003</v>
      </c>
      <c r="BE127" s="70">
        <f t="shared" si="9"/>
        <v>4092960.5412250003</v>
      </c>
      <c r="BF127" s="70">
        <f t="shared" si="9"/>
        <v>4092960.5412250003</v>
      </c>
      <c r="BG127" s="70">
        <f t="shared" si="9"/>
        <v>4092960.5412250003</v>
      </c>
      <c r="BH127" s="70">
        <f t="shared" si="9"/>
        <v>4092960.5412250003</v>
      </c>
      <c r="BI127" s="70">
        <f t="shared" si="9"/>
        <v>4092960.5412250003</v>
      </c>
      <c r="BJ127" s="70">
        <f t="shared" si="9"/>
        <v>4092960.5412250003</v>
      </c>
      <c r="BK127" s="70">
        <f t="shared" si="9"/>
        <v>4092960.5412250003</v>
      </c>
      <c r="BL127" s="70">
        <f t="shared" si="9"/>
        <v>2729732.6908250004</v>
      </c>
      <c r="BM127" s="167">
        <f>SUM(D127:BL127)</f>
        <v>124330533.99442503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348010</v>
      </c>
      <c r="I129" s="104">
        <f t="shared" si="10"/>
        <v>606190</v>
      </c>
      <c r="J129" s="104">
        <f t="shared" si="10"/>
        <v>606190</v>
      </c>
      <c r="K129" s="104">
        <f t="shared" si="10"/>
        <v>606190</v>
      </c>
      <c r="L129" s="104">
        <f t="shared" si="10"/>
        <v>606190</v>
      </c>
      <c r="M129" s="104">
        <f t="shared" si="10"/>
        <v>606190</v>
      </c>
      <c r="N129" s="104">
        <f t="shared" si="10"/>
        <v>606190</v>
      </c>
      <c r="O129" s="104">
        <f t="shared" si="10"/>
        <v>606190</v>
      </c>
      <c r="P129" s="104">
        <f t="shared" si="10"/>
        <v>577190</v>
      </c>
      <c r="Q129" s="104">
        <f t="shared" si="10"/>
        <v>6512020</v>
      </c>
      <c r="R129" s="104">
        <f t="shared" si="10"/>
        <v>10421800</v>
      </c>
      <c r="S129" s="104">
        <f t="shared" si="10"/>
        <v>11720245</v>
      </c>
      <c r="T129" s="104">
        <f t="shared" si="10"/>
        <v>11720245</v>
      </c>
      <c r="U129" s="104">
        <f t="shared" si="10"/>
        <v>11720245</v>
      </c>
      <c r="V129" s="104">
        <f t="shared" si="10"/>
        <v>11720245</v>
      </c>
      <c r="W129" s="104">
        <f t="shared" si="10"/>
        <v>11720245</v>
      </c>
      <c r="X129" s="104">
        <f t="shared" si="10"/>
        <v>11720245</v>
      </c>
      <c r="Y129" s="104">
        <f t="shared" si="10"/>
        <v>11720245</v>
      </c>
      <c r="Z129" s="104">
        <f t="shared" si="10"/>
        <v>11720245</v>
      </c>
      <c r="AA129" s="104">
        <f t="shared" si="10"/>
        <v>11720245</v>
      </c>
      <c r="AB129" s="104">
        <f t="shared" si="10"/>
        <v>7816350</v>
      </c>
      <c r="AC129" s="104">
        <f t="shared" si="10"/>
        <v>13738800</v>
      </c>
      <c r="AD129" s="104">
        <f t="shared" si="10"/>
        <v>21978645.300000001</v>
      </c>
      <c r="AE129" s="104">
        <f t="shared" si="10"/>
        <v>24723543.049999997</v>
      </c>
      <c r="AF129" s="104">
        <f t="shared" si="10"/>
        <v>24723543.049999997</v>
      </c>
      <c r="AG129" s="104">
        <f t="shared" si="10"/>
        <v>24723543.049999997</v>
      </c>
      <c r="AH129" s="104">
        <f t="shared" si="10"/>
        <v>24723543.049999997</v>
      </c>
      <c r="AI129" s="104">
        <f t="shared" si="10"/>
        <v>24723543.049999997</v>
      </c>
      <c r="AJ129" s="104">
        <f t="shared" ref="AJ129:BL129" si="11">AJ127+AJ122+AJ116</f>
        <v>24723543.049999997</v>
      </c>
      <c r="AK129" s="104">
        <f t="shared" si="11"/>
        <v>24723543.049999997</v>
      </c>
      <c r="AL129" s="104">
        <f t="shared" si="11"/>
        <v>24723543.049999997</v>
      </c>
      <c r="AM129" s="104">
        <f t="shared" si="11"/>
        <v>24723543.049999997</v>
      </c>
      <c r="AN129" s="104">
        <f t="shared" si="11"/>
        <v>16483697.749999998</v>
      </c>
      <c r="AO129" s="104">
        <f t="shared" si="11"/>
        <v>21651553.094500005</v>
      </c>
      <c r="AP129" s="104">
        <f t="shared" si="11"/>
        <v>34650541.612500004</v>
      </c>
      <c r="AQ129" s="104">
        <f t="shared" si="11"/>
        <v>38971175.241999999</v>
      </c>
      <c r="AR129" s="104">
        <f t="shared" si="11"/>
        <v>38970770.241999999</v>
      </c>
      <c r="AS129" s="104">
        <f t="shared" si="11"/>
        <v>38970770.241999999</v>
      </c>
      <c r="AT129" s="104">
        <f t="shared" si="11"/>
        <v>38970770.241999999</v>
      </c>
      <c r="AU129" s="104">
        <f t="shared" si="11"/>
        <v>38970770.241999999</v>
      </c>
      <c r="AV129" s="104">
        <f t="shared" si="11"/>
        <v>38970770.241999999</v>
      </c>
      <c r="AW129" s="104">
        <f t="shared" si="11"/>
        <v>38970770.241999999</v>
      </c>
      <c r="AX129" s="104">
        <f t="shared" si="11"/>
        <v>38970770.241999999</v>
      </c>
      <c r="AY129" s="104">
        <f t="shared" si="11"/>
        <v>38970770.241999999</v>
      </c>
      <c r="AZ129" s="104">
        <f t="shared" si="11"/>
        <v>25994301.907000005</v>
      </c>
      <c r="BA129" s="104">
        <f t="shared" si="11"/>
        <v>20915253.307024993</v>
      </c>
      <c r="BB129" s="104">
        <f t="shared" si="11"/>
        <v>33485341.676825006</v>
      </c>
      <c r="BC129" s="104">
        <f t="shared" si="11"/>
        <v>37670108.134240001</v>
      </c>
      <c r="BD129" s="104">
        <f t="shared" si="11"/>
        <v>37669703.134240001</v>
      </c>
      <c r="BE129" s="104">
        <f t="shared" si="11"/>
        <v>37669703.134240001</v>
      </c>
      <c r="BF129" s="104">
        <f t="shared" si="11"/>
        <v>37669703.134240001</v>
      </c>
      <c r="BG129" s="104">
        <f t="shared" si="11"/>
        <v>37669703.134240001</v>
      </c>
      <c r="BH129" s="104">
        <f t="shared" si="11"/>
        <v>37669703.134240001</v>
      </c>
      <c r="BI129" s="104">
        <f t="shared" si="11"/>
        <v>37669703.134240001</v>
      </c>
      <c r="BJ129" s="104">
        <f t="shared" si="11"/>
        <v>37669703.134240001</v>
      </c>
      <c r="BK129" s="104">
        <f t="shared" si="11"/>
        <v>37669703.134240001</v>
      </c>
      <c r="BL129" s="104">
        <f t="shared" si="11"/>
        <v>25102891.754464999</v>
      </c>
      <c r="BM129" s="167">
        <f>SUM(D129:BL129)</f>
        <v>1261678889.2384748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580000</v>
      </c>
      <c r="I150" s="158">
        <f>STAFF_CWS!L210</f>
        <v>580000</v>
      </c>
      <c r="J150" s="158">
        <f>STAFF_CWS!M210</f>
        <v>580000</v>
      </c>
      <c r="K150" s="158">
        <f>STAFF_CWS!N210</f>
        <v>580000</v>
      </c>
      <c r="L150" s="158">
        <f>STAFF_CWS!O210</f>
        <v>580000</v>
      </c>
      <c r="M150" s="158">
        <f>STAFF_CWS!P210</f>
        <v>580000</v>
      </c>
      <c r="N150" s="158">
        <f>STAFF_CWS!Q210</f>
        <v>580000</v>
      </c>
      <c r="O150" s="158">
        <f>STAFF_CWS!R210</f>
        <v>580000</v>
      </c>
      <c r="P150" s="158">
        <f>STAFF_CWS!S210</f>
        <v>580000</v>
      </c>
      <c r="Q150" s="158">
        <f>STAFF_CWS!T210</f>
        <v>812000</v>
      </c>
      <c r="R150" s="158">
        <f>STAFF_CWS!U210</f>
        <v>812000</v>
      </c>
      <c r="S150" s="158">
        <f>STAFF_CWS!V210</f>
        <v>812000</v>
      </c>
      <c r="T150" s="158">
        <f>STAFF_CWS!W210</f>
        <v>812000</v>
      </c>
      <c r="U150" s="158">
        <f>STAFF_CWS!X210</f>
        <v>812000</v>
      </c>
      <c r="V150" s="158">
        <f>STAFF_CWS!Y210</f>
        <v>812000</v>
      </c>
      <c r="W150" s="158">
        <f>STAFF_CWS!Z210</f>
        <v>812000</v>
      </c>
      <c r="X150" s="158">
        <f>STAFF_CWS!AA210</f>
        <v>812000</v>
      </c>
      <c r="Y150" s="158">
        <f>STAFF_CWS!AB210</f>
        <v>812000</v>
      </c>
      <c r="Z150" s="158">
        <f>STAFF_CWS!AC210</f>
        <v>812000</v>
      </c>
      <c r="AA150" s="158">
        <f>STAFF_CWS!AD210</f>
        <v>812000</v>
      </c>
      <c r="AB150" s="158">
        <f>STAFF_CWS!AE210</f>
        <v>812000</v>
      </c>
      <c r="AC150" s="158">
        <f>STAFF_CWS!AF210</f>
        <v>1044000</v>
      </c>
      <c r="AD150" s="158">
        <f>STAFF_CWS!AG210</f>
        <v>1044000</v>
      </c>
      <c r="AE150" s="158">
        <f>STAFF_CWS!AH210</f>
        <v>1044000</v>
      </c>
      <c r="AF150" s="158">
        <f>STAFF_CWS!AI210</f>
        <v>1044000</v>
      </c>
      <c r="AG150" s="158">
        <f>STAFF_CWS!AJ210</f>
        <v>1044000</v>
      </c>
      <c r="AH150" s="158">
        <f>STAFF_CWS!AK210</f>
        <v>1044000</v>
      </c>
      <c r="AI150" s="158">
        <f>STAFF_CWS!AL210</f>
        <v>1044000</v>
      </c>
      <c r="AJ150" s="158">
        <f>STAFF_CWS!AM210</f>
        <v>1044000</v>
      </c>
      <c r="AK150" s="158">
        <f>STAFF_CWS!AN210</f>
        <v>1044000</v>
      </c>
      <c r="AL150" s="158">
        <f>STAFF_CWS!AO210</f>
        <v>1044000</v>
      </c>
      <c r="AM150" s="158">
        <f>STAFF_CWS!AP210</f>
        <v>1044000</v>
      </c>
      <c r="AN150" s="158">
        <f>STAFF_CWS!AQ210</f>
        <v>1044000</v>
      </c>
      <c r="AO150" s="158">
        <f>STAFF_CWS!AR210</f>
        <v>1276000</v>
      </c>
      <c r="AP150" s="158">
        <f>STAFF_CWS!AS210</f>
        <v>1276000</v>
      </c>
      <c r="AQ150" s="158">
        <f>STAFF_CWS!AT210</f>
        <v>1276000</v>
      </c>
      <c r="AR150" s="158">
        <f>STAFF_CWS!AU210</f>
        <v>1276000</v>
      </c>
      <c r="AS150" s="158">
        <f>STAFF_CWS!AV210</f>
        <v>1276000</v>
      </c>
      <c r="AT150" s="158">
        <f>STAFF_CWS!AW210</f>
        <v>1276000</v>
      </c>
      <c r="AU150" s="158">
        <f>STAFF_CWS!AX210</f>
        <v>1276000</v>
      </c>
      <c r="AV150" s="158">
        <f>STAFF_CWS!AY210</f>
        <v>1276000</v>
      </c>
      <c r="AW150" s="158">
        <f>STAFF_CWS!AZ210</f>
        <v>1276000</v>
      </c>
      <c r="AX150" s="158">
        <f>STAFF_CWS!BA210</f>
        <v>1276000</v>
      </c>
      <c r="AY150" s="158">
        <f>STAFF_CWS!BB210</f>
        <v>1276000</v>
      </c>
      <c r="AZ150" s="158">
        <f>STAFF_CWS!BC210</f>
        <v>1276000</v>
      </c>
      <c r="BA150" s="158">
        <f>STAFF_CWS!BD210</f>
        <v>1972000</v>
      </c>
      <c r="BB150" s="158">
        <f>STAFF_CWS!BE210</f>
        <v>1972000</v>
      </c>
      <c r="BC150" s="158">
        <f>STAFF_CWS!BF210</f>
        <v>1972000</v>
      </c>
      <c r="BD150" s="158">
        <f>STAFF_CWS!BG210</f>
        <v>1972000</v>
      </c>
      <c r="BE150" s="158">
        <f>STAFF_CWS!BH210</f>
        <v>1972000</v>
      </c>
      <c r="BF150" s="158">
        <f>STAFF_CWS!BI210</f>
        <v>1972000</v>
      </c>
      <c r="BG150" s="158">
        <f>STAFF_CWS!BJ210</f>
        <v>1972000</v>
      </c>
      <c r="BH150" s="158">
        <f>STAFF_CWS!BK210</f>
        <v>1972000</v>
      </c>
      <c r="BI150" s="158">
        <f>STAFF_CWS!BL210</f>
        <v>1972000</v>
      </c>
      <c r="BJ150" s="158">
        <f>STAFF_CWS!BM210</f>
        <v>1972000</v>
      </c>
      <c r="BK150" s="158">
        <f>STAFF_CWS!BN210</f>
        <v>1972000</v>
      </c>
      <c r="BL150" s="158">
        <f>STAFF_CWS!BO210</f>
        <v>1972000</v>
      </c>
      <c r="BM150" s="167">
        <f>SUM(D150:BL150)</f>
        <v>66468000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1200000</v>
      </c>
      <c r="I153" s="158">
        <f>STAFF_CWS!L531</f>
        <v>1200000</v>
      </c>
      <c r="J153" s="158">
        <f>STAFF_CWS!M531</f>
        <v>1200000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174000000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1780000</v>
      </c>
      <c r="I154" s="160">
        <f t="shared" si="15"/>
        <v>1780000</v>
      </c>
      <c r="J154" s="168">
        <f t="shared" si="15"/>
        <v>1780000</v>
      </c>
      <c r="K154" s="160">
        <f t="shared" si="15"/>
        <v>2980000</v>
      </c>
      <c r="L154" s="160">
        <f t="shared" si="15"/>
        <v>2980000</v>
      </c>
      <c r="M154" s="160">
        <f t="shared" si="15"/>
        <v>2980000</v>
      </c>
      <c r="N154" s="160">
        <f t="shared" si="15"/>
        <v>2980000</v>
      </c>
      <c r="O154" s="160">
        <f t="shared" si="15"/>
        <v>2980000</v>
      </c>
      <c r="P154" s="160">
        <f t="shared" si="15"/>
        <v>2980000</v>
      </c>
      <c r="Q154" s="160">
        <f t="shared" si="15"/>
        <v>3612000</v>
      </c>
      <c r="R154" s="160">
        <f t="shared" si="15"/>
        <v>3612000</v>
      </c>
      <c r="S154" s="160">
        <f t="shared" si="15"/>
        <v>3612000</v>
      </c>
      <c r="T154" s="160">
        <f t="shared" si="15"/>
        <v>3612000</v>
      </c>
      <c r="U154" s="160">
        <f t="shared" si="15"/>
        <v>3612000</v>
      </c>
      <c r="V154" s="160">
        <f t="shared" si="15"/>
        <v>3612000</v>
      </c>
      <c r="W154" s="160">
        <f t="shared" si="15"/>
        <v>3612000</v>
      </c>
      <c r="X154" s="160">
        <f t="shared" si="15"/>
        <v>3612000</v>
      </c>
      <c r="Y154" s="160">
        <f t="shared" si="15"/>
        <v>3612000</v>
      </c>
      <c r="Z154" s="160">
        <f t="shared" si="15"/>
        <v>3612000</v>
      </c>
      <c r="AA154" s="160">
        <f t="shared" si="15"/>
        <v>3612000</v>
      </c>
      <c r="AB154" s="160">
        <f t="shared" si="15"/>
        <v>3612000</v>
      </c>
      <c r="AC154" s="160">
        <f t="shared" si="15"/>
        <v>3844000</v>
      </c>
      <c r="AD154" s="160">
        <f t="shared" si="15"/>
        <v>3844000</v>
      </c>
      <c r="AE154" s="160">
        <f t="shared" si="15"/>
        <v>3844000</v>
      </c>
      <c r="AF154" s="160">
        <f t="shared" si="15"/>
        <v>3844000</v>
      </c>
      <c r="AG154" s="160">
        <f t="shared" si="15"/>
        <v>3844000</v>
      </c>
      <c r="AH154" s="160">
        <f t="shared" si="15"/>
        <v>3844000</v>
      </c>
      <c r="AI154" s="160">
        <f t="shared" si="15"/>
        <v>3844000</v>
      </c>
      <c r="AJ154" s="160">
        <f t="shared" si="15"/>
        <v>3844000</v>
      </c>
      <c r="AK154" s="160">
        <f t="shared" si="15"/>
        <v>3844000</v>
      </c>
      <c r="AL154" s="160">
        <f t="shared" si="15"/>
        <v>3844000</v>
      </c>
      <c r="AM154" s="160">
        <f t="shared" si="15"/>
        <v>3844000</v>
      </c>
      <c r="AN154" s="160">
        <f t="shared" si="15"/>
        <v>3844000</v>
      </c>
      <c r="AO154" s="160">
        <f t="shared" si="15"/>
        <v>4676000</v>
      </c>
      <c r="AP154" s="160">
        <f t="shared" si="15"/>
        <v>4676000</v>
      </c>
      <c r="AQ154" s="160">
        <f t="shared" si="15"/>
        <v>4676000</v>
      </c>
      <c r="AR154" s="160">
        <f t="shared" si="15"/>
        <v>4676000</v>
      </c>
      <c r="AS154" s="160">
        <f t="shared" si="15"/>
        <v>4676000</v>
      </c>
      <c r="AT154" s="160">
        <f t="shared" si="15"/>
        <v>4676000</v>
      </c>
      <c r="AU154" s="160">
        <f t="shared" si="15"/>
        <v>4676000</v>
      </c>
      <c r="AV154" s="160">
        <f t="shared" si="15"/>
        <v>4676000</v>
      </c>
      <c r="AW154" s="160">
        <f t="shared" si="15"/>
        <v>4676000</v>
      </c>
      <c r="AX154" s="160">
        <f t="shared" si="15"/>
        <v>4676000</v>
      </c>
      <c r="AY154" s="160">
        <f t="shared" si="15"/>
        <v>4676000</v>
      </c>
      <c r="AZ154" s="160">
        <f t="shared" si="15"/>
        <v>4676000</v>
      </c>
      <c r="BA154" s="160">
        <f t="shared" si="15"/>
        <v>5972000</v>
      </c>
      <c r="BB154" s="160">
        <f t="shared" si="15"/>
        <v>5972000</v>
      </c>
      <c r="BC154" s="160">
        <f t="shared" si="15"/>
        <v>5972000</v>
      </c>
      <c r="BD154" s="160">
        <f t="shared" si="15"/>
        <v>5972000</v>
      </c>
      <c r="BE154" s="160">
        <f t="shared" si="15"/>
        <v>5972000</v>
      </c>
      <c r="BF154" s="160">
        <f t="shared" si="15"/>
        <v>5972000</v>
      </c>
      <c r="BG154" s="160">
        <f t="shared" si="15"/>
        <v>5972000</v>
      </c>
      <c r="BH154" s="160">
        <f t="shared" si="15"/>
        <v>5972000</v>
      </c>
      <c r="BI154" s="160">
        <f t="shared" si="15"/>
        <v>5972000</v>
      </c>
      <c r="BJ154" s="160">
        <f t="shared" si="15"/>
        <v>5972000</v>
      </c>
      <c r="BK154" s="160">
        <f t="shared" si="15"/>
        <v>5972000</v>
      </c>
      <c r="BL154" s="160">
        <f t="shared" si="15"/>
        <v>5972000</v>
      </c>
      <c r="BM154" s="167">
        <f>SUM(D154:BL154)</f>
        <v>240468000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356000</v>
      </c>
      <c r="I164" s="161">
        <f>STAFF_CWS!L224+STAFF_CWS!L289+STAFF_CWS!L372+STAFF_CWS!L545</f>
        <v>356000</v>
      </c>
      <c r="J164" s="158">
        <f>STAFF_CWS!M224+STAFF_CWS!M289+STAFF_CWS!M372+STAFF_CWS!M545</f>
        <v>356000</v>
      </c>
      <c r="K164" s="161">
        <f>STAFF_CWS!N224+STAFF_CWS!N289+STAFF_CWS!N372+STAFF_CWS!N545</f>
        <v>596000</v>
      </c>
      <c r="L164" s="161">
        <f>STAFF_CWS!O224+STAFF_CWS!O289+STAFF_CWS!O372+STAFF_CWS!O545</f>
        <v>596000</v>
      </c>
      <c r="M164" s="161">
        <f>STAFF_CWS!P224+STAFF_CWS!P289+STAFF_CWS!P372+STAFF_CWS!P545</f>
        <v>596000</v>
      </c>
      <c r="N164" s="161">
        <f>STAFF_CWS!Q224+STAFF_CWS!Q289+STAFF_CWS!Q372+STAFF_CWS!Q545</f>
        <v>596000</v>
      </c>
      <c r="O164" s="161">
        <f>STAFF_CWS!R224+STAFF_CWS!R289+STAFF_CWS!R372+STAFF_CWS!R545</f>
        <v>596000</v>
      </c>
      <c r="P164" s="161">
        <f>STAFF_CWS!S224+STAFF_CWS!S289+STAFF_CWS!S372+STAFF_CWS!S545</f>
        <v>596000</v>
      </c>
      <c r="Q164" s="161">
        <f>STAFF_CWS!T224+STAFF_CWS!T289+STAFF_CWS!T372+STAFF_CWS!T545</f>
        <v>722400</v>
      </c>
      <c r="R164" s="161">
        <f>STAFF_CWS!U224+STAFF_CWS!U289+STAFF_CWS!U372+STAFF_CWS!U545</f>
        <v>722400</v>
      </c>
      <c r="S164" s="161">
        <f>STAFF_CWS!V224+STAFF_CWS!V289+STAFF_CWS!V372+STAFF_CWS!V545</f>
        <v>722400</v>
      </c>
      <c r="T164" s="161">
        <f>STAFF_CWS!W224+STAFF_CWS!W289+STAFF_CWS!W372+STAFF_CWS!W545</f>
        <v>722400</v>
      </c>
      <c r="U164" s="161">
        <f>STAFF_CWS!X224+STAFF_CWS!X289+STAFF_CWS!X372+STAFF_CWS!X545</f>
        <v>722400</v>
      </c>
      <c r="V164" s="161">
        <f>STAFF_CWS!Y224+STAFF_CWS!Y289+STAFF_CWS!Y372+STAFF_CWS!Y545</f>
        <v>722400</v>
      </c>
      <c r="W164" s="161">
        <f>STAFF_CWS!Z224+STAFF_CWS!Z289+STAFF_CWS!Z372+STAFF_CWS!Z545</f>
        <v>722400</v>
      </c>
      <c r="X164" s="161">
        <f>STAFF_CWS!AA224+STAFF_CWS!AA289+STAFF_CWS!AA372+STAFF_CWS!AA545</f>
        <v>722400</v>
      </c>
      <c r="Y164" s="161">
        <f>STAFF_CWS!AB224+STAFF_CWS!AB289+STAFF_CWS!AB372+STAFF_CWS!AB545</f>
        <v>722400</v>
      </c>
      <c r="Z164" s="161">
        <f>STAFF_CWS!AC224+STAFF_CWS!AC289+STAFF_CWS!AC372+STAFF_CWS!AC545</f>
        <v>722400</v>
      </c>
      <c r="AA164" s="161">
        <f>STAFF_CWS!AD224+STAFF_CWS!AD289+STAFF_CWS!AD372+STAFF_CWS!AD545</f>
        <v>722400</v>
      </c>
      <c r="AB164" s="161">
        <f>STAFF_CWS!AE224+STAFF_CWS!AE289+STAFF_CWS!AE372+STAFF_CWS!AE545</f>
        <v>722400</v>
      </c>
      <c r="AC164" s="161">
        <f>STAFF_CWS!AF224+STAFF_CWS!AF289+STAFF_CWS!AF372+STAFF_CWS!AF545</f>
        <v>768800</v>
      </c>
      <c r="AD164" s="161">
        <f>STAFF_CWS!AG224+STAFF_CWS!AG289+STAFF_CWS!AG372+STAFF_CWS!AG545</f>
        <v>768800</v>
      </c>
      <c r="AE164" s="161">
        <f>STAFF_CWS!AH224+STAFF_CWS!AH289+STAFF_CWS!AH372+STAFF_CWS!AH545</f>
        <v>768800</v>
      </c>
      <c r="AF164" s="161">
        <f>STAFF_CWS!AI224+STAFF_CWS!AI289+STAFF_CWS!AI372+STAFF_CWS!AI545</f>
        <v>768800</v>
      </c>
      <c r="AG164" s="161">
        <f>STAFF_CWS!AJ224+STAFF_CWS!AJ289+STAFF_CWS!AJ372+STAFF_CWS!AJ545</f>
        <v>768800</v>
      </c>
      <c r="AH164" s="161">
        <f>STAFF_CWS!AK224+STAFF_CWS!AK289+STAFF_CWS!AK372+STAFF_CWS!AK545</f>
        <v>768800</v>
      </c>
      <c r="AI164" s="161">
        <f>STAFF_CWS!AL224+STAFF_CWS!AL289+STAFF_CWS!AL372+STAFF_CWS!AL545</f>
        <v>768800</v>
      </c>
      <c r="AJ164" s="161">
        <f>STAFF_CWS!AM224+STAFF_CWS!AM289+STAFF_CWS!AM372+STAFF_CWS!AM545</f>
        <v>768800</v>
      </c>
      <c r="AK164" s="161">
        <f>STAFF_CWS!AN224+STAFF_CWS!AN289+STAFF_CWS!AN372+STAFF_CWS!AN545</f>
        <v>768800</v>
      </c>
      <c r="AL164" s="161">
        <f>STAFF_CWS!AO224+STAFF_CWS!AO289+STAFF_CWS!AO372+STAFF_CWS!AO545</f>
        <v>768800</v>
      </c>
      <c r="AM164" s="161">
        <f>STAFF_CWS!AP224+STAFF_CWS!AP289+STAFF_CWS!AP372+STAFF_CWS!AP545</f>
        <v>768800</v>
      </c>
      <c r="AN164" s="161">
        <f>STAFF_CWS!AQ224+STAFF_CWS!AQ289+STAFF_CWS!AQ372+STAFF_CWS!AQ545</f>
        <v>768800</v>
      </c>
      <c r="AO164" s="161">
        <f>STAFF_CWS!AR224+STAFF_CWS!AR289+STAFF_CWS!AR372+STAFF_CWS!AR545</f>
        <v>935200</v>
      </c>
      <c r="AP164" s="161">
        <f>STAFF_CWS!AS224+STAFF_CWS!AS289+STAFF_CWS!AS372+STAFF_CWS!AS545</f>
        <v>935200</v>
      </c>
      <c r="AQ164" s="161">
        <f>STAFF_CWS!AT224+STAFF_CWS!AT289+STAFF_CWS!AT372+STAFF_CWS!AT545</f>
        <v>935200</v>
      </c>
      <c r="AR164" s="161">
        <f>STAFF_CWS!AU224+STAFF_CWS!AU289+STAFF_CWS!AU372+STAFF_CWS!AU545</f>
        <v>935200</v>
      </c>
      <c r="AS164" s="161">
        <f>STAFF_CWS!AV224+STAFF_CWS!AV289+STAFF_CWS!AV372+STAFF_CWS!AV545</f>
        <v>935200</v>
      </c>
      <c r="AT164" s="161">
        <f>STAFF_CWS!AW224+STAFF_CWS!AW289+STAFF_CWS!AW372+STAFF_CWS!AW545</f>
        <v>935200</v>
      </c>
      <c r="AU164" s="161">
        <f>STAFF_CWS!AX224+STAFF_CWS!AX289+STAFF_CWS!AX372+STAFF_CWS!AX545</f>
        <v>935200</v>
      </c>
      <c r="AV164" s="161">
        <f>STAFF_CWS!AY224+STAFF_CWS!AY289+STAFF_CWS!AY372+STAFF_CWS!AY545</f>
        <v>935200</v>
      </c>
      <c r="AW164" s="161">
        <f>STAFF_CWS!AZ224+STAFF_CWS!AZ289+STAFF_CWS!AZ372+STAFF_CWS!AZ545</f>
        <v>935200</v>
      </c>
      <c r="AX164" s="161">
        <f>STAFF_CWS!BA224+STAFF_CWS!BA289+STAFF_CWS!BA372+STAFF_CWS!BA545</f>
        <v>935200</v>
      </c>
      <c r="AY164" s="161">
        <f>STAFF_CWS!BB224+STAFF_CWS!BB289+STAFF_CWS!BB372+STAFF_CWS!BB545</f>
        <v>935200</v>
      </c>
      <c r="AZ164" s="161">
        <f>STAFF_CWS!BC224+STAFF_CWS!BC289+STAFF_CWS!BC372+STAFF_CWS!BC545</f>
        <v>935200</v>
      </c>
      <c r="BA164" s="161">
        <f>STAFF_CWS!BD224+STAFF_CWS!BD289+STAFF_CWS!BD372+STAFF_CWS!BD545</f>
        <v>1194400</v>
      </c>
      <c r="BB164" s="161">
        <f>STAFF_CWS!BE224+STAFF_CWS!BE289+STAFF_CWS!BE372+STAFF_CWS!BE545</f>
        <v>1194400</v>
      </c>
      <c r="BC164" s="161">
        <f>STAFF_CWS!BF224+STAFF_CWS!BF289+STAFF_CWS!BF372+STAFF_CWS!BF545</f>
        <v>1194400</v>
      </c>
      <c r="BD164" s="161">
        <f>STAFF_CWS!BG224+STAFF_CWS!BG289+STAFF_CWS!BG372+STAFF_CWS!BG545</f>
        <v>1194400</v>
      </c>
      <c r="BE164" s="161">
        <f>STAFF_CWS!BH224+STAFF_CWS!BH289+STAFF_CWS!BH372+STAFF_CWS!BH545</f>
        <v>1194400</v>
      </c>
      <c r="BF164" s="161">
        <f>STAFF_CWS!BI224+STAFF_CWS!BI289+STAFF_CWS!BI372+STAFF_CWS!BI545</f>
        <v>1194400</v>
      </c>
      <c r="BG164" s="161">
        <f>STAFF_CWS!BJ224+STAFF_CWS!BJ289+STAFF_CWS!BJ372+STAFF_CWS!BJ545</f>
        <v>1194400</v>
      </c>
      <c r="BH164" s="161">
        <f>STAFF_CWS!BK224+STAFF_CWS!BK289+STAFF_CWS!BK372+STAFF_CWS!BK545</f>
        <v>1194400</v>
      </c>
      <c r="BI164" s="161">
        <f>STAFF_CWS!BL224+STAFF_CWS!BL289+STAFF_CWS!BL372+STAFF_CWS!BL545</f>
        <v>1194400</v>
      </c>
      <c r="BJ164" s="161">
        <f>STAFF_CWS!BM224+STAFF_CWS!BM289+STAFF_CWS!BM372+STAFF_CWS!BM545</f>
        <v>1194400</v>
      </c>
      <c r="BK164" s="161">
        <f>STAFF_CWS!BN224+STAFF_CWS!BN289+STAFF_CWS!BN372+STAFF_CWS!BN545</f>
        <v>1194400</v>
      </c>
      <c r="BL164" s="161">
        <f>STAFF_CWS!BO224+STAFF_CWS!BO289+STAFF_CWS!BO372+STAFF_CWS!BO545</f>
        <v>1194400</v>
      </c>
      <c r="BM164" s="167">
        <f>SUM(D164:BL164)</f>
        <v>48093600</v>
      </c>
    </row>
    <row r="165" spans="1:65" s="157" customFormat="1" outlineLevel="1" x14ac:dyDescent="0.15">
      <c r="A165" s="156"/>
      <c r="B165" s="47" t="s">
        <v>1189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421818</v>
      </c>
      <c r="I165" s="161">
        <f>STAFF_CWS!L227+STAFF_CWS!L292+STAFF_CWS!L375+STAFF_CWS!L548</f>
        <v>421818</v>
      </c>
      <c r="J165" s="158">
        <f>STAFF_CWS!M227+STAFF_CWS!M292+STAFF_CWS!M375+STAFF_CWS!M548</f>
        <v>421818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31636350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777818</v>
      </c>
      <c r="I167" s="161">
        <f t="shared" si="17"/>
        <v>777818</v>
      </c>
      <c r="J167" s="158">
        <f t="shared" si="17"/>
        <v>777818</v>
      </c>
      <c r="K167" s="161">
        <f t="shared" si="17"/>
        <v>1158424</v>
      </c>
      <c r="L167" s="161">
        <f t="shared" si="17"/>
        <v>1158424</v>
      </c>
      <c r="M167" s="161">
        <f t="shared" si="17"/>
        <v>1158424</v>
      </c>
      <c r="N167" s="161">
        <f t="shared" si="17"/>
        <v>1158424</v>
      </c>
      <c r="O167" s="161">
        <f t="shared" si="17"/>
        <v>1158424</v>
      </c>
      <c r="P167" s="161">
        <f t="shared" si="17"/>
        <v>1158424</v>
      </c>
      <c r="Q167" s="161">
        <f t="shared" si="17"/>
        <v>1284824</v>
      </c>
      <c r="R167" s="161">
        <f t="shared" si="17"/>
        <v>1284824</v>
      </c>
      <c r="S167" s="161">
        <f t="shared" si="17"/>
        <v>1284824</v>
      </c>
      <c r="T167" s="161">
        <f t="shared" si="17"/>
        <v>1284824</v>
      </c>
      <c r="U167" s="161">
        <f t="shared" si="17"/>
        <v>1284824</v>
      </c>
      <c r="V167" s="161">
        <f t="shared" si="17"/>
        <v>1284824</v>
      </c>
      <c r="W167" s="161">
        <f t="shared" si="17"/>
        <v>1284824</v>
      </c>
      <c r="X167" s="161">
        <f t="shared" si="17"/>
        <v>1284824</v>
      </c>
      <c r="Y167" s="161">
        <f t="shared" si="17"/>
        <v>1284824</v>
      </c>
      <c r="Z167" s="161">
        <f t="shared" si="17"/>
        <v>1284824</v>
      </c>
      <c r="AA167" s="161">
        <f t="shared" si="17"/>
        <v>1284824</v>
      </c>
      <c r="AB167" s="161">
        <f t="shared" si="17"/>
        <v>1284824</v>
      </c>
      <c r="AC167" s="161">
        <f t="shared" si="17"/>
        <v>1331224</v>
      </c>
      <c r="AD167" s="161">
        <f t="shared" si="17"/>
        <v>1331224</v>
      </c>
      <c r="AE167" s="161">
        <f t="shared" si="17"/>
        <v>1331224</v>
      </c>
      <c r="AF167" s="161">
        <f t="shared" si="17"/>
        <v>1331224</v>
      </c>
      <c r="AG167" s="161">
        <f t="shared" si="17"/>
        <v>1331224</v>
      </c>
      <c r="AH167" s="161">
        <f t="shared" si="17"/>
        <v>1331224</v>
      </c>
      <c r="AI167" s="161">
        <f t="shared" si="17"/>
        <v>1331224</v>
      </c>
      <c r="AJ167" s="161">
        <f t="shared" si="17"/>
        <v>1331224</v>
      </c>
      <c r="AK167" s="161">
        <f t="shared" si="17"/>
        <v>1331224</v>
      </c>
      <c r="AL167" s="161">
        <f t="shared" si="17"/>
        <v>1331224</v>
      </c>
      <c r="AM167" s="161">
        <f t="shared" si="17"/>
        <v>1331224</v>
      </c>
      <c r="AN167" s="161">
        <f t="shared" si="17"/>
        <v>1331224</v>
      </c>
      <c r="AO167" s="161">
        <f t="shared" si="17"/>
        <v>1497624</v>
      </c>
      <c r="AP167" s="161">
        <f t="shared" si="17"/>
        <v>1497624</v>
      </c>
      <c r="AQ167" s="161">
        <f t="shared" si="17"/>
        <v>1497624</v>
      </c>
      <c r="AR167" s="161">
        <f t="shared" si="17"/>
        <v>1497624</v>
      </c>
      <c r="AS167" s="161">
        <f t="shared" si="17"/>
        <v>1497624</v>
      </c>
      <c r="AT167" s="161">
        <f t="shared" si="17"/>
        <v>1497624</v>
      </c>
      <c r="AU167" s="161">
        <f t="shared" si="17"/>
        <v>1497624</v>
      </c>
      <c r="AV167" s="161">
        <f t="shared" si="17"/>
        <v>1497624</v>
      </c>
      <c r="AW167" s="161">
        <f t="shared" si="17"/>
        <v>1497624</v>
      </c>
      <c r="AX167" s="161">
        <f t="shared" si="17"/>
        <v>1497624</v>
      </c>
      <c r="AY167" s="161">
        <f t="shared" si="17"/>
        <v>1497624</v>
      </c>
      <c r="AZ167" s="161">
        <f t="shared" si="17"/>
        <v>1497624</v>
      </c>
      <c r="BA167" s="161">
        <f t="shared" si="17"/>
        <v>1756824</v>
      </c>
      <c r="BB167" s="161">
        <f t="shared" si="17"/>
        <v>1756824</v>
      </c>
      <c r="BC167" s="161">
        <f t="shared" si="17"/>
        <v>1756824</v>
      </c>
      <c r="BD167" s="161">
        <f t="shared" si="17"/>
        <v>1756824</v>
      </c>
      <c r="BE167" s="161">
        <f t="shared" si="17"/>
        <v>1756824</v>
      </c>
      <c r="BF167" s="161">
        <f t="shared" si="17"/>
        <v>1756824</v>
      </c>
      <c r="BG167" s="161">
        <f t="shared" si="17"/>
        <v>1756824</v>
      </c>
      <c r="BH167" s="161">
        <f t="shared" si="17"/>
        <v>1756824</v>
      </c>
      <c r="BI167" s="161">
        <f t="shared" si="17"/>
        <v>1756824</v>
      </c>
      <c r="BJ167" s="161">
        <f t="shared" si="17"/>
        <v>1756824</v>
      </c>
      <c r="BK167" s="161">
        <f t="shared" si="17"/>
        <v>1756824</v>
      </c>
      <c r="BL167" s="161">
        <f t="shared" si="17"/>
        <v>1756824</v>
      </c>
      <c r="BM167" s="167">
        <f>SUM(D167:BL167)</f>
        <v>79729950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2557818</v>
      </c>
      <c r="I169" s="130">
        <f t="shared" si="18"/>
        <v>2557818</v>
      </c>
      <c r="J169" s="104">
        <f t="shared" si="18"/>
        <v>4557818</v>
      </c>
      <c r="K169" s="130">
        <f t="shared" si="18"/>
        <v>4138424</v>
      </c>
      <c r="L169" s="130">
        <f t="shared" si="18"/>
        <v>4138424</v>
      </c>
      <c r="M169" s="130">
        <f t="shared" si="18"/>
        <v>4138424</v>
      </c>
      <c r="N169" s="130">
        <f t="shared" si="18"/>
        <v>4138424</v>
      </c>
      <c r="O169" s="130">
        <f t="shared" si="18"/>
        <v>4138424</v>
      </c>
      <c r="P169" s="130">
        <f t="shared" si="18"/>
        <v>4138424</v>
      </c>
      <c r="Q169" s="130">
        <f t="shared" si="18"/>
        <v>5896824</v>
      </c>
      <c r="R169" s="130">
        <f t="shared" si="18"/>
        <v>5896824</v>
      </c>
      <c r="S169" s="130">
        <f t="shared" si="18"/>
        <v>5896824</v>
      </c>
      <c r="T169" s="130">
        <f t="shared" si="18"/>
        <v>4896824</v>
      </c>
      <c r="U169" s="130">
        <f t="shared" si="18"/>
        <v>4896824</v>
      </c>
      <c r="V169" s="130">
        <f t="shared" si="18"/>
        <v>4896824</v>
      </c>
      <c r="W169" s="130">
        <f t="shared" si="18"/>
        <v>4896824</v>
      </c>
      <c r="X169" s="130">
        <f t="shared" si="18"/>
        <v>4896824</v>
      </c>
      <c r="Y169" s="130">
        <f t="shared" si="18"/>
        <v>4896824</v>
      </c>
      <c r="Z169" s="130">
        <f t="shared" si="18"/>
        <v>4896824</v>
      </c>
      <c r="AA169" s="130">
        <f t="shared" si="18"/>
        <v>4896824</v>
      </c>
      <c r="AB169" s="130">
        <f t="shared" si="18"/>
        <v>4896824</v>
      </c>
      <c r="AC169" s="130">
        <f t="shared" si="18"/>
        <v>5175224</v>
      </c>
      <c r="AD169" s="130">
        <f t="shared" si="18"/>
        <v>5175224</v>
      </c>
      <c r="AE169" s="130">
        <f t="shared" si="18"/>
        <v>5175224</v>
      </c>
      <c r="AF169" s="130">
        <f t="shared" si="18"/>
        <v>5175224</v>
      </c>
      <c r="AG169" s="130">
        <f t="shared" si="18"/>
        <v>5175224</v>
      </c>
      <c r="AH169" s="130">
        <f t="shared" si="18"/>
        <v>5175224</v>
      </c>
      <c r="AI169" s="130">
        <f t="shared" si="18"/>
        <v>5175224</v>
      </c>
      <c r="AJ169" s="130">
        <f t="shared" ref="AJ169:BL169" si="19">AJ167+AJ161+AJ154</f>
        <v>5175224</v>
      </c>
      <c r="AK169" s="130">
        <f t="shared" si="19"/>
        <v>5175224</v>
      </c>
      <c r="AL169" s="130">
        <f t="shared" si="19"/>
        <v>5175224</v>
      </c>
      <c r="AM169" s="130">
        <f t="shared" si="19"/>
        <v>5175224</v>
      </c>
      <c r="AN169" s="130">
        <f t="shared" si="19"/>
        <v>5175224</v>
      </c>
      <c r="AO169" s="130">
        <f t="shared" si="19"/>
        <v>6173624</v>
      </c>
      <c r="AP169" s="130">
        <f t="shared" si="19"/>
        <v>6173624</v>
      </c>
      <c r="AQ169" s="130">
        <f t="shared" si="19"/>
        <v>6173624</v>
      </c>
      <c r="AR169" s="130">
        <f t="shared" si="19"/>
        <v>6173624</v>
      </c>
      <c r="AS169" s="130">
        <f t="shared" si="19"/>
        <v>6173624</v>
      </c>
      <c r="AT169" s="130">
        <f t="shared" si="19"/>
        <v>6173624</v>
      </c>
      <c r="AU169" s="130">
        <f t="shared" si="19"/>
        <v>6173624</v>
      </c>
      <c r="AV169" s="130">
        <f t="shared" si="19"/>
        <v>6173624</v>
      </c>
      <c r="AW169" s="130">
        <f t="shared" si="19"/>
        <v>6173624</v>
      </c>
      <c r="AX169" s="130">
        <f t="shared" si="19"/>
        <v>6173624</v>
      </c>
      <c r="AY169" s="130">
        <f t="shared" si="19"/>
        <v>6173624</v>
      </c>
      <c r="AZ169" s="130">
        <f t="shared" si="19"/>
        <v>6173624</v>
      </c>
      <c r="BA169" s="130">
        <f t="shared" si="19"/>
        <v>7728824</v>
      </c>
      <c r="BB169" s="130">
        <f t="shared" si="19"/>
        <v>7728824</v>
      </c>
      <c r="BC169" s="130">
        <f t="shared" si="19"/>
        <v>7728824</v>
      </c>
      <c r="BD169" s="130">
        <f t="shared" si="19"/>
        <v>7728824</v>
      </c>
      <c r="BE169" s="130">
        <f t="shared" si="19"/>
        <v>7728824</v>
      </c>
      <c r="BF169" s="130">
        <f t="shared" si="19"/>
        <v>7728824</v>
      </c>
      <c r="BG169" s="130">
        <f t="shared" si="19"/>
        <v>7728824</v>
      </c>
      <c r="BH169" s="130">
        <f t="shared" si="19"/>
        <v>7728824</v>
      </c>
      <c r="BI169" s="130">
        <f t="shared" si="19"/>
        <v>7728824</v>
      </c>
      <c r="BJ169" s="130">
        <f t="shared" si="19"/>
        <v>7728824</v>
      </c>
      <c r="BK169" s="130">
        <f t="shared" si="19"/>
        <v>7728824</v>
      </c>
      <c r="BL169" s="130">
        <f t="shared" si="19"/>
        <v>7728824</v>
      </c>
      <c r="BM169" s="167">
        <f>SUM(D169:BL169)</f>
        <v>325197950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230000</v>
      </c>
      <c r="I177" s="158">
        <f>'OPEX-M_CWS'!J12</f>
        <v>230000</v>
      </c>
      <c r="J177" s="158">
        <f>'OPEX-M_CWS'!K12</f>
        <v>230000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14730000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230000</v>
      </c>
      <c r="I178" s="158">
        <f>'OPEX-M_CWS'!J13</f>
        <v>230000</v>
      </c>
      <c r="J178" s="158">
        <f>'OPEX-M_CWS'!K13</f>
        <v>230000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14730000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990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176416.66666666666</v>
      </c>
      <c r="I204" s="158">
        <f>'OPEX-M_CWS'!J39</f>
        <v>179583.33333333331</v>
      </c>
      <c r="J204" s="158">
        <f>'OPEX-M_CWS'!K39</f>
        <v>179583.33333333331</v>
      </c>
      <c r="K204" s="158">
        <f>'OPEX-M_CWS'!L39</f>
        <v>180916.66666666666</v>
      </c>
      <c r="L204" s="158">
        <f>'OPEX-M_CWS'!M39</f>
        <v>180916.66666666666</v>
      </c>
      <c r="M204" s="158">
        <f>'OPEX-M_CWS'!N39</f>
        <v>180916.66666666666</v>
      </c>
      <c r="N204" s="158">
        <f>'OPEX-M_CWS'!O39</f>
        <v>180916.66666666666</v>
      </c>
      <c r="O204" s="158">
        <f>'OPEX-M_CWS'!P39</f>
        <v>180916.66666666666</v>
      </c>
      <c r="P204" s="158">
        <f>'OPEX-M_CWS'!Q39</f>
        <v>180916.66666666666</v>
      </c>
      <c r="Q204" s="158">
        <f>'OPEX-M_CWS'!R39</f>
        <v>180916.66666666666</v>
      </c>
      <c r="R204" s="158">
        <f>'OPEX-M_CWS'!S39</f>
        <v>180916.66666666666</v>
      </c>
      <c r="S204" s="158">
        <f>'OPEX-M_CWS'!T39</f>
        <v>180916.66666666666</v>
      </c>
      <c r="T204" s="158">
        <f>'OPEX-M_CWS'!U39</f>
        <v>180916.66666666666</v>
      </c>
      <c r="U204" s="158">
        <f>'OPEX-M_CWS'!V39</f>
        <v>180916.66666666666</v>
      </c>
      <c r="V204" s="158">
        <f>'OPEX-M_CWS'!W39</f>
        <v>180916.66666666666</v>
      </c>
      <c r="W204" s="158">
        <f>'OPEX-M_CWS'!X39</f>
        <v>180916.66666666666</v>
      </c>
      <c r="X204" s="158">
        <f>'OPEX-M_CWS'!Y39</f>
        <v>180916.66666666666</v>
      </c>
      <c r="Y204" s="158">
        <f>'OPEX-M_CWS'!Z39</f>
        <v>180916.66666666666</v>
      </c>
      <c r="Z204" s="158">
        <f>'OPEX-M_CWS'!AA39</f>
        <v>180916.66666666666</v>
      </c>
      <c r="AA204" s="158">
        <f>'OPEX-M_CWS'!AB39</f>
        <v>180916.66666666666</v>
      </c>
      <c r="AB204" s="158">
        <f>'OPEX-M_CWS'!AC39</f>
        <v>180916.66666666666</v>
      </c>
      <c r="AC204" s="158">
        <f>'OPEX-M_CWS'!AD39</f>
        <v>180916.66666666666</v>
      </c>
      <c r="AD204" s="158">
        <f>'OPEX-M_CWS'!AE39</f>
        <v>180916.66666666666</v>
      </c>
      <c r="AE204" s="158">
        <f>'OPEX-M_CWS'!AF39</f>
        <v>180916.66666666666</v>
      </c>
      <c r="AF204" s="158">
        <f>'OPEX-M_CWS'!AG39</f>
        <v>180916.66666666666</v>
      </c>
      <c r="AG204" s="158">
        <f>'OPEX-M_CWS'!AH39</f>
        <v>180916.66666666666</v>
      </c>
      <c r="AH204" s="158">
        <f>'OPEX-M_CWS'!AI39</f>
        <v>180916.66666666666</v>
      </c>
      <c r="AI204" s="158">
        <f>'OPEX-M_CWS'!AJ39</f>
        <v>180916.66666666666</v>
      </c>
      <c r="AJ204" s="158">
        <f>'OPEX-M_CWS'!AK39</f>
        <v>180916.66666666666</v>
      </c>
      <c r="AK204" s="158">
        <f>'OPEX-M_CWS'!AL39</f>
        <v>180916.66666666666</v>
      </c>
      <c r="AL204" s="158">
        <f>'OPEX-M_CWS'!AM39</f>
        <v>180916.66666666666</v>
      </c>
      <c r="AM204" s="158">
        <f>'OPEX-M_CWS'!AN39</f>
        <v>180916.66666666666</v>
      </c>
      <c r="AN204" s="158">
        <f>'OPEX-M_CWS'!AO39</f>
        <v>180916.66666666666</v>
      </c>
      <c r="AO204" s="158">
        <f>'OPEX-M_CWS'!AP39</f>
        <v>180916.66666666666</v>
      </c>
      <c r="AP204" s="158">
        <f>'OPEX-M_CWS'!AQ39</f>
        <v>180916.66666666666</v>
      </c>
      <c r="AQ204" s="158">
        <f>'OPEX-M_CWS'!AR39</f>
        <v>180916.66666666666</v>
      </c>
      <c r="AR204" s="158">
        <f>'OPEX-M_CWS'!AS39</f>
        <v>180916.66666666666</v>
      </c>
      <c r="AS204" s="158">
        <f>'OPEX-M_CWS'!AT39</f>
        <v>180916.66666666666</v>
      </c>
      <c r="AT204" s="158">
        <f>'OPEX-M_CWS'!AU39</f>
        <v>180916.66666666666</v>
      </c>
      <c r="AU204" s="158">
        <f>'OPEX-M_CWS'!AV39</f>
        <v>180916.66666666666</v>
      </c>
      <c r="AV204" s="158">
        <f>'OPEX-M_CWS'!AW39</f>
        <v>180916.66666666666</v>
      </c>
      <c r="AW204" s="158">
        <f>'OPEX-M_CWS'!AX39</f>
        <v>180916.66666666666</v>
      </c>
      <c r="AX204" s="158">
        <f>'OPEX-M_CWS'!AY39</f>
        <v>180916.66666666666</v>
      </c>
      <c r="AY204" s="158">
        <f>'OPEX-M_CWS'!AZ39</f>
        <v>180916.66666666666</v>
      </c>
      <c r="AZ204" s="158">
        <f>'OPEX-M_CWS'!BA39</f>
        <v>180916.66666666666</v>
      </c>
      <c r="BA204" s="158">
        <f>'OPEX-M_CWS'!BB39</f>
        <v>180916.66666666666</v>
      </c>
      <c r="BB204" s="158">
        <f>'OPEX-M_CWS'!BC39</f>
        <v>180916.66666666666</v>
      </c>
      <c r="BC204" s="158">
        <f>'OPEX-M_CWS'!BD39</f>
        <v>180916.66666666666</v>
      </c>
      <c r="BD204" s="158">
        <f>'OPEX-M_CWS'!BE39</f>
        <v>180916.66666666666</v>
      </c>
      <c r="BE204" s="158">
        <f>'OPEX-M_CWS'!BF39</f>
        <v>180916.66666666666</v>
      </c>
      <c r="BF204" s="158">
        <f>'OPEX-M_CWS'!BG39</f>
        <v>180916.66666666666</v>
      </c>
      <c r="BG204" s="158">
        <f>'OPEX-M_CWS'!BH39</f>
        <v>180916.66666666666</v>
      </c>
      <c r="BH204" s="158">
        <f>'OPEX-M_CWS'!BI39</f>
        <v>180916.66666666666</v>
      </c>
      <c r="BI204" s="158">
        <f>'OPEX-M_CWS'!BJ39</f>
        <v>180916.66666666666</v>
      </c>
      <c r="BJ204" s="158">
        <f>'OPEX-M_CWS'!BK39</f>
        <v>180916.66666666666</v>
      </c>
      <c r="BK204" s="158">
        <f>'OPEX-M_CWS'!BL39</f>
        <v>180916.66666666666</v>
      </c>
      <c r="BL204" s="158">
        <f>'OPEX-M_CWS'!BM39</f>
        <v>180916.66666666666</v>
      </c>
      <c r="BM204" s="167">
        <f>SUM(D204:BL204)</f>
        <v>10305083.333333332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21364234.666666664</v>
      </c>
      <c r="I206" s="130">
        <f t="shared" si="21"/>
        <v>16367401.333333332</v>
      </c>
      <c r="J206" s="104">
        <f t="shared" si="21"/>
        <v>18367401.333333332</v>
      </c>
      <c r="K206" s="130">
        <f t="shared" si="21"/>
        <v>17979340.666666668</v>
      </c>
      <c r="L206" s="130">
        <f t="shared" si="21"/>
        <v>17979340.666666668</v>
      </c>
      <c r="M206" s="130">
        <f t="shared" si="21"/>
        <v>17979340.666666668</v>
      </c>
      <c r="N206" s="130">
        <f t="shared" si="21"/>
        <v>17979340.666666668</v>
      </c>
      <c r="O206" s="130">
        <f t="shared" si="21"/>
        <v>17979340.666666668</v>
      </c>
      <c r="P206" s="130">
        <f t="shared" si="21"/>
        <v>17979340.666666668</v>
      </c>
      <c r="Q206" s="130">
        <f t="shared" si="21"/>
        <v>21077740.666666668</v>
      </c>
      <c r="R206" s="130">
        <f t="shared" si="21"/>
        <v>21077740.666666668</v>
      </c>
      <c r="S206" s="130">
        <f t="shared" si="21"/>
        <v>21077740.666666668</v>
      </c>
      <c r="T206" s="130">
        <f t="shared" si="21"/>
        <v>20077740.666666668</v>
      </c>
      <c r="U206" s="130">
        <f t="shared" si="21"/>
        <v>20077740.666666668</v>
      </c>
      <c r="V206" s="130">
        <f t="shared" si="21"/>
        <v>20077740.666666668</v>
      </c>
      <c r="W206" s="130">
        <f t="shared" si="21"/>
        <v>20077740.666666668</v>
      </c>
      <c r="X206" s="130">
        <f t="shared" si="21"/>
        <v>20077740.666666668</v>
      </c>
      <c r="Y206" s="130">
        <f t="shared" si="21"/>
        <v>20077740.666666668</v>
      </c>
      <c r="Z206" s="130">
        <f t="shared" si="21"/>
        <v>20077740.666666668</v>
      </c>
      <c r="AA206" s="130">
        <f t="shared" si="21"/>
        <v>20077740.666666668</v>
      </c>
      <c r="AB206" s="130">
        <f t="shared" si="21"/>
        <v>20077740.666666668</v>
      </c>
      <c r="AC206" s="130">
        <f t="shared" si="21"/>
        <v>21552940.666666668</v>
      </c>
      <c r="AD206" s="130">
        <f t="shared" si="21"/>
        <v>21552940.666666668</v>
      </c>
      <c r="AE206" s="130">
        <f t="shared" si="21"/>
        <v>21552940.666666668</v>
      </c>
      <c r="AF206" s="130">
        <f t="shared" si="21"/>
        <v>21552940.666666668</v>
      </c>
      <c r="AG206" s="130">
        <f t="shared" si="21"/>
        <v>21552940.666666668</v>
      </c>
      <c r="AH206" s="130">
        <f t="shared" si="21"/>
        <v>21552940.666666668</v>
      </c>
      <c r="AI206" s="130">
        <f t="shared" si="21"/>
        <v>21552940.666666668</v>
      </c>
      <c r="AJ206" s="130">
        <f t="shared" ref="AJ206:BL206" si="22">AJ204+AJ202+AJ200+AJ198+AJ192+AJ186+AJ178+AJ172+AJ169+AJ147+AJ138</f>
        <v>21552940.666666668</v>
      </c>
      <c r="AK206" s="130">
        <f t="shared" si="22"/>
        <v>21552940.666666668</v>
      </c>
      <c r="AL206" s="130">
        <f t="shared" si="22"/>
        <v>21552940.666666668</v>
      </c>
      <c r="AM206" s="130">
        <f t="shared" si="22"/>
        <v>21552940.666666668</v>
      </c>
      <c r="AN206" s="130">
        <f t="shared" si="22"/>
        <v>21552940.666666668</v>
      </c>
      <c r="AO206" s="130">
        <f t="shared" si="22"/>
        <v>23848416.666666668</v>
      </c>
      <c r="AP206" s="130">
        <f t="shared" si="22"/>
        <v>23848416.666666668</v>
      </c>
      <c r="AQ206" s="130">
        <f t="shared" si="22"/>
        <v>23848416.666666668</v>
      </c>
      <c r="AR206" s="130">
        <f t="shared" si="22"/>
        <v>23848416.666666668</v>
      </c>
      <c r="AS206" s="130">
        <f t="shared" si="22"/>
        <v>23848416.666666668</v>
      </c>
      <c r="AT206" s="130">
        <f t="shared" si="22"/>
        <v>23848416.666666668</v>
      </c>
      <c r="AU206" s="130">
        <f t="shared" si="22"/>
        <v>23848416.666666668</v>
      </c>
      <c r="AV206" s="130">
        <f t="shared" si="22"/>
        <v>23848416.666666668</v>
      </c>
      <c r="AW206" s="130">
        <f t="shared" si="22"/>
        <v>23848416.666666668</v>
      </c>
      <c r="AX206" s="130">
        <f t="shared" si="22"/>
        <v>23848416.666666668</v>
      </c>
      <c r="AY206" s="130">
        <f t="shared" si="22"/>
        <v>23848416.666666668</v>
      </c>
      <c r="AZ206" s="130">
        <f t="shared" si="22"/>
        <v>23848416.666666668</v>
      </c>
      <c r="BA206" s="130">
        <f t="shared" si="22"/>
        <v>26809637.986666672</v>
      </c>
      <c r="BB206" s="130">
        <f t="shared" si="22"/>
        <v>26809637.986666672</v>
      </c>
      <c r="BC206" s="130">
        <f t="shared" si="22"/>
        <v>26809637.986666672</v>
      </c>
      <c r="BD206" s="130">
        <f t="shared" si="22"/>
        <v>26809637.986666672</v>
      </c>
      <c r="BE206" s="130">
        <f t="shared" si="22"/>
        <v>26809637.986666672</v>
      </c>
      <c r="BF206" s="130">
        <f t="shared" si="22"/>
        <v>26809637.986666672</v>
      </c>
      <c r="BG206" s="130">
        <f t="shared" si="22"/>
        <v>26809637.986666672</v>
      </c>
      <c r="BH206" s="130">
        <f t="shared" si="22"/>
        <v>26809637.986666672</v>
      </c>
      <c r="BI206" s="130">
        <f t="shared" si="22"/>
        <v>26809637.986666672</v>
      </c>
      <c r="BJ206" s="130">
        <f t="shared" si="22"/>
        <v>26809637.986666672</v>
      </c>
      <c r="BK206" s="130">
        <f t="shared" si="22"/>
        <v>26809637.986666672</v>
      </c>
      <c r="BL206" s="130">
        <f t="shared" si="22"/>
        <v>26809637.986666672</v>
      </c>
      <c r="BM206" s="167">
        <f>SUM(D206:BL206)</f>
        <v>1274439913.1733329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-21016224.666666664</v>
      </c>
      <c r="I208" s="130">
        <f t="shared" si="23"/>
        <v>-15761211.333333332</v>
      </c>
      <c r="J208" s="104">
        <f t="shared" si="23"/>
        <v>-17761211.333333332</v>
      </c>
      <c r="K208" s="130">
        <f t="shared" si="23"/>
        <v>-17373150.666666668</v>
      </c>
      <c r="L208" s="130">
        <f t="shared" si="23"/>
        <v>-17373150.666666668</v>
      </c>
      <c r="M208" s="130">
        <f t="shared" si="23"/>
        <v>-17373150.666666668</v>
      </c>
      <c r="N208" s="130">
        <f t="shared" si="23"/>
        <v>-17373150.666666668</v>
      </c>
      <c r="O208" s="130">
        <f t="shared" si="23"/>
        <v>-17373150.666666668</v>
      </c>
      <c r="P208" s="130">
        <f t="shared" si="23"/>
        <v>-17402150.666666668</v>
      </c>
      <c r="Q208" s="130">
        <f t="shared" si="23"/>
        <v>-14565720.666666668</v>
      </c>
      <c r="R208" s="130">
        <f t="shared" si="23"/>
        <v>-10655940.666666668</v>
      </c>
      <c r="S208" s="130">
        <f t="shared" si="23"/>
        <v>-9357495.6666666679</v>
      </c>
      <c r="T208" s="130">
        <f t="shared" si="23"/>
        <v>-8357495.6666666679</v>
      </c>
      <c r="U208" s="130">
        <f t="shared" si="23"/>
        <v>-8357495.6666666679</v>
      </c>
      <c r="V208" s="130">
        <f t="shared" si="23"/>
        <v>-8357495.6666666679</v>
      </c>
      <c r="W208" s="130">
        <f t="shared" si="23"/>
        <v>-8357495.6666666679</v>
      </c>
      <c r="X208" s="130">
        <f t="shared" si="23"/>
        <v>-8357495.6666666679</v>
      </c>
      <c r="Y208" s="130">
        <f t="shared" si="23"/>
        <v>-8357495.6666666679</v>
      </c>
      <c r="Z208" s="130">
        <f t="shared" si="23"/>
        <v>-8357495.6666666679</v>
      </c>
      <c r="AA208" s="130">
        <f t="shared" si="23"/>
        <v>-8357495.6666666679</v>
      </c>
      <c r="AB208" s="130">
        <f t="shared" si="23"/>
        <v>-12261390.666666668</v>
      </c>
      <c r="AC208" s="130">
        <f t="shared" si="23"/>
        <v>-7814140.6666666679</v>
      </c>
      <c r="AD208" s="130">
        <f t="shared" si="23"/>
        <v>425704.63333333284</v>
      </c>
      <c r="AE208" s="130">
        <f t="shared" si="23"/>
        <v>3170602.3833333291</v>
      </c>
      <c r="AF208" s="130">
        <f t="shared" si="23"/>
        <v>3170602.3833333291</v>
      </c>
      <c r="AG208" s="130">
        <f t="shared" si="23"/>
        <v>3170602.3833333291</v>
      </c>
      <c r="AH208" s="130">
        <f t="shared" si="23"/>
        <v>3170602.3833333291</v>
      </c>
      <c r="AI208" s="130">
        <f t="shared" si="23"/>
        <v>3170602.3833333291</v>
      </c>
      <c r="AJ208" s="130">
        <f t="shared" ref="AJ208:BL208" si="24">AJ129-AJ206</f>
        <v>3170602.3833333291</v>
      </c>
      <c r="AK208" s="130">
        <f t="shared" si="24"/>
        <v>3170602.3833333291</v>
      </c>
      <c r="AL208" s="130">
        <f t="shared" si="24"/>
        <v>3170602.3833333291</v>
      </c>
      <c r="AM208" s="130">
        <f t="shared" si="24"/>
        <v>3170602.3833333291</v>
      </c>
      <c r="AN208" s="130">
        <f t="shared" si="24"/>
        <v>-5069242.9166666698</v>
      </c>
      <c r="AO208" s="130">
        <f t="shared" si="24"/>
        <v>-2196863.5721666627</v>
      </c>
      <c r="AP208" s="130">
        <f t="shared" si="24"/>
        <v>10802124.945833337</v>
      </c>
      <c r="AQ208" s="130">
        <f t="shared" si="24"/>
        <v>15122758.575333331</v>
      </c>
      <c r="AR208" s="130">
        <f t="shared" si="24"/>
        <v>15122353.575333331</v>
      </c>
      <c r="AS208" s="130">
        <f t="shared" si="24"/>
        <v>15122353.575333331</v>
      </c>
      <c r="AT208" s="130">
        <f t="shared" si="24"/>
        <v>15122353.575333331</v>
      </c>
      <c r="AU208" s="130">
        <f t="shared" si="24"/>
        <v>15122353.575333331</v>
      </c>
      <c r="AV208" s="130">
        <f t="shared" si="24"/>
        <v>15122353.575333331</v>
      </c>
      <c r="AW208" s="130">
        <f t="shared" si="24"/>
        <v>15122353.575333331</v>
      </c>
      <c r="AX208" s="130">
        <f t="shared" si="24"/>
        <v>15122353.575333331</v>
      </c>
      <c r="AY208" s="130">
        <f t="shared" si="24"/>
        <v>15122353.575333331</v>
      </c>
      <c r="AZ208" s="130">
        <f t="shared" si="24"/>
        <v>2145885.2403333373</v>
      </c>
      <c r="BA208" s="130">
        <f t="shared" si="24"/>
        <v>-5894384.6796416789</v>
      </c>
      <c r="BB208" s="130">
        <f t="shared" si="24"/>
        <v>6675703.6901583336</v>
      </c>
      <c r="BC208" s="130">
        <f t="shared" si="24"/>
        <v>10860470.14757333</v>
      </c>
      <c r="BD208" s="130">
        <f t="shared" si="24"/>
        <v>10860065.14757333</v>
      </c>
      <c r="BE208" s="130">
        <f t="shared" si="24"/>
        <v>10860065.14757333</v>
      </c>
      <c r="BF208" s="130">
        <f t="shared" si="24"/>
        <v>10860065.14757333</v>
      </c>
      <c r="BG208" s="130">
        <f t="shared" si="24"/>
        <v>10860065.14757333</v>
      </c>
      <c r="BH208" s="130">
        <f t="shared" si="24"/>
        <v>10860065.14757333</v>
      </c>
      <c r="BI208" s="130">
        <f t="shared" si="24"/>
        <v>10860065.14757333</v>
      </c>
      <c r="BJ208" s="130">
        <f t="shared" si="24"/>
        <v>10860065.14757333</v>
      </c>
      <c r="BK208" s="130">
        <f t="shared" si="24"/>
        <v>10860065.14757333</v>
      </c>
      <c r="BL208" s="130">
        <f t="shared" si="24"/>
        <v>-1706746.2322016731</v>
      </c>
      <c r="BM208" s="167">
        <f>SUM(D208:BL208)</f>
        <v>-12761023.934858464</v>
      </c>
    </row>
    <row r="209" spans="2:65" x14ac:dyDescent="0.15">
      <c r="B209" s="14" t="s">
        <v>988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-21016224.666666664</v>
      </c>
      <c r="I209" s="130">
        <f t="shared" si="25"/>
        <v>-36777436</v>
      </c>
      <c r="J209" s="104">
        <f t="shared" si="25"/>
        <v>-54538647.333333328</v>
      </c>
      <c r="K209" s="130">
        <f t="shared" si="25"/>
        <v>-71911798</v>
      </c>
      <c r="L209" s="130">
        <f t="shared" si="25"/>
        <v>-89284948.666666672</v>
      </c>
      <c r="M209" s="130">
        <f t="shared" si="25"/>
        <v>-106658099.33333334</v>
      </c>
      <c r="N209" s="130">
        <f t="shared" si="25"/>
        <v>-124031250.00000001</v>
      </c>
      <c r="O209" s="130">
        <f t="shared" si="25"/>
        <v>-141404400.66666669</v>
      </c>
      <c r="P209" s="130">
        <f t="shared" si="25"/>
        <v>-158806551.33333334</v>
      </c>
      <c r="Q209" s="130">
        <f t="shared" si="25"/>
        <v>-173372272</v>
      </c>
      <c r="R209" s="130">
        <f t="shared" si="25"/>
        <v>-184028212.66666666</v>
      </c>
      <c r="S209" s="130">
        <f t="shared" si="25"/>
        <v>-193385708.33333331</v>
      </c>
      <c r="T209" s="130">
        <f t="shared" si="25"/>
        <v>-201743203.99999997</v>
      </c>
      <c r="U209" s="130">
        <f t="shared" si="25"/>
        <v>-210100699.66666663</v>
      </c>
      <c r="V209" s="130">
        <f t="shared" si="25"/>
        <v>-218458195.33333328</v>
      </c>
      <c r="W209" s="130">
        <f t="shared" si="25"/>
        <v>-226815690.99999994</v>
      </c>
      <c r="X209" s="130">
        <f t="shared" si="25"/>
        <v>-235173186.6666666</v>
      </c>
      <c r="Y209" s="130">
        <f t="shared" si="25"/>
        <v>-243530682.33333325</v>
      </c>
      <c r="Z209" s="130">
        <f t="shared" si="25"/>
        <v>-251888177.99999991</v>
      </c>
      <c r="AA209" s="130">
        <f t="shared" si="25"/>
        <v>-260245673.66666657</v>
      </c>
      <c r="AB209" s="130">
        <f t="shared" si="25"/>
        <v>-272507064.33333325</v>
      </c>
      <c r="AC209" s="130">
        <f t="shared" si="25"/>
        <v>-280321204.99999994</v>
      </c>
      <c r="AD209" s="130">
        <f t="shared" si="25"/>
        <v>-279895500.36666662</v>
      </c>
      <c r="AE209" s="130">
        <f t="shared" si="25"/>
        <v>-276724897.98333329</v>
      </c>
      <c r="AF209" s="130">
        <f t="shared" si="25"/>
        <v>-273554295.59999996</v>
      </c>
      <c r="AG209" s="130">
        <f t="shared" si="25"/>
        <v>-270383693.21666664</v>
      </c>
      <c r="AH209" s="130">
        <f t="shared" si="25"/>
        <v>-267213090.83333331</v>
      </c>
      <c r="AI209" s="130">
        <f t="shared" si="25"/>
        <v>-264042488.44999999</v>
      </c>
      <c r="AJ209" s="130">
        <f t="shared" si="25"/>
        <v>-260871886.06666666</v>
      </c>
      <c r="AK209" s="130">
        <f t="shared" ref="AK209:BL209" si="26">AK208+AJ209</f>
        <v>-257701283.68333334</v>
      </c>
      <c r="AL209" s="130">
        <f t="shared" si="26"/>
        <v>-254530681.30000001</v>
      </c>
      <c r="AM209" s="130">
        <f t="shared" si="26"/>
        <v>-251360078.91666669</v>
      </c>
      <c r="AN209" s="130">
        <f t="shared" si="26"/>
        <v>-256429321.83333334</v>
      </c>
      <c r="AO209" s="130">
        <f t="shared" si="26"/>
        <v>-258626185.40549999</v>
      </c>
      <c r="AP209" s="130">
        <f t="shared" si="26"/>
        <v>-247824060.45966667</v>
      </c>
      <c r="AQ209" s="130">
        <f t="shared" si="26"/>
        <v>-232701301.88433334</v>
      </c>
      <c r="AR209" s="130">
        <f t="shared" si="26"/>
        <v>-217578948.30900002</v>
      </c>
      <c r="AS209" s="130">
        <f t="shared" si="26"/>
        <v>-202456594.73366669</v>
      </c>
      <c r="AT209" s="130">
        <f t="shared" si="26"/>
        <v>-187334241.15833336</v>
      </c>
      <c r="AU209" s="130">
        <f t="shared" si="26"/>
        <v>-172211887.58300003</v>
      </c>
      <c r="AV209" s="130">
        <f t="shared" si="26"/>
        <v>-157089534.00766671</v>
      </c>
      <c r="AW209" s="130">
        <f t="shared" si="26"/>
        <v>-141967180.43233338</v>
      </c>
      <c r="AX209" s="130">
        <f t="shared" si="26"/>
        <v>-126844826.85700005</v>
      </c>
      <c r="AY209" s="130">
        <f t="shared" si="26"/>
        <v>-111722473.28166673</v>
      </c>
      <c r="AZ209" s="130">
        <f t="shared" si="26"/>
        <v>-109576588.04133339</v>
      </c>
      <c r="BA209" s="130">
        <f t="shared" si="26"/>
        <v>-115470972.72097507</v>
      </c>
      <c r="BB209" s="130">
        <f t="shared" si="26"/>
        <v>-108795269.03081673</v>
      </c>
      <c r="BC209" s="130">
        <f t="shared" si="26"/>
        <v>-97934798.883243412</v>
      </c>
      <c r="BD209" s="130">
        <f t="shared" si="26"/>
        <v>-87074733.73567009</v>
      </c>
      <c r="BE209" s="130">
        <f t="shared" si="26"/>
        <v>-76214668.588096768</v>
      </c>
      <c r="BF209" s="130">
        <f t="shared" si="26"/>
        <v>-65354603.440523438</v>
      </c>
      <c r="BG209" s="130">
        <f t="shared" si="26"/>
        <v>-54494538.292950109</v>
      </c>
      <c r="BH209" s="130">
        <f t="shared" si="26"/>
        <v>-43634473.145376779</v>
      </c>
      <c r="BI209" s="130">
        <f t="shared" si="26"/>
        <v>-32774407.99780345</v>
      </c>
      <c r="BJ209" s="130">
        <f t="shared" si="26"/>
        <v>-21914342.85023012</v>
      </c>
      <c r="BK209" s="130">
        <f t="shared" si="26"/>
        <v>-11054277.702656791</v>
      </c>
      <c r="BL209" s="130">
        <f t="shared" si="26"/>
        <v>-12761023.934858464</v>
      </c>
      <c r="BM209" s="167">
        <f>SUM(D209:BL209)</f>
        <v>-9562118479.7266998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>
      <selection activeCell="C23" sqref="C23"/>
    </sheetView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822</v>
      </c>
    </row>
    <row r="3" spans="2:63" x14ac:dyDescent="0.15">
      <c r="B3" s="136" t="s">
        <v>444</v>
      </c>
    </row>
    <row r="4" spans="2:63" x14ac:dyDescent="0.15">
      <c r="B4" s="135" t="s">
        <v>823</v>
      </c>
    </row>
    <row r="5" spans="2:63" x14ac:dyDescent="0.15">
      <c r="B5" s="136" t="s">
        <v>461</v>
      </c>
      <c r="C5" s="121">
        <f>C35</f>
        <v>0</v>
      </c>
      <c r="D5" s="121">
        <f>SUM(D35:O35)</f>
        <v>-158806551.33333334</v>
      </c>
      <c r="E5" s="121">
        <f>SUM(P35:AA35)</f>
        <v>-113700513.00000004</v>
      </c>
      <c r="F5" s="121">
        <f>SUM(AB35:AM35)</f>
        <v>16077742.499999957</v>
      </c>
      <c r="G5" s="121">
        <f>SUM(AN35:AY35)</f>
        <v>146852733.792</v>
      </c>
      <c r="H5" s="121">
        <f>SUM(AZ35:BK35)</f>
        <v>96815564.106474936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1621083.3333333335</v>
      </c>
      <c r="E8" s="121">
        <f>SUM(P38:AA38)</f>
        <v>2171000.0000000005</v>
      </c>
      <c r="F8" s="121">
        <f>SUM(AB38:AM38)</f>
        <v>2171000.0000000005</v>
      </c>
      <c r="G8" s="121">
        <f>SUM(AN38:AY38)</f>
        <v>2171000.0000000005</v>
      </c>
      <c r="H8" s="121">
        <f>SUM(AZ38:BK38)</f>
        <v>2171000.0000000005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807</v>
      </c>
      <c r="C13" s="121">
        <f t="shared" ref="C13:H13" si="0">SUM(C8:C12)</f>
        <v>0</v>
      </c>
      <c r="D13" s="121">
        <f t="shared" si="0"/>
        <v>1621083.3333333335</v>
      </c>
      <c r="E13" s="121">
        <f t="shared" si="0"/>
        <v>2171000.0000000005</v>
      </c>
      <c r="F13" s="121">
        <f t="shared" si="0"/>
        <v>2171000.0000000005</v>
      </c>
      <c r="G13" s="121">
        <f t="shared" si="0"/>
        <v>2171000.0000000005</v>
      </c>
      <c r="H13" s="121">
        <f t="shared" si="0"/>
        <v>2171000.0000000005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1022</v>
      </c>
      <c r="C15" s="121">
        <f t="shared" ref="C15:H15" si="1">C5+C13</f>
        <v>0</v>
      </c>
      <c r="D15" s="121">
        <f t="shared" si="1"/>
        <v>-157185468</v>
      </c>
      <c r="E15" s="121">
        <f t="shared" si="1"/>
        <v>-111529513.00000004</v>
      </c>
      <c r="F15" s="121">
        <f t="shared" si="1"/>
        <v>18248742.499999959</v>
      </c>
      <c r="G15" s="121">
        <f t="shared" si="1"/>
        <v>149023733.792</v>
      </c>
      <c r="H15" s="121">
        <f t="shared" si="1"/>
        <v>98986564.106474936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-10855000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1024</v>
      </c>
      <c r="C20" s="121">
        <f t="shared" ref="C20:H20" si="2">C18</f>
        <v>0</v>
      </c>
      <c r="D20" s="121">
        <f t="shared" si="2"/>
        <v>-10855000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828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1035</v>
      </c>
      <c r="C23" s="121">
        <f>C53</f>
        <v>64778063.999999993</v>
      </c>
      <c r="D23" s="121">
        <f>SUM(D53:O53)</f>
        <v>128122232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64778063.999999993</v>
      </c>
      <c r="D25" s="121">
        <f>+D23+D20+D15</f>
        <v>-39918236</v>
      </c>
      <c r="E25" s="121">
        <f t="shared" ref="E25:H25" si="3">+E23+E20+E15</f>
        <v>-111529513.00000004</v>
      </c>
      <c r="F25" s="121">
        <f t="shared" si="3"/>
        <v>18248742.499999959</v>
      </c>
      <c r="G25" s="121">
        <f t="shared" si="3"/>
        <v>149023733.792</v>
      </c>
      <c r="H25" s="121">
        <f t="shared" si="3"/>
        <v>98986564.106474936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64778063.999999993</v>
      </c>
      <c r="E27" s="121">
        <f t="shared" ref="E27:H27" si="4">+D28</f>
        <v>24859827.999999993</v>
      </c>
      <c r="F27" s="121">
        <f t="shared" si="4"/>
        <v>-86669685.00000006</v>
      </c>
      <c r="G27" s="121">
        <f t="shared" si="4"/>
        <v>-68420942.500000104</v>
      </c>
      <c r="H27" s="121">
        <f t="shared" si="4"/>
        <v>80602791.291999891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64778063.999999993</v>
      </c>
      <c r="D28" s="121">
        <f>+D27+D25</f>
        <v>24859827.999999993</v>
      </c>
      <c r="E28" s="121">
        <f t="shared" ref="E28:H28" si="5">+E27+E25</f>
        <v>-86669685.00000006</v>
      </c>
      <c r="F28" s="121">
        <f t="shared" si="5"/>
        <v>-68420942.500000104</v>
      </c>
      <c r="G28" s="121">
        <f t="shared" si="5"/>
        <v>80602791.291999891</v>
      </c>
      <c r="H28" s="121">
        <f t="shared" si="5"/>
        <v>179589355.39847481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3" t="s">
        <v>35</v>
      </c>
      <c r="E30" s="383"/>
      <c r="F30" s="383"/>
      <c r="G30" s="383"/>
      <c r="H30" s="383"/>
      <c r="I30" s="383"/>
      <c r="J30" s="383"/>
      <c r="K30" s="383"/>
      <c r="L30" s="383"/>
      <c r="M30" s="383"/>
      <c r="N30" s="383"/>
      <c r="O30" s="383"/>
      <c r="P30" s="383" t="s">
        <v>36</v>
      </c>
      <c r="Q30" s="383"/>
      <c r="R30" s="383"/>
      <c r="S30" s="383"/>
      <c r="T30" s="383"/>
      <c r="U30" s="383"/>
      <c r="V30" s="383"/>
      <c r="W30" s="383"/>
      <c r="X30" s="383"/>
      <c r="Y30" s="383"/>
      <c r="Z30" s="383"/>
      <c r="AA30" s="383"/>
      <c r="AB30" s="383" t="s">
        <v>37</v>
      </c>
      <c r="AC30" s="383"/>
      <c r="AD30" s="383"/>
      <c r="AE30" s="383"/>
      <c r="AF30" s="383"/>
      <c r="AG30" s="383"/>
      <c r="AH30" s="383"/>
      <c r="AI30" s="383"/>
      <c r="AJ30" s="383"/>
      <c r="AK30" s="383"/>
      <c r="AL30" s="383"/>
      <c r="AM30" s="383"/>
      <c r="AN30" s="383" t="s">
        <v>38</v>
      </c>
      <c r="AO30" s="383"/>
      <c r="AP30" s="383"/>
      <c r="AQ30" s="383"/>
      <c r="AR30" s="383"/>
      <c r="AS30" s="383"/>
      <c r="AT30" s="383"/>
      <c r="AU30" s="383"/>
      <c r="AV30" s="383"/>
      <c r="AW30" s="383"/>
      <c r="AX30" s="383"/>
      <c r="AY30" s="383"/>
      <c r="AZ30" s="383" t="s">
        <v>39</v>
      </c>
      <c r="BA30" s="383"/>
      <c r="BB30" s="383"/>
      <c r="BC30" s="383"/>
      <c r="BD30" s="383"/>
      <c r="BE30" s="383"/>
      <c r="BF30" s="383"/>
      <c r="BG30" s="383"/>
      <c r="BH30" s="383"/>
      <c r="BI30" s="383"/>
      <c r="BJ30" s="383"/>
      <c r="BK30" s="383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822</v>
      </c>
      <c r="C32" s="75"/>
      <c r="D32" s="383" t="s">
        <v>35</v>
      </c>
      <c r="E32" s="383"/>
      <c r="F32" s="383"/>
      <c r="G32" s="383"/>
      <c r="H32" s="383"/>
      <c r="I32" s="383"/>
      <c r="J32" s="383"/>
      <c r="K32" s="383"/>
      <c r="L32" s="383"/>
      <c r="M32" s="383"/>
      <c r="N32" s="383"/>
      <c r="O32" s="383"/>
      <c r="P32" s="383" t="s">
        <v>36</v>
      </c>
      <c r="Q32" s="383"/>
      <c r="R32" s="383"/>
      <c r="S32" s="383"/>
      <c r="T32" s="383"/>
      <c r="U32" s="383"/>
      <c r="V32" s="383"/>
      <c r="W32" s="383"/>
      <c r="X32" s="383"/>
      <c r="Y32" s="383"/>
      <c r="Z32" s="383"/>
      <c r="AA32" s="383"/>
      <c r="AB32" s="383" t="s">
        <v>37</v>
      </c>
      <c r="AC32" s="383"/>
      <c r="AD32" s="383"/>
      <c r="AE32" s="383"/>
      <c r="AF32" s="383"/>
      <c r="AG32" s="383"/>
      <c r="AH32" s="383"/>
      <c r="AI32" s="383"/>
      <c r="AJ32" s="383"/>
      <c r="AK32" s="383"/>
      <c r="AL32" s="383"/>
      <c r="AM32" s="383"/>
      <c r="AN32" s="383" t="s">
        <v>38</v>
      </c>
      <c r="AO32" s="383"/>
      <c r="AP32" s="383"/>
      <c r="AQ32" s="383"/>
      <c r="AR32" s="383"/>
      <c r="AS32" s="383"/>
      <c r="AT32" s="383"/>
      <c r="AU32" s="383"/>
      <c r="AV32" s="383"/>
      <c r="AW32" s="383"/>
      <c r="AX32" s="383"/>
      <c r="AY32" s="383"/>
      <c r="AZ32" s="383" t="s">
        <v>39</v>
      </c>
      <c r="BA32" s="383"/>
      <c r="BB32" s="383"/>
      <c r="BC32" s="383"/>
      <c r="BD32" s="383"/>
      <c r="BE32" s="383"/>
      <c r="BF32" s="383"/>
      <c r="BG32" s="383"/>
      <c r="BH32" s="383"/>
      <c r="BI32" s="383"/>
      <c r="BJ32" s="383"/>
      <c r="BK32" s="383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823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-21016224.666666664</v>
      </c>
      <c r="H35" s="121">
        <f>'FIN-P&amp;L_CWS'!I208</f>
        <v>-15761211.333333332</v>
      </c>
      <c r="I35" s="121">
        <f>'FIN-P&amp;L_CWS'!J208</f>
        <v>-17761211.333333332</v>
      </c>
      <c r="J35" s="121">
        <f>'FIN-P&amp;L_CWS'!K208</f>
        <v>-17373150.666666668</v>
      </c>
      <c r="K35" s="121">
        <f>'FIN-P&amp;L_CWS'!L208</f>
        <v>-17373150.666666668</v>
      </c>
      <c r="L35" s="121">
        <f>'FIN-P&amp;L_CWS'!M208</f>
        <v>-17373150.666666668</v>
      </c>
      <c r="M35" s="121">
        <f>'FIN-P&amp;L_CWS'!N208</f>
        <v>-17373150.666666668</v>
      </c>
      <c r="N35" s="121">
        <f>'FIN-P&amp;L_CWS'!O208</f>
        <v>-17373150.666666668</v>
      </c>
      <c r="O35" s="121">
        <f>'FIN-P&amp;L_CWS'!P208</f>
        <v>-17402150.666666668</v>
      </c>
      <c r="P35" s="121">
        <f>'FIN-P&amp;L_CWS'!Q208</f>
        <v>-14565720.666666668</v>
      </c>
      <c r="Q35" s="121">
        <f>'FIN-P&amp;L_CWS'!R208</f>
        <v>-10655940.666666668</v>
      </c>
      <c r="R35" s="121">
        <f>'FIN-P&amp;L_CWS'!S208</f>
        <v>-9357495.6666666679</v>
      </c>
      <c r="S35" s="121">
        <f>'FIN-P&amp;L_CWS'!T208</f>
        <v>-8357495.6666666679</v>
      </c>
      <c r="T35" s="121">
        <f>'FIN-P&amp;L_CWS'!U208</f>
        <v>-8357495.6666666679</v>
      </c>
      <c r="U35" s="121">
        <f>'FIN-P&amp;L_CWS'!V208</f>
        <v>-8357495.6666666679</v>
      </c>
      <c r="V35" s="121">
        <f>'FIN-P&amp;L_CWS'!W208</f>
        <v>-8357495.6666666679</v>
      </c>
      <c r="W35" s="121">
        <f>'FIN-P&amp;L_CWS'!X208</f>
        <v>-8357495.6666666679</v>
      </c>
      <c r="X35" s="121">
        <f>'FIN-P&amp;L_CWS'!Y208</f>
        <v>-8357495.6666666679</v>
      </c>
      <c r="Y35" s="121">
        <f>'FIN-P&amp;L_CWS'!Z208</f>
        <v>-8357495.6666666679</v>
      </c>
      <c r="Z35" s="121">
        <f>'FIN-P&amp;L_CWS'!AA208</f>
        <v>-8357495.6666666679</v>
      </c>
      <c r="AA35" s="121">
        <f>'FIN-P&amp;L_CWS'!AB208</f>
        <v>-12261390.666666668</v>
      </c>
      <c r="AB35" s="121">
        <f>'FIN-P&amp;L_CWS'!AC208</f>
        <v>-7814140.6666666679</v>
      </c>
      <c r="AC35" s="121">
        <f>'FIN-P&amp;L_CWS'!AD208</f>
        <v>425704.63333333284</v>
      </c>
      <c r="AD35" s="121">
        <f>'FIN-P&amp;L_CWS'!AE208</f>
        <v>3170602.3833333291</v>
      </c>
      <c r="AE35" s="121">
        <f>'FIN-P&amp;L_CWS'!AF208</f>
        <v>3170602.3833333291</v>
      </c>
      <c r="AF35" s="121">
        <f>'FIN-P&amp;L_CWS'!AG208</f>
        <v>3170602.3833333291</v>
      </c>
      <c r="AG35" s="121">
        <f>'FIN-P&amp;L_CWS'!AH208</f>
        <v>3170602.3833333291</v>
      </c>
      <c r="AH35" s="121">
        <f>'FIN-P&amp;L_CWS'!AI208</f>
        <v>3170602.3833333291</v>
      </c>
      <c r="AI35" s="121">
        <f>'FIN-P&amp;L_CWS'!AJ208</f>
        <v>3170602.3833333291</v>
      </c>
      <c r="AJ35" s="121">
        <f>'FIN-P&amp;L_CWS'!AK208</f>
        <v>3170602.3833333291</v>
      </c>
      <c r="AK35" s="121">
        <f>'FIN-P&amp;L_CWS'!AL208</f>
        <v>3170602.3833333291</v>
      </c>
      <c r="AL35" s="121">
        <f>'FIN-P&amp;L_CWS'!AM208</f>
        <v>3170602.3833333291</v>
      </c>
      <c r="AM35" s="121">
        <f>'FIN-P&amp;L_CWS'!AN208</f>
        <v>-5069242.9166666698</v>
      </c>
      <c r="AN35" s="121">
        <f>'FIN-P&amp;L_CWS'!AO208</f>
        <v>-2196863.5721666627</v>
      </c>
      <c r="AO35" s="121">
        <f>'FIN-P&amp;L_CWS'!AP208</f>
        <v>10802124.945833337</v>
      </c>
      <c r="AP35" s="121">
        <f>'FIN-P&amp;L_CWS'!AQ208</f>
        <v>15122758.575333331</v>
      </c>
      <c r="AQ35" s="121">
        <f>'FIN-P&amp;L_CWS'!AR208</f>
        <v>15122353.575333331</v>
      </c>
      <c r="AR35" s="121">
        <f>'FIN-P&amp;L_CWS'!AS208</f>
        <v>15122353.575333331</v>
      </c>
      <c r="AS35" s="121">
        <f>'FIN-P&amp;L_CWS'!AT208</f>
        <v>15122353.575333331</v>
      </c>
      <c r="AT35" s="121">
        <f>'FIN-P&amp;L_CWS'!AU208</f>
        <v>15122353.575333331</v>
      </c>
      <c r="AU35" s="121">
        <f>'FIN-P&amp;L_CWS'!AV208</f>
        <v>15122353.575333331</v>
      </c>
      <c r="AV35" s="121">
        <f>'FIN-P&amp;L_CWS'!AW208</f>
        <v>15122353.575333331</v>
      </c>
      <c r="AW35" s="121">
        <f>'FIN-P&amp;L_CWS'!AX208</f>
        <v>15122353.575333331</v>
      </c>
      <c r="AX35" s="121">
        <f>'FIN-P&amp;L_CWS'!AY208</f>
        <v>15122353.575333331</v>
      </c>
      <c r="AY35" s="121">
        <f>'FIN-P&amp;L_CWS'!AZ208</f>
        <v>2145885.2403333373</v>
      </c>
      <c r="AZ35" s="121">
        <f>'FIN-P&amp;L_CWS'!BA208</f>
        <v>-5894384.6796416789</v>
      </c>
      <c r="BA35" s="121">
        <f>'FIN-P&amp;L_CWS'!BB208</f>
        <v>6675703.6901583336</v>
      </c>
      <c r="BB35" s="121">
        <f>'FIN-P&amp;L_CWS'!BC208</f>
        <v>10860470.14757333</v>
      </c>
      <c r="BC35" s="121">
        <f>'FIN-P&amp;L_CWS'!BD208</f>
        <v>10860065.14757333</v>
      </c>
      <c r="BD35" s="121">
        <f>'FIN-P&amp;L_CWS'!BE208</f>
        <v>10860065.14757333</v>
      </c>
      <c r="BE35" s="121">
        <f>'FIN-P&amp;L_CWS'!BF208</f>
        <v>10860065.14757333</v>
      </c>
      <c r="BF35" s="121">
        <f>'FIN-P&amp;L_CWS'!BG208</f>
        <v>10860065.14757333</v>
      </c>
      <c r="BG35" s="121">
        <f>'FIN-P&amp;L_CWS'!BH208</f>
        <v>10860065.14757333</v>
      </c>
      <c r="BH35" s="121">
        <f>'FIN-P&amp;L_CWS'!BI208</f>
        <v>10860065.14757333</v>
      </c>
      <c r="BI35" s="121">
        <f>'FIN-P&amp;L_CWS'!BJ208</f>
        <v>10860065.14757333</v>
      </c>
      <c r="BJ35" s="121">
        <f>'FIN-P&amp;L_CWS'!BK208</f>
        <v>10860065.14757333</v>
      </c>
      <c r="BK35" s="121">
        <f>'FIN-P&amp;L_CWS'!BL208</f>
        <v>-1706746.2322016731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176416.66666666666</v>
      </c>
      <c r="H38" s="121">
        <f>'FIN-P&amp;L_CWS'!I204</f>
        <v>179583.33333333331</v>
      </c>
      <c r="I38" s="121">
        <f>'FIN-P&amp;L_CWS'!J204</f>
        <v>179583.33333333331</v>
      </c>
      <c r="J38" s="121">
        <f>'FIN-P&amp;L_CWS'!K204</f>
        <v>180916.66666666666</v>
      </c>
      <c r="K38" s="121">
        <f>'FIN-P&amp;L_CWS'!L204</f>
        <v>180916.66666666666</v>
      </c>
      <c r="L38" s="121">
        <f>'FIN-P&amp;L_CWS'!M204</f>
        <v>180916.66666666666</v>
      </c>
      <c r="M38" s="121">
        <f>'FIN-P&amp;L_CWS'!N204</f>
        <v>180916.66666666666</v>
      </c>
      <c r="N38" s="121">
        <f>'FIN-P&amp;L_CWS'!O204</f>
        <v>180916.66666666666</v>
      </c>
      <c r="O38" s="121">
        <f>'FIN-P&amp;L_CWS'!P204</f>
        <v>180916.66666666666</v>
      </c>
      <c r="P38" s="121">
        <f>'FIN-P&amp;L_CWS'!Q204</f>
        <v>180916.66666666666</v>
      </c>
      <c r="Q38" s="121">
        <f>'FIN-P&amp;L_CWS'!R204</f>
        <v>180916.66666666666</v>
      </c>
      <c r="R38" s="121">
        <f>'FIN-P&amp;L_CWS'!S204</f>
        <v>180916.66666666666</v>
      </c>
      <c r="S38" s="121">
        <f>'FIN-P&amp;L_CWS'!T204</f>
        <v>180916.66666666666</v>
      </c>
      <c r="T38" s="121">
        <f>'FIN-P&amp;L_CWS'!U204</f>
        <v>180916.66666666666</v>
      </c>
      <c r="U38" s="121">
        <f>'FIN-P&amp;L_CWS'!V204</f>
        <v>180916.66666666666</v>
      </c>
      <c r="V38" s="121">
        <f>'FIN-P&amp;L_CWS'!W204</f>
        <v>180916.66666666666</v>
      </c>
      <c r="W38" s="121">
        <f>'FIN-P&amp;L_CWS'!X204</f>
        <v>180916.66666666666</v>
      </c>
      <c r="X38" s="121">
        <f>'FIN-P&amp;L_CWS'!Y204</f>
        <v>180916.66666666666</v>
      </c>
      <c r="Y38" s="121">
        <f>'FIN-P&amp;L_CWS'!Z204</f>
        <v>180916.66666666666</v>
      </c>
      <c r="Z38" s="121">
        <f>'FIN-P&amp;L_CWS'!AA204</f>
        <v>180916.66666666666</v>
      </c>
      <c r="AA38" s="121">
        <f>'FIN-P&amp;L_CWS'!AB204</f>
        <v>180916.66666666666</v>
      </c>
      <c r="AB38" s="121">
        <f>'FIN-P&amp;L_CWS'!AC204</f>
        <v>180916.66666666666</v>
      </c>
      <c r="AC38" s="121">
        <f>'FIN-P&amp;L_CWS'!AD204</f>
        <v>180916.66666666666</v>
      </c>
      <c r="AD38" s="121">
        <f>'FIN-P&amp;L_CWS'!AE204</f>
        <v>180916.66666666666</v>
      </c>
      <c r="AE38" s="121">
        <f>'FIN-P&amp;L_CWS'!AF204</f>
        <v>180916.66666666666</v>
      </c>
      <c r="AF38" s="121">
        <f>'FIN-P&amp;L_CWS'!AG204</f>
        <v>180916.66666666666</v>
      </c>
      <c r="AG38" s="121">
        <f>'FIN-P&amp;L_CWS'!AH204</f>
        <v>180916.66666666666</v>
      </c>
      <c r="AH38" s="121">
        <f>'FIN-P&amp;L_CWS'!AI204</f>
        <v>180916.66666666666</v>
      </c>
      <c r="AI38" s="121">
        <f>'FIN-P&amp;L_CWS'!AJ204</f>
        <v>180916.66666666666</v>
      </c>
      <c r="AJ38" s="121">
        <f>'FIN-P&amp;L_CWS'!AK204</f>
        <v>180916.66666666666</v>
      </c>
      <c r="AK38" s="121">
        <f>'FIN-P&amp;L_CWS'!AL204</f>
        <v>180916.66666666666</v>
      </c>
      <c r="AL38" s="121">
        <f>'FIN-P&amp;L_CWS'!AM204</f>
        <v>180916.66666666666</v>
      </c>
      <c r="AM38" s="121">
        <f>'FIN-P&amp;L_CWS'!AN204</f>
        <v>180916.66666666666</v>
      </c>
      <c r="AN38" s="121">
        <f>'FIN-P&amp;L_CWS'!AO204</f>
        <v>180916.66666666666</v>
      </c>
      <c r="AO38" s="121">
        <f>'FIN-P&amp;L_CWS'!AP204</f>
        <v>180916.66666666666</v>
      </c>
      <c r="AP38" s="121">
        <f>'FIN-P&amp;L_CWS'!AQ204</f>
        <v>180916.66666666666</v>
      </c>
      <c r="AQ38" s="121">
        <f>'FIN-P&amp;L_CWS'!AR204</f>
        <v>180916.66666666666</v>
      </c>
      <c r="AR38" s="121">
        <f>'FIN-P&amp;L_CWS'!AS204</f>
        <v>180916.66666666666</v>
      </c>
      <c r="AS38" s="121">
        <f>'FIN-P&amp;L_CWS'!AT204</f>
        <v>180916.66666666666</v>
      </c>
      <c r="AT38" s="121">
        <f>'FIN-P&amp;L_CWS'!AU204</f>
        <v>180916.66666666666</v>
      </c>
      <c r="AU38" s="121">
        <f>'FIN-P&amp;L_CWS'!AV204</f>
        <v>180916.66666666666</v>
      </c>
      <c r="AV38" s="121">
        <f>'FIN-P&amp;L_CWS'!AW204</f>
        <v>180916.66666666666</v>
      </c>
      <c r="AW38" s="121">
        <f>'FIN-P&amp;L_CWS'!AX204</f>
        <v>180916.66666666666</v>
      </c>
      <c r="AX38" s="121">
        <f>'FIN-P&amp;L_CWS'!AY204</f>
        <v>180916.66666666666</v>
      </c>
      <c r="AY38" s="121">
        <f>'FIN-P&amp;L_CWS'!AZ204</f>
        <v>180916.66666666666</v>
      </c>
      <c r="AZ38" s="121">
        <f>'FIN-P&amp;L_CWS'!BA204</f>
        <v>180916.66666666666</v>
      </c>
      <c r="BA38" s="121">
        <f>'FIN-P&amp;L_CWS'!BB204</f>
        <v>180916.66666666666</v>
      </c>
      <c r="BB38" s="121">
        <f>'FIN-P&amp;L_CWS'!BC204</f>
        <v>180916.66666666666</v>
      </c>
      <c r="BC38" s="121">
        <f>'FIN-P&amp;L_CWS'!BD204</f>
        <v>180916.66666666666</v>
      </c>
      <c r="BD38" s="121">
        <f>'FIN-P&amp;L_CWS'!BE204</f>
        <v>180916.66666666666</v>
      </c>
      <c r="BE38" s="121">
        <f>'FIN-P&amp;L_CWS'!BF204</f>
        <v>180916.66666666666</v>
      </c>
      <c r="BF38" s="121">
        <f>'FIN-P&amp;L_CWS'!BG204</f>
        <v>180916.66666666666</v>
      </c>
      <c r="BG38" s="121">
        <f>'FIN-P&amp;L_CWS'!BH204</f>
        <v>180916.66666666666</v>
      </c>
      <c r="BH38" s="121">
        <f>'FIN-P&amp;L_CWS'!BI204</f>
        <v>180916.66666666666</v>
      </c>
      <c r="BI38" s="121">
        <f>'FIN-P&amp;L_CWS'!BJ204</f>
        <v>180916.66666666666</v>
      </c>
      <c r="BJ38" s="121">
        <f>'FIN-P&amp;L_CWS'!BK204</f>
        <v>180916.66666666666</v>
      </c>
      <c r="BK38" s="121">
        <f>'FIN-P&amp;L_CWS'!BL204</f>
        <v>180916.66666666666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807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176416.66666666666</v>
      </c>
      <c r="H43" s="121">
        <f t="shared" si="6"/>
        <v>179583.33333333331</v>
      </c>
      <c r="I43" s="121">
        <f t="shared" si="6"/>
        <v>179583.33333333331</v>
      </c>
      <c r="J43" s="121">
        <f t="shared" si="6"/>
        <v>180916.66666666666</v>
      </c>
      <c r="K43" s="121">
        <f t="shared" si="6"/>
        <v>180916.66666666666</v>
      </c>
      <c r="L43" s="121">
        <f t="shared" si="6"/>
        <v>180916.66666666666</v>
      </c>
      <c r="M43" s="121">
        <f t="shared" si="6"/>
        <v>180916.66666666666</v>
      </c>
      <c r="N43" s="121">
        <f t="shared" si="6"/>
        <v>180916.66666666666</v>
      </c>
      <c r="O43" s="121">
        <f t="shared" si="6"/>
        <v>180916.66666666666</v>
      </c>
      <c r="P43" s="121">
        <f t="shared" si="6"/>
        <v>180916.66666666666</v>
      </c>
      <c r="Q43" s="121">
        <f t="shared" si="6"/>
        <v>180916.66666666666</v>
      </c>
      <c r="R43" s="121">
        <f t="shared" si="6"/>
        <v>180916.66666666666</v>
      </c>
      <c r="S43" s="121">
        <f t="shared" si="6"/>
        <v>180916.66666666666</v>
      </c>
      <c r="T43" s="121">
        <f t="shared" si="6"/>
        <v>180916.66666666666</v>
      </c>
      <c r="U43" s="121">
        <f t="shared" si="6"/>
        <v>180916.66666666666</v>
      </c>
      <c r="V43" s="121">
        <f t="shared" si="6"/>
        <v>180916.66666666666</v>
      </c>
      <c r="W43" s="121">
        <f t="shared" si="6"/>
        <v>180916.66666666666</v>
      </c>
      <c r="X43" s="121">
        <f t="shared" si="6"/>
        <v>180916.66666666666</v>
      </c>
      <c r="Y43" s="121">
        <f t="shared" si="6"/>
        <v>180916.66666666666</v>
      </c>
      <c r="Z43" s="121">
        <f t="shared" si="6"/>
        <v>180916.66666666666</v>
      </c>
      <c r="AA43" s="121">
        <f t="shared" si="6"/>
        <v>180916.66666666666</v>
      </c>
      <c r="AB43" s="121">
        <f t="shared" si="6"/>
        <v>180916.66666666666</v>
      </c>
      <c r="AC43" s="121">
        <f t="shared" si="6"/>
        <v>180916.66666666666</v>
      </c>
      <c r="AD43" s="121">
        <f t="shared" si="6"/>
        <v>180916.66666666666</v>
      </c>
      <c r="AE43" s="121">
        <f t="shared" si="6"/>
        <v>180916.66666666666</v>
      </c>
      <c r="AF43" s="121">
        <f t="shared" si="6"/>
        <v>180916.66666666666</v>
      </c>
      <c r="AG43" s="121">
        <f t="shared" si="6"/>
        <v>180916.66666666666</v>
      </c>
      <c r="AH43" s="121">
        <f t="shared" si="6"/>
        <v>180916.66666666666</v>
      </c>
      <c r="AI43" s="121">
        <f t="shared" si="6"/>
        <v>180916.66666666666</v>
      </c>
      <c r="AJ43" s="121">
        <f t="shared" si="6"/>
        <v>180916.66666666666</v>
      </c>
      <c r="AK43" s="121">
        <f t="shared" si="6"/>
        <v>180916.66666666666</v>
      </c>
      <c r="AL43" s="121">
        <f t="shared" si="6"/>
        <v>180916.66666666666</v>
      </c>
      <c r="AM43" s="121">
        <f t="shared" si="6"/>
        <v>180916.66666666666</v>
      </c>
      <c r="AN43" s="121">
        <f t="shared" si="6"/>
        <v>180916.66666666666</v>
      </c>
      <c r="AO43" s="121">
        <f t="shared" si="6"/>
        <v>180916.66666666666</v>
      </c>
      <c r="AP43" s="121">
        <f t="shared" si="6"/>
        <v>180916.66666666666</v>
      </c>
      <c r="AQ43" s="121">
        <f t="shared" si="6"/>
        <v>180916.66666666666</v>
      </c>
      <c r="AR43" s="121">
        <f t="shared" si="6"/>
        <v>180916.66666666666</v>
      </c>
      <c r="AS43" s="121">
        <f t="shared" si="6"/>
        <v>180916.66666666666</v>
      </c>
      <c r="AT43" s="121">
        <f t="shared" si="6"/>
        <v>180916.66666666666</v>
      </c>
      <c r="AU43" s="121">
        <f t="shared" si="6"/>
        <v>180916.66666666666</v>
      </c>
      <c r="AV43" s="121">
        <f t="shared" si="6"/>
        <v>180916.66666666666</v>
      </c>
      <c r="AW43" s="121">
        <f t="shared" si="6"/>
        <v>180916.66666666666</v>
      </c>
      <c r="AX43" s="121">
        <f t="shared" si="6"/>
        <v>180916.66666666666</v>
      </c>
      <c r="AY43" s="121">
        <f t="shared" si="6"/>
        <v>180916.66666666666</v>
      </c>
      <c r="AZ43" s="121">
        <f t="shared" si="6"/>
        <v>180916.66666666666</v>
      </c>
      <c r="BA43" s="121">
        <f t="shared" si="6"/>
        <v>180916.66666666666</v>
      </c>
      <c r="BB43" s="121">
        <f t="shared" si="6"/>
        <v>180916.66666666666</v>
      </c>
      <c r="BC43" s="121">
        <f t="shared" si="6"/>
        <v>180916.66666666666</v>
      </c>
      <c r="BD43" s="121">
        <f t="shared" si="6"/>
        <v>180916.66666666666</v>
      </c>
      <c r="BE43" s="121">
        <f t="shared" si="6"/>
        <v>180916.66666666666</v>
      </c>
      <c r="BF43" s="121">
        <f t="shared" si="6"/>
        <v>180916.66666666666</v>
      </c>
      <c r="BG43" s="121">
        <f t="shared" si="6"/>
        <v>180916.66666666666</v>
      </c>
      <c r="BH43" s="121">
        <f t="shared" si="6"/>
        <v>180916.66666666666</v>
      </c>
      <c r="BI43" s="121">
        <f t="shared" si="6"/>
        <v>180916.66666666666</v>
      </c>
      <c r="BJ43" s="121">
        <f t="shared" si="6"/>
        <v>180916.66666666666</v>
      </c>
      <c r="BK43" s="121">
        <f t="shared" si="6"/>
        <v>180916.66666666666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1022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-20839807.999999996</v>
      </c>
      <c r="H45" s="121">
        <f t="shared" si="7"/>
        <v>-15581627.999999998</v>
      </c>
      <c r="I45" s="121">
        <f t="shared" si="7"/>
        <v>-17581628</v>
      </c>
      <c r="J45" s="121">
        <f t="shared" si="7"/>
        <v>-17192234</v>
      </c>
      <c r="K45" s="121">
        <f t="shared" si="7"/>
        <v>-17192234</v>
      </c>
      <c r="L45" s="121">
        <f t="shared" si="7"/>
        <v>-17192234</v>
      </c>
      <c r="M45" s="121">
        <f t="shared" si="7"/>
        <v>-17192234</v>
      </c>
      <c r="N45" s="121">
        <f t="shared" si="7"/>
        <v>-17192234</v>
      </c>
      <c r="O45" s="121">
        <f t="shared" si="7"/>
        <v>-17221234</v>
      </c>
      <c r="P45" s="121">
        <f t="shared" si="7"/>
        <v>-14384804.000000002</v>
      </c>
      <c r="Q45" s="121">
        <f t="shared" si="7"/>
        <v>-10475024.000000002</v>
      </c>
      <c r="R45" s="121">
        <f t="shared" si="7"/>
        <v>-9176579.0000000019</v>
      </c>
      <c r="S45" s="121">
        <f t="shared" si="7"/>
        <v>-8176579.0000000009</v>
      </c>
      <c r="T45" s="121">
        <f t="shared" si="7"/>
        <v>-8176579.0000000009</v>
      </c>
      <c r="U45" s="121">
        <f t="shared" si="7"/>
        <v>-8176579.0000000009</v>
      </c>
      <c r="V45" s="121">
        <f t="shared" si="7"/>
        <v>-8176579.0000000009</v>
      </c>
      <c r="W45" s="121">
        <f t="shared" si="7"/>
        <v>-8176579.0000000009</v>
      </c>
      <c r="X45" s="121">
        <f t="shared" si="7"/>
        <v>-8176579.0000000009</v>
      </c>
      <c r="Y45" s="121">
        <f t="shared" si="7"/>
        <v>-8176579.0000000009</v>
      </c>
      <c r="Z45" s="121">
        <f t="shared" si="7"/>
        <v>-8176579.0000000009</v>
      </c>
      <c r="AA45" s="121">
        <f t="shared" si="7"/>
        <v>-12080474.000000002</v>
      </c>
      <c r="AB45" s="121">
        <f t="shared" si="7"/>
        <v>-7633224.0000000009</v>
      </c>
      <c r="AC45" s="121">
        <f t="shared" si="7"/>
        <v>606621.29999999946</v>
      </c>
      <c r="AD45" s="121">
        <f t="shared" si="7"/>
        <v>3351519.0499999956</v>
      </c>
      <c r="AE45" s="121">
        <f t="shared" si="7"/>
        <v>3351519.0499999956</v>
      </c>
      <c r="AF45" s="121">
        <f t="shared" si="7"/>
        <v>3351519.0499999956</v>
      </c>
      <c r="AG45" s="121">
        <f t="shared" si="7"/>
        <v>3351519.0499999956</v>
      </c>
      <c r="AH45" s="121">
        <f t="shared" si="7"/>
        <v>3351519.0499999956</v>
      </c>
      <c r="AI45" s="121">
        <f t="shared" ref="AI45:BK45" si="8">AI35+AI43</f>
        <v>3351519.0499999956</v>
      </c>
      <c r="AJ45" s="121">
        <f t="shared" si="8"/>
        <v>3351519.0499999956</v>
      </c>
      <c r="AK45" s="121">
        <f t="shared" si="8"/>
        <v>3351519.0499999956</v>
      </c>
      <c r="AL45" s="121">
        <f t="shared" si="8"/>
        <v>3351519.0499999956</v>
      </c>
      <c r="AM45" s="121">
        <f t="shared" si="8"/>
        <v>-4888326.2500000028</v>
      </c>
      <c r="AN45" s="121">
        <f t="shared" si="8"/>
        <v>-2015946.9054999959</v>
      </c>
      <c r="AO45" s="121">
        <f t="shared" si="8"/>
        <v>10983041.612500003</v>
      </c>
      <c r="AP45" s="121">
        <f t="shared" si="8"/>
        <v>15303675.241999997</v>
      </c>
      <c r="AQ45" s="121">
        <f t="shared" si="8"/>
        <v>15303270.241999997</v>
      </c>
      <c r="AR45" s="121">
        <f t="shared" si="8"/>
        <v>15303270.241999997</v>
      </c>
      <c r="AS45" s="121">
        <f t="shared" si="8"/>
        <v>15303270.241999997</v>
      </c>
      <c r="AT45" s="121">
        <f t="shared" si="8"/>
        <v>15303270.241999997</v>
      </c>
      <c r="AU45" s="121">
        <f t="shared" si="8"/>
        <v>15303270.241999997</v>
      </c>
      <c r="AV45" s="121">
        <f t="shared" si="8"/>
        <v>15303270.241999997</v>
      </c>
      <c r="AW45" s="121">
        <f t="shared" si="8"/>
        <v>15303270.241999997</v>
      </c>
      <c r="AX45" s="121">
        <f t="shared" si="8"/>
        <v>15303270.241999997</v>
      </c>
      <c r="AY45" s="121">
        <f t="shared" si="8"/>
        <v>2326801.9070000038</v>
      </c>
      <c r="AZ45" s="121">
        <f t="shared" si="8"/>
        <v>-5713468.012975012</v>
      </c>
      <c r="BA45" s="121">
        <f t="shared" si="8"/>
        <v>6856620.3568250006</v>
      </c>
      <c r="BB45" s="121">
        <f t="shared" si="8"/>
        <v>11041386.814239996</v>
      </c>
      <c r="BC45" s="121">
        <f t="shared" si="8"/>
        <v>11040981.814239996</v>
      </c>
      <c r="BD45" s="121">
        <f t="shared" si="8"/>
        <v>11040981.814239996</v>
      </c>
      <c r="BE45" s="121">
        <f t="shared" si="8"/>
        <v>11040981.814239996</v>
      </c>
      <c r="BF45" s="121">
        <f t="shared" si="8"/>
        <v>11040981.814239996</v>
      </c>
      <c r="BG45" s="121">
        <f t="shared" si="8"/>
        <v>11040981.814239996</v>
      </c>
      <c r="BH45" s="121">
        <f t="shared" si="8"/>
        <v>11040981.814239996</v>
      </c>
      <c r="BI45" s="121">
        <f t="shared" si="8"/>
        <v>11040981.814239996</v>
      </c>
      <c r="BJ45" s="121">
        <f t="shared" si="8"/>
        <v>11040981.814239996</v>
      </c>
      <c r="BK45" s="121">
        <f t="shared" si="8"/>
        <v>-1525829.5655350063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-10585000</v>
      </c>
      <c r="H48" s="121">
        <f>'CAPEX _CWS '!J50*-1</f>
        <v>-190000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1023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-10585000</v>
      </c>
      <c r="H50" s="121">
        <f t="shared" si="9"/>
        <v>-190000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1035</v>
      </c>
      <c r="C53" s="121">
        <f>'FIN-VALUE_CWS'!C13</f>
        <v>64778063.999999993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86041170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42081062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64778063.999999993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-31424807.999999996</v>
      </c>
      <c r="H55" s="121">
        <f t="shared" si="10"/>
        <v>70269542</v>
      </c>
      <c r="I55" s="121">
        <f t="shared" si="10"/>
        <v>-17581628</v>
      </c>
      <c r="J55" s="121">
        <f t="shared" si="10"/>
        <v>-17272234</v>
      </c>
      <c r="K55" s="121">
        <f t="shared" si="10"/>
        <v>-17192234</v>
      </c>
      <c r="L55" s="121">
        <f t="shared" si="10"/>
        <v>-17192234</v>
      </c>
      <c r="M55" s="121">
        <f t="shared" si="10"/>
        <v>-17192234</v>
      </c>
      <c r="N55" s="121">
        <f t="shared" si="10"/>
        <v>24888828</v>
      </c>
      <c r="O55" s="121">
        <f t="shared" si="10"/>
        <v>-17221234</v>
      </c>
      <c r="P55" s="121">
        <f t="shared" si="10"/>
        <v>-14384804.000000002</v>
      </c>
      <c r="Q55" s="121">
        <f t="shared" si="10"/>
        <v>-10475024.000000002</v>
      </c>
      <c r="R55" s="121">
        <f t="shared" si="10"/>
        <v>-9176579.0000000019</v>
      </c>
      <c r="S55" s="121">
        <f t="shared" si="10"/>
        <v>-8176579.0000000009</v>
      </c>
      <c r="T55" s="121">
        <f t="shared" si="10"/>
        <v>-8176579.0000000009</v>
      </c>
      <c r="U55" s="121">
        <f t="shared" si="10"/>
        <v>-8176579.0000000009</v>
      </c>
      <c r="V55" s="121">
        <f t="shared" si="10"/>
        <v>-8176579.0000000009</v>
      </c>
      <c r="W55" s="121">
        <f t="shared" si="10"/>
        <v>-8176579.0000000009</v>
      </c>
      <c r="X55" s="121">
        <f t="shared" si="10"/>
        <v>-8176579.0000000009</v>
      </c>
      <c r="Y55" s="121">
        <f t="shared" si="10"/>
        <v>-8176579.0000000009</v>
      </c>
      <c r="Z55" s="121">
        <f t="shared" si="10"/>
        <v>-8176579.0000000009</v>
      </c>
      <c r="AA55" s="121">
        <f t="shared" si="10"/>
        <v>-12080474.000000002</v>
      </c>
      <c r="AB55" s="121">
        <f t="shared" si="10"/>
        <v>-7633224.0000000009</v>
      </c>
      <c r="AC55" s="121">
        <f t="shared" si="10"/>
        <v>606621.29999999946</v>
      </c>
      <c r="AD55" s="121">
        <f t="shared" si="10"/>
        <v>3351519.0499999956</v>
      </c>
      <c r="AE55" s="121">
        <f t="shared" si="10"/>
        <v>3351519.0499999956</v>
      </c>
      <c r="AF55" s="121">
        <f t="shared" si="10"/>
        <v>3351519.0499999956</v>
      </c>
      <c r="AG55" s="121">
        <f t="shared" si="10"/>
        <v>3351519.0499999956</v>
      </c>
      <c r="AH55" s="121">
        <f t="shared" si="10"/>
        <v>3351519.0499999956</v>
      </c>
      <c r="AI55" s="121">
        <f t="shared" si="10"/>
        <v>3351519.0499999956</v>
      </c>
      <c r="AJ55" s="121">
        <f t="shared" si="10"/>
        <v>3351519.0499999956</v>
      </c>
      <c r="AK55" s="121">
        <f t="shared" si="10"/>
        <v>3351519.0499999956</v>
      </c>
      <c r="AL55" s="121">
        <f t="shared" si="10"/>
        <v>3351519.0499999956</v>
      </c>
      <c r="AM55" s="121">
        <f t="shared" si="10"/>
        <v>-4888326.2500000028</v>
      </c>
      <c r="AN55" s="121">
        <f t="shared" si="10"/>
        <v>-2015946.9054999959</v>
      </c>
      <c r="AO55" s="121">
        <f t="shared" si="10"/>
        <v>10983041.612500003</v>
      </c>
      <c r="AP55" s="121">
        <f t="shared" si="10"/>
        <v>15303675.241999997</v>
      </c>
      <c r="AQ55" s="121">
        <f t="shared" si="10"/>
        <v>15303270.241999997</v>
      </c>
      <c r="AR55" s="121">
        <f t="shared" si="10"/>
        <v>15303270.241999997</v>
      </c>
      <c r="AS55" s="121">
        <f t="shared" si="10"/>
        <v>15303270.241999997</v>
      </c>
      <c r="AT55" s="121">
        <f t="shared" si="10"/>
        <v>15303270.241999997</v>
      </c>
      <c r="AU55" s="121">
        <f t="shared" si="10"/>
        <v>15303270.241999997</v>
      </c>
      <c r="AV55" s="121">
        <f t="shared" si="10"/>
        <v>15303270.241999997</v>
      </c>
      <c r="AW55" s="121">
        <f t="shared" si="10"/>
        <v>15303270.241999997</v>
      </c>
      <c r="AX55" s="121">
        <f t="shared" si="10"/>
        <v>15303270.241999997</v>
      </c>
      <c r="AY55" s="121">
        <f t="shared" si="10"/>
        <v>2326801.9070000038</v>
      </c>
      <c r="AZ55" s="121">
        <f t="shared" si="10"/>
        <v>-5713468.012975012</v>
      </c>
      <c r="BA55" s="121">
        <f t="shared" si="10"/>
        <v>6856620.3568250006</v>
      </c>
      <c r="BB55" s="121">
        <f t="shared" si="10"/>
        <v>11041386.814239996</v>
      </c>
      <c r="BC55" s="121">
        <f t="shared" si="10"/>
        <v>11040981.814239996</v>
      </c>
      <c r="BD55" s="121">
        <f t="shared" si="10"/>
        <v>11040981.814239996</v>
      </c>
      <c r="BE55" s="121">
        <f t="shared" si="10"/>
        <v>11040981.814239996</v>
      </c>
      <c r="BF55" s="121">
        <f t="shared" si="10"/>
        <v>11040981.814239996</v>
      </c>
      <c r="BG55" s="121">
        <f t="shared" si="10"/>
        <v>11040981.814239996</v>
      </c>
      <c r="BH55" s="121">
        <f t="shared" si="10"/>
        <v>11040981.814239996</v>
      </c>
      <c r="BI55" s="121">
        <f t="shared" si="10"/>
        <v>11040981.814239996</v>
      </c>
      <c r="BJ55" s="121">
        <f t="shared" si="10"/>
        <v>11040981.814239996</v>
      </c>
      <c r="BK55" s="121">
        <f t="shared" si="10"/>
        <v>-1525829.5655350063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64778063.999999993</v>
      </c>
      <c r="E57" s="121">
        <f t="shared" si="11"/>
        <v>64778063.999999993</v>
      </c>
      <c r="F57" s="121">
        <f t="shared" si="11"/>
        <v>64778063.999999993</v>
      </c>
      <c r="G57" s="121">
        <f t="shared" si="11"/>
        <v>64778063.999999993</v>
      </c>
      <c r="H57" s="121">
        <f t="shared" si="11"/>
        <v>33353255.999999996</v>
      </c>
      <c r="I57" s="121">
        <f t="shared" si="11"/>
        <v>103622798</v>
      </c>
      <c r="J57" s="121">
        <f t="shared" si="11"/>
        <v>86041170</v>
      </c>
      <c r="K57" s="121">
        <f t="shared" si="11"/>
        <v>68768936</v>
      </c>
      <c r="L57" s="121">
        <f t="shared" si="11"/>
        <v>51576702</v>
      </c>
      <c r="M57" s="121">
        <f t="shared" si="11"/>
        <v>34384468</v>
      </c>
      <c r="N57" s="121">
        <f t="shared" si="11"/>
        <v>17192234</v>
      </c>
      <c r="O57" s="121">
        <f t="shared" si="11"/>
        <v>42081062</v>
      </c>
      <c r="P57" s="121">
        <f t="shared" si="11"/>
        <v>24859828</v>
      </c>
      <c r="Q57" s="121">
        <f t="shared" si="11"/>
        <v>10475023.999999998</v>
      </c>
      <c r="R57" s="121">
        <f t="shared" si="11"/>
        <v>0</v>
      </c>
      <c r="S57" s="121">
        <f t="shared" si="11"/>
        <v>-9176579.0000000019</v>
      </c>
      <c r="T57" s="121">
        <f t="shared" si="11"/>
        <v>-17353158.000000004</v>
      </c>
      <c r="U57" s="121">
        <f t="shared" si="11"/>
        <v>-25529737.000000004</v>
      </c>
      <c r="V57" s="121">
        <f t="shared" si="11"/>
        <v>-33706316.000000007</v>
      </c>
      <c r="W57" s="121">
        <f t="shared" si="11"/>
        <v>-41882895.000000007</v>
      </c>
      <c r="X57" s="121">
        <f t="shared" si="11"/>
        <v>-50059474.000000007</v>
      </c>
      <c r="Y57" s="121">
        <f t="shared" si="11"/>
        <v>-58236053.000000007</v>
      </c>
      <c r="Z57" s="121">
        <f t="shared" si="11"/>
        <v>-66412632.000000007</v>
      </c>
      <c r="AA57" s="121">
        <f t="shared" si="11"/>
        <v>-74589211.000000015</v>
      </c>
      <c r="AB57" s="121">
        <f t="shared" si="11"/>
        <v>-86669685.000000015</v>
      </c>
      <c r="AC57" s="121">
        <f t="shared" si="11"/>
        <v>-94302909.000000015</v>
      </c>
      <c r="AD57" s="121">
        <f t="shared" si="11"/>
        <v>-93696287.700000018</v>
      </c>
      <c r="AE57" s="121">
        <f t="shared" si="11"/>
        <v>-90344768.650000021</v>
      </c>
      <c r="AF57" s="121">
        <f t="shared" si="11"/>
        <v>-86993249.600000024</v>
      </c>
      <c r="AG57" s="121">
        <f t="shared" si="11"/>
        <v>-83641730.550000027</v>
      </c>
      <c r="AH57" s="121">
        <f t="shared" si="11"/>
        <v>-80290211.50000003</v>
      </c>
      <c r="AI57" s="121">
        <f t="shared" si="11"/>
        <v>-76938692.450000033</v>
      </c>
      <c r="AJ57" s="121">
        <f t="shared" ref="AJ57:BK57" si="12">AI58</f>
        <v>-73587173.400000036</v>
      </c>
      <c r="AK57" s="121">
        <f t="shared" si="12"/>
        <v>-70235654.350000039</v>
      </c>
      <c r="AL57" s="121">
        <f t="shared" si="12"/>
        <v>-66884135.300000042</v>
      </c>
      <c r="AM57" s="121">
        <f t="shared" si="12"/>
        <v>-63532616.250000045</v>
      </c>
      <c r="AN57" s="121">
        <f t="shared" si="12"/>
        <v>-68420942.500000045</v>
      </c>
      <c r="AO57" s="121">
        <f t="shared" si="12"/>
        <v>-70436889.405500039</v>
      </c>
      <c r="AP57" s="121">
        <f t="shared" si="12"/>
        <v>-59453847.793000035</v>
      </c>
      <c r="AQ57" s="121">
        <f t="shared" si="12"/>
        <v>-44150172.551000036</v>
      </c>
      <c r="AR57" s="121">
        <f t="shared" si="12"/>
        <v>-28846902.309000038</v>
      </c>
      <c r="AS57" s="121">
        <f t="shared" si="12"/>
        <v>-13543632.067000041</v>
      </c>
      <c r="AT57" s="121">
        <f t="shared" si="12"/>
        <v>1759638.174999956</v>
      </c>
      <c r="AU57" s="121">
        <f t="shared" si="12"/>
        <v>17062908.416999951</v>
      </c>
      <c r="AV57" s="121">
        <f t="shared" si="12"/>
        <v>32366178.65899995</v>
      </c>
      <c r="AW57" s="121">
        <f t="shared" si="12"/>
        <v>47669448.900999948</v>
      </c>
      <c r="AX57" s="121">
        <f t="shared" si="12"/>
        <v>62972719.142999947</v>
      </c>
      <c r="AY57" s="121">
        <f t="shared" si="12"/>
        <v>78275989.384999946</v>
      </c>
      <c r="AZ57" s="121">
        <f t="shared" si="12"/>
        <v>80602791.291999951</v>
      </c>
      <c r="BA57" s="121">
        <f t="shared" si="12"/>
        <v>74889323.279024944</v>
      </c>
      <c r="BB57" s="121">
        <f t="shared" si="12"/>
        <v>81745943.635849938</v>
      </c>
      <c r="BC57" s="121">
        <f t="shared" si="12"/>
        <v>92787330.450089931</v>
      </c>
      <c r="BD57" s="121">
        <f t="shared" si="12"/>
        <v>103828312.26432993</v>
      </c>
      <c r="BE57" s="121">
        <f t="shared" si="12"/>
        <v>114869294.07856992</v>
      </c>
      <c r="BF57" s="121">
        <f t="shared" si="12"/>
        <v>125910275.89280991</v>
      </c>
      <c r="BG57" s="121">
        <f t="shared" si="12"/>
        <v>136951257.70704991</v>
      </c>
      <c r="BH57" s="121">
        <f t="shared" si="12"/>
        <v>147992239.52128991</v>
      </c>
      <c r="BI57" s="121">
        <f t="shared" si="12"/>
        <v>159033221.33552992</v>
      </c>
      <c r="BJ57" s="121">
        <f t="shared" si="12"/>
        <v>170074203.14976993</v>
      </c>
      <c r="BK57" s="121">
        <f t="shared" si="12"/>
        <v>181115184.96400994</v>
      </c>
      <c r="BL57" s="130"/>
    </row>
    <row r="58" spans="2:64" x14ac:dyDescent="0.15">
      <c r="B58" s="136" t="s">
        <v>468</v>
      </c>
      <c r="C58" s="121">
        <f>C55</f>
        <v>64778063.999999993</v>
      </c>
      <c r="D58" s="121">
        <f t="shared" ref="D58:AI58" si="13">D57+D55</f>
        <v>64778063.999999993</v>
      </c>
      <c r="E58" s="121">
        <f t="shared" si="13"/>
        <v>64778063.999999993</v>
      </c>
      <c r="F58" s="121">
        <f t="shared" si="13"/>
        <v>64778063.999999993</v>
      </c>
      <c r="G58" s="121">
        <f t="shared" si="13"/>
        <v>33353255.999999996</v>
      </c>
      <c r="H58" s="121">
        <f t="shared" si="13"/>
        <v>103622798</v>
      </c>
      <c r="I58" s="121">
        <f t="shared" si="13"/>
        <v>86041170</v>
      </c>
      <c r="J58" s="121">
        <f t="shared" si="13"/>
        <v>68768936</v>
      </c>
      <c r="K58" s="121">
        <f t="shared" si="13"/>
        <v>51576702</v>
      </c>
      <c r="L58" s="121">
        <f t="shared" si="13"/>
        <v>34384468</v>
      </c>
      <c r="M58" s="121">
        <f t="shared" si="13"/>
        <v>17192234</v>
      </c>
      <c r="N58" s="121">
        <f t="shared" si="13"/>
        <v>42081062</v>
      </c>
      <c r="O58" s="121">
        <f t="shared" si="13"/>
        <v>24859828</v>
      </c>
      <c r="P58" s="121">
        <f t="shared" si="13"/>
        <v>10475023.999999998</v>
      </c>
      <c r="Q58" s="121">
        <f t="shared" si="13"/>
        <v>0</v>
      </c>
      <c r="R58" s="121">
        <f t="shared" si="13"/>
        <v>-9176579.0000000019</v>
      </c>
      <c r="S58" s="121">
        <f t="shared" si="13"/>
        <v>-17353158.000000004</v>
      </c>
      <c r="T58" s="121">
        <f t="shared" si="13"/>
        <v>-25529737.000000004</v>
      </c>
      <c r="U58" s="121">
        <f t="shared" si="13"/>
        <v>-33706316.000000007</v>
      </c>
      <c r="V58" s="121">
        <f t="shared" si="13"/>
        <v>-41882895.000000007</v>
      </c>
      <c r="W58" s="121">
        <f t="shared" si="13"/>
        <v>-50059474.000000007</v>
      </c>
      <c r="X58" s="121">
        <f t="shared" si="13"/>
        <v>-58236053.000000007</v>
      </c>
      <c r="Y58" s="121">
        <f t="shared" si="13"/>
        <v>-66412632.000000007</v>
      </c>
      <c r="Z58" s="121">
        <f t="shared" si="13"/>
        <v>-74589211.000000015</v>
      </c>
      <c r="AA58" s="121">
        <f t="shared" si="13"/>
        <v>-86669685.000000015</v>
      </c>
      <c r="AB58" s="121">
        <f t="shared" si="13"/>
        <v>-94302909.000000015</v>
      </c>
      <c r="AC58" s="121">
        <f t="shared" si="13"/>
        <v>-93696287.700000018</v>
      </c>
      <c r="AD58" s="121">
        <f t="shared" si="13"/>
        <v>-90344768.650000021</v>
      </c>
      <c r="AE58" s="121">
        <f t="shared" si="13"/>
        <v>-86993249.600000024</v>
      </c>
      <c r="AF58" s="121">
        <f t="shared" si="13"/>
        <v>-83641730.550000027</v>
      </c>
      <c r="AG58" s="121">
        <f t="shared" si="13"/>
        <v>-80290211.50000003</v>
      </c>
      <c r="AH58" s="121">
        <f t="shared" si="13"/>
        <v>-76938692.450000033</v>
      </c>
      <c r="AI58" s="121">
        <f t="shared" si="13"/>
        <v>-73587173.400000036</v>
      </c>
      <c r="AJ58" s="121">
        <f t="shared" ref="AJ58:BK58" si="14">AJ57+AJ55</f>
        <v>-70235654.350000039</v>
      </c>
      <c r="AK58" s="121">
        <f t="shared" si="14"/>
        <v>-66884135.300000042</v>
      </c>
      <c r="AL58" s="121">
        <f t="shared" si="14"/>
        <v>-63532616.250000045</v>
      </c>
      <c r="AM58" s="121">
        <f t="shared" si="14"/>
        <v>-68420942.500000045</v>
      </c>
      <c r="AN58" s="121">
        <f t="shared" si="14"/>
        <v>-70436889.405500039</v>
      </c>
      <c r="AO58" s="121">
        <f t="shared" si="14"/>
        <v>-59453847.793000035</v>
      </c>
      <c r="AP58" s="121">
        <f t="shared" si="14"/>
        <v>-44150172.551000036</v>
      </c>
      <c r="AQ58" s="121">
        <f t="shared" si="14"/>
        <v>-28846902.309000038</v>
      </c>
      <c r="AR58" s="121">
        <f t="shared" si="14"/>
        <v>-13543632.067000041</v>
      </c>
      <c r="AS58" s="121">
        <f t="shared" si="14"/>
        <v>1759638.174999956</v>
      </c>
      <c r="AT58" s="121">
        <f t="shared" si="14"/>
        <v>17062908.416999951</v>
      </c>
      <c r="AU58" s="121">
        <f t="shared" si="14"/>
        <v>32366178.65899995</v>
      </c>
      <c r="AV58" s="121">
        <f t="shared" si="14"/>
        <v>47669448.900999948</v>
      </c>
      <c r="AW58" s="121">
        <f t="shared" si="14"/>
        <v>62972719.142999947</v>
      </c>
      <c r="AX58" s="121">
        <f t="shared" si="14"/>
        <v>78275989.384999946</v>
      </c>
      <c r="AY58" s="121">
        <f t="shared" si="14"/>
        <v>80602791.291999951</v>
      </c>
      <c r="AZ58" s="121">
        <f t="shared" si="14"/>
        <v>74889323.279024944</v>
      </c>
      <c r="BA58" s="121">
        <f t="shared" si="14"/>
        <v>81745943.635849938</v>
      </c>
      <c r="BB58" s="121">
        <f t="shared" si="14"/>
        <v>92787330.450089931</v>
      </c>
      <c r="BC58" s="121">
        <f t="shared" si="14"/>
        <v>103828312.26432993</v>
      </c>
      <c r="BD58" s="121">
        <f t="shared" si="14"/>
        <v>114869294.07856992</v>
      </c>
      <c r="BE58" s="121">
        <f t="shared" si="14"/>
        <v>125910275.89280991</v>
      </c>
      <c r="BF58" s="121">
        <f t="shared" si="14"/>
        <v>136951257.70704991</v>
      </c>
      <c r="BG58" s="121">
        <f t="shared" si="14"/>
        <v>147992239.52128991</v>
      </c>
      <c r="BH58" s="121">
        <f t="shared" si="14"/>
        <v>159033221.33552992</v>
      </c>
      <c r="BI58" s="121">
        <f t="shared" si="14"/>
        <v>170074203.14976993</v>
      </c>
      <c r="BJ58" s="121">
        <f t="shared" si="14"/>
        <v>181115184.96400994</v>
      </c>
      <c r="BK58" s="121">
        <f t="shared" si="14"/>
        <v>179589355.39847493</v>
      </c>
      <c r="BL58" s="130"/>
    </row>
    <row r="60" spans="2:64" x14ac:dyDescent="0.15">
      <c r="B60" s="138" t="s">
        <v>1049</v>
      </c>
      <c r="C60" s="130">
        <f>C53</f>
        <v>64778063.999999993</v>
      </c>
      <c r="D60" s="130">
        <f t="shared" ref="D60:AI60" si="15">D53+C60</f>
        <v>64778063.999999993</v>
      </c>
      <c r="E60" s="130">
        <f t="shared" si="15"/>
        <v>64778063.999999993</v>
      </c>
      <c r="F60" s="130">
        <f t="shared" si="15"/>
        <v>64778063.999999993</v>
      </c>
      <c r="G60" s="130">
        <f t="shared" si="15"/>
        <v>64778063.999999993</v>
      </c>
      <c r="H60" s="130">
        <f t="shared" si="15"/>
        <v>150819234</v>
      </c>
      <c r="I60" s="130">
        <f t="shared" si="15"/>
        <v>150819234</v>
      </c>
      <c r="J60" s="130">
        <f t="shared" si="15"/>
        <v>150819234</v>
      </c>
      <c r="K60" s="130">
        <f t="shared" si="15"/>
        <v>150819234</v>
      </c>
      <c r="L60" s="130">
        <f t="shared" si="15"/>
        <v>150819234</v>
      </c>
      <c r="M60" s="130">
        <f t="shared" si="15"/>
        <v>150819234</v>
      </c>
      <c r="N60" s="130">
        <f t="shared" si="15"/>
        <v>192900296</v>
      </c>
      <c r="O60" s="130">
        <f t="shared" si="15"/>
        <v>192900296</v>
      </c>
      <c r="P60" s="130">
        <f t="shared" si="15"/>
        <v>192900296</v>
      </c>
      <c r="Q60" s="130">
        <f t="shared" si="15"/>
        <v>192900296</v>
      </c>
      <c r="R60" s="130">
        <f t="shared" si="15"/>
        <v>192900296</v>
      </c>
      <c r="S60" s="130">
        <f t="shared" si="15"/>
        <v>192900296</v>
      </c>
      <c r="T60" s="130">
        <f t="shared" si="15"/>
        <v>192900296</v>
      </c>
      <c r="U60" s="130">
        <f t="shared" si="15"/>
        <v>192900296</v>
      </c>
      <c r="V60" s="130">
        <f t="shared" si="15"/>
        <v>192900296</v>
      </c>
      <c r="W60" s="130">
        <f t="shared" si="15"/>
        <v>192900296</v>
      </c>
      <c r="X60" s="130">
        <f t="shared" si="15"/>
        <v>192900296</v>
      </c>
      <c r="Y60" s="130">
        <f t="shared" si="15"/>
        <v>192900296</v>
      </c>
      <c r="Z60" s="130">
        <f t="shared" si="15"/>
        <v>192900296</v>
      </c>
      <c r="AA60" s="130">
        <f t="shared" si="15"/>
        <v>192900296</v>
      </c>
      <c r="AB60" s="130">
        <f t="shared" si="15"/>
        <v>192900296</v>
      </c>
      <c r="AC60" s="130">
        <f t="shared" si="15"/>
        <v>192900296</v>
      </c>
      <c r="AD60" s="130">
        <f t="shared" si="15"/>
        <v>192900296</v>
      </c>
      <c r="AE60" s="130">
        <f t="shared" si="15"/>
        <v>192900296</v>
      </c>
      <c r="AF60" s="130">
        <f t="shared" si="15"/>
        <v>192900296</v>
      </c>
      <c r="AG60" s="130">
        <f t="shared" si="15"/>
        <v>192900296</v>
      </c>
      <c r="AH60" s="130">
        <f t="shared" si="15"/>
        <v>192900296</v>
      </c>
      <c r="AI60" s="130">
        <f t="shared" si="15"/>
        <v>192900296</v>
      </c>
      <c r="AJ60" s="130">
        <f t="shared" ref="AJ60:BK60" si="16">AJ53+AI60</f>
        <v>192900296</v>
      </c>
      <c r="AK60" s="130">
        <f t="shared" si="16"/>
        <v>192900296</v>
      </c>
      <c r="AL60" s="130">
        <f t="shared" si="16"/>
        <v>192900296</v>
      </c>
      <c r="AM60" s="130">
        <f t="shared" si="16"/>
        <v>192900296</v>
      </c>
      <c r="AN60" s="130">
        <f t="shared" si="16"/>
        <v>192900296</v>
      </c>
      <c r="AO60" s="130">
        <f t="shared" si="16"/>
        <v>192900296</v>
      </c>
      <c r="AP60" s="130">
        <f t="shared" si="16"/>
        <v>192900296</v>
      </c>
      <c r="AQ60" s="130">
        <f t="shared" si="16"/>
        <v>192900296</v>
      </c>
      <c r="AR60" s="130">
        <f t="shared" si="16"/>
        <v>192900296</v>
      </c>
      <c r="AS60" s="130">
        <f t="shared" si="16"/>
        <v>192900296</v>
      </c>
      <c r="AT60" s="130">
        <f t="shared" si="16"/>
        <v>192900296</v>
      </c>
      <c r="AU60" s="130">
        <f t="shared" si="16"/>
        <v>192900296</v>
      </c>
      <c r="AV60" s="130">
        <f t="shared" si="16"/>
        <v>192900296</v>
      </c>
      <c r="AW60" s="130">
        <f t="shared" si="16"/>
        <v>192900296</v>
      </c>
      <c r="AX60" s="130">
        <f t="shared" si="16"/>
        <v>192900296</v>
      </c>
      <c r="AY60" s="130">
        <f t="shared" si="16"/>
        <v>192900296</v>
      </c>
      <c r="AZ60" s="130">
        <f t="shared" si="16"/>
        <v>192900296</v>
      </c>
      <c r="BA60" s="130">
        <f t="shared" si="16"/>
        <v>192900296</v>
      </c>
      <c r="BB60" s="130">
        <f t="shared" si="16"/>
        <v>192900296</v>
      </c>
      <c r="BC60" s="130">
        <f t="shared" si="16"/>
        <v>192900296</v>
      </c>
      <c r="BD60" s="130">
        <f t="shared" si="16"/>
        <v>192900296</v>
      </c>
      <c r="BE60" s="130">
        <f t="shared" si="16"/>
        <v>192900296</v>
      </c>
      <c r="BF60" s="130">
        <f t="shared" si="16"/>
        <v>192900296</v>
      </c>
      <c r="BG60" s="130">
        <f t="shared" si="16"/>
        <v>192900296</v>
      </c>
      <c r="BH60" s="130">
        <f t="shared" si="16"/>
        <v>192900296</v>
      </c>
      <c r="BI60" s="130">
        <f t="shared" si="16"/>
        <v>192900296</v>
      </c>
      <c r="BJ60" s="130">
        <f t="shared" si="16"/>
        <v>192900296</v>
      </c>
      <c r="BK60" s="130">
        <f t="shared" si="16"/>
        <v>192900296</v>
      </c>
    </row>
    <row r="62" spans="2:64" x14ac:dyDescent="0.15">
      <c r="B62" s="260" t="s">
        <v>991</v>
      </c>
    </row>
    <row r="63" spans="2:64" outlineLevel="1" x14ac:dyDescent="0.15">
      <c r="B63" s="260"/>
    </row>
    <row r="64" spans="2:64" outlineLevel="1" x14ac:dyDescent="0.15">
      <c r="B64" s="135" t="s">
        <v>828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1035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-31424807.999999996</v>
      </c>
      <c r="H67" s="121">
        <f t="shared" si="17"/>
        <v>-15771627.999999998</v>
      </c>
      <c r="I67" s="121">
        <f t="shared" si="17"/>
        <v>-17581628</v>
      </c>
      <c r="J67" s="121">
        <f t="shared" si="17"/>
        <v>-17272234</v>
      </c>
      <c r="K67" s="121">
        <f t="shared" si="17"/>
        <v>-17192234</v>
      </c>
      <c r="L67" s="121">
        <f t="shared" si="17"/>
        <v>-17192234</v>
      </c>
      <c r="M67" s="121">
        <f t="shared" si="17"/>
        <v>-17192234</v>
      </c>
      <c r="N67" s="121">
        <f t="shared" si="17"/>
        <v>-17192234</v>
      </c>
      <c r="O67" s="121">
        <f t="shared" si="17"/>
        <v>-17221234</v>
      </c>
      <c r="P67" s="121">
        <f t="shared" si="17"/>
        <v>-14384804.000000002</v>
      </c>
      <c r="Q67" s="121">
        <f t="shared" si="17"/>
        <v>-10475024.000000002</v>
      </c>
      <c r="R67" s="121">
        <f t="shared" si="17"/>
        <v>-9176579.0000000019</v>
      </c>
      <c r="S67" s="121">
        <f t="shared" si="17"/>
        <v>-8176579.0000000009</v>
      </c>
      <c r="T67" s="121">
        <f t="shared" si="17"/>
        <v>-8176579.0000000009</v>
      </c>
      <c r="U67" s="121">
        <f t="shared" si="17"/>
        <v>-8176579.0000000009</v>
      </c>
      <c r="V67" s="121">
        <f t="shared" si="17"/>
        <v>-8176579.0000000009</v>
      </c>
      <c r="W67" s="121">
        <f t="shared" si="17"/>
        <v>-8176579.0000000009</v>
      </c>
      <c r="X67" s="121">
        <f t="shared" si="17"/>
        <v>-8176579.0000000009</v>
      </c>
      <c r="Y67" s="121">
        <f t="shared" si="17"/>
        <v>-8176579.0000000009</v>
      </c>
      <c r="Z67" s="121">
        <f t="shared" si="17"/>
        <v>-8176579.0000000009</v>
      </c>
      <c r="AA67" s="121">
        <f t="shared" si="17"/>
        <v>-12080474.000000002</v>
      </c>
      <c r="AB67" s="121">
        <f t="shared" si="17"/>
        <v>-7633224.0000000009</v>
      </c>
      <c r="AC67" s="121">
        <f t="shared" si="17"/>
        <v>606621.29999999946</v>
      </c>
      <c r="AD67" s="121">
        <f t="shared" si="17"/>
        <v>3351519.0499999956</v>
      </c>
      <c r="AE67" s="121">
        <f t="shared" si="17"/>
        <v>3351519.0499999956</v>
      </c>
      <c r="AF67" s="121">
        <f t="shared" si="17"/>
        <v>3351519.0499999956</v>
      </c>
      <c r="AG67" s="121">
        <f t="shared" si="17"/>
        <v>3351519.0499999956</v>
      </c>
      <c r="AH67" s="121">
        <f t="shared" si="17"/>
        <v>3351519.0499999956</v>
      </c>
      <c r="AI67" s="121">
        <f t="shared" si="17"/>
        <v>3351519.0499999956</v>
      </c>
      <c r="AJ67" s="121">
        <f t="shared" si="17"/>
        <v>3351519.0499999956</v>
      </c>
      <c r="AK67" s="121">
        <f t="shared" si="17"/>
        <v>3351519.0499999956</v>
      </c>
      <c r="AL67" s="121">
        <f t="shared" si="17"/>
        <v>3351519.0499999956</v>
      </c>
      <c r="AM67" s="121">
        <f t="shared" si="17"/>
        <v>-4888326.2500000028</v>
      </c>
      <c r="AN67" s="121">
        <f t="shared" si="17"/>
        <v>-2015946.9054999959</v>
      </c>
      <c r="AO67" s="121">
        <f t="shared" si="17"/>
        <v>10983041.612500003</v>
      </c>
      <c r="AP67" s="121">
        <f t="shared" si="17"/>
        <v>15303675.241999997</v>
      </c>
      <c r="AQ67" s="121">
        <f t="shared" si="17"/>
        <v>15303270.241999997</v>
      </c>
      <c r="AR67" s="121">
        <f t="shared" si="17"/>
        <v>15303270.241999997</v>
      </c>
      <c r="AS67" s="121">
        <f t="shared" si="17"/>
        <v>15303270.241999997</v>
      </c>
      <c r="AT67" s="121">
        <f t="shared" si="17"/>
        <v>15303270.241999997</v>
      </c>
      <c r="AU67" s="121">
        <f t="shared" si="17"/>
        <v>15303270.241999997</v>
      </c>
      <c r="AV67" s="121">
        <f t="shared" si="17"/>
        <v>15303270.241999997</v>
      </c>
      <c r="AW67" s="121">
        <f t="shared" si="17"/>
        <v>15303270.241999997</v>
      </c>
      <c r="AX67" s="121">
        <f t="shared" si="17"/>
        <v>15303270.241999997</v>
      </c>
      <c r="AY67" s="121">
        <f t="shared" si="17"/>
        <v>2326801.9070000038</v>
      </c>
      <c r="AZ67" s="121">
        <f t="shared" si="17"/>
        <v>-5713468.012975012</v>
      </c>
      <c r="BA67" s="121">
        <f t="shared" si="17"/>
        <v>6856620.3568250006</v>
      </c>
      <c r="BB67" s="121">
        <f t="shared" si="17"/>
        <v>11041386.814239996</v>
      </c>
      <c r="BC67" s="121">
        <f t="shared" si="17"/>
        <v>11040981.814239996</v>
      </c>
      <c r="BD67" s="121">
        <f t="shared" si="17"/>
        <v>11040981.814239996</v>
      </c>
      <c r="BE67" s="121">
        <f t="shared" si="17"/>
        <v>11040981.814239996</v>
      </c>
      <c r="BF67" s="121">
        <f t="shared" si="17"/>
        <v>11040981.814239996</v>
      </c>
      <c r="BG67" s="121">
        <f t="shared" si="17"/>
        <v>11040981.814239996</v>
      </c>
      <c r="BH67" s="121">
        <f t="shared" si="17"/>
        <v>11040981.814239996</v>
      </c>
      <c r="BI67" s="121">
        <f t="shared" si="17"/>
        <v>11040981.814239996</v>
      </c>
      <c r="BJ67" s="121">
        <f t="shared" si="17"/>
        <v>11040981.814239996</v>
      </c>
      <c r="BK67" s="121">
        <f t="shared" si="17"/>
        <v>-1525829.5655350063</v>
      </c>
      <c r="BL67" s="48">
        <f>SUM(C67:BK67)</f>
        <v>-13310940.601525169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-31424807.999999996</v>
      </c>
      <c r="I69" s="121">
        <f t="shared" si="18"/>
        <v>-47196435.999999993</v>
      </c>
      <c r="J69" s="121">
        <f t="shared" si="18"/>
        <v>-64778063.999999993</v>
      </c>
      <c r="K69" s="121">
        <f t="shared" si="18"/>
        <v>-82050298</v>
      </c>
      <c r="L69" s="121">
        <f t="shared" si="18"/>
        <v>-99242532</v>
      </c>
      <c r="M69" s="121">
        <f t="shared" si="18"/>
        <v>-116434766</v>
      </c>
      <c r="N69" s="121">
        <f t="shared" si="18"/>
        <v>-133627000</v>
      </c>
      <c r="O69" s="121">
        <f t="shared" si="18"/>
        <v>-150819234</v>
      </c>
      <c r="P69" s="121">
        <f t="shared" si="18"/>
        <v>-168040468</v>
      </c>
      <c r="Q69" s="121">
        <f t="shared" si="18"/>
        <v>-182425272</v>
      </c>
      <c r="R69" s="121">
        <f t="shared" si="18"/>
        <v>-192900296</v>
      </c>
      <c r="S69" s="121">
        <f t="shared" si="18"/>
        <v>-202076875</v>
      </c>
      <c r="T69" s="121">
        <f t="shared" si="18"/>
        <v>-210253454</v>
      </c>
      <c r="U69" s="121">
        <f t="shared" si="18"/>
        <v>-218430033</v>
      </c>
      <c r="V69" s="121">
        <f t="shared" si="18"/>
        <v>-226606612</v>
      </c>
      <c r="W69" s="121">
        <f t="shared" si="18"/>
        <v>-234783191</v>
      </c>
      <c r="X69" s="121">
        <f t="shared" si="18"/>
        <v>-242959770</v>
      </c>
      <c r="Y69" s="121">
        <f t="shared" si="18"/>
        <v>-251136349</v>
      </c>
      <c r="Z69" s="121">
        <f t="shared" si="18"/>
        <v>-259312928</v>
      </c>
      <c r="AA69" s="121">
        <f t="shared" si="18"/>
        <v>-267489507</v>
      </c>
      <c r="AB69" s="121">
        <f t="shared" si="18"/>
        <v>-279569981</v>
      </c>
      <c r="AC69" s="121">
        <f t="shared" si="18"/>
        <v>-287203205</v>
      </c>
      <c r="AD69" s="121">
        <f t="shared" si="18"/>
        <v>-286596583.69999999</v>
      </c>
      <c r="AE69" s="121">
        <f t="shared" si="18"/>
        <v>-283245064.64999998</v>
      </c>
      <c r="AF69" s="121">
        <f t="shared" si="18"/>
        <v>-279893545.59999996</v>
      </c>
      <c r="AG69" s="121">
        <f t="shared" si="18"/>
        <v>-276542026.54999995</v>
      </c>
      <c r="AH69" s="121">
        <f t="shared" si="18"/>
        <v>-273190507.49999994</v>
      </c>
      <c r="AI69" s="121">
        <f t="shared" si="18"/>
        <v>-269838988.44999993</v>
      </c>
      <c r="AJ69" s="121">
        <f t="shared" ref="AJ69:BK69" si="19">AI70</f>
        <v>-266487469.39999995</v>
      </c>
      <c r="AK69" s="121">
        <f t="shared" si="19"/>
        <v>-263135950.34999996</v>
      </c>
      <c r="AL69" s="121">
        <f t="shared" si="19"/>
        <v>-259784431.29999998</v>
      </c>
      <c r="AM69" s="121">
        <f t="shared" si="19"/>
        <v>-256432912.25</v>
      </c>
      <c r="AN69" s="121">
        <f t="shared" si="19"/>
        <v>-261321238.5</v>
      </c>
      <c r="AO69" s="121">
        <f t="shared" si="19"/>
        <v>-263337185.40549999</v>
      </c>
      <c r="AP69" s="121">
        <f t="shared" si="19"/>
        <v>-252354143.79299998</v>
      </c>
      <c r="AQ69" s="121">
        <f t="shared" si="19"/>
        <v>-237050468.551</v>
      </c>
      <c r="AR69" s="121">
        <f t="shared" si="19"/>
        <v>-221747198.30900002</v>
      </c>
      <c r="AS69" s="121">
        <f t="shared" si="19"/>
        <v>-206443928.06700003</v>
      </c>
      <c r="AT69" s="121">
        <f t="shared" si="19"/>
        <v>-191140657.82500005</v>
      </c>
      <c r="AU69" s="121">
        <f t="shared" si="19"/>
        <v>-175837387.58300006</v>
      </c>
      <c r="AV69" s="121">
        <f t="shared" si="19"/>
        <v>-160534117.34100008</v>
      </c>
      <c r="AW69" s="121">
        <f t="shared" si="19"/>
        <v>-145230847.0990001</v>
      </c>
      <c r="AX69" s="121">
        <f t="shared" si="19"/>
        <v>-129927576.8570001</v>
      </c>
      <c r="AY69" s="121">
        <f t="shared" si="19"/>
        <v>-114624306.6150001</v>
      </c>
      <c r="AZ69" s="121">
        <f t="shared" si="19"/>
        <v>-112297504.70800009</v>
      </c>
      <c r="BA69" s="121">
        <f t="shared" si="19"/>
        <v>-118010972.7209751</v>
      </c>
      <c r="BB69" s="121">
        <f t="shared" si="19"/>
        <v>-111154352.36415011</v>
      </c>
      <c r="BC69" s="121">
        <f t="shared" si="19"/>
        <v>-100112965.54991011</v>
      </c>
      <c r="BD69" s="121">
        <f t="shared" si="19"/>
        <v>-89071983.73567012</v>
      </c>
      <c r="BE69" s="121">
        <f t="shared" si="19"/>
        <v>-78031001.921430126</v>
      </c>
      <c r="BF69" s="121">
        <f t="shared" si="19"/>
        <v>-66990020.107190132</v>
      </c>
      <c r="BG69" s="121">
        <f t="shared" si="19"/>
        <v>-55949038.292950138</v>
      </c>
      <c r="BH69" s="121">
        <f t="shared" si="19"/>
        <v>-44908056.478710145</v>
      </c>
      <c r="BI69" s="121">
        <f t="shared" si="19"/>
        <v>-33867074.664470151</v>
      </c>
      <c r="BJ69" s="121">
        <f t="shared" si="19"/>
        <v>-22826092.850230157</v>
      </c>
      <c r="BK69" s="121">
        <f t="shared" si="19"/>
        <v>-11785111.035990162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-31424807.999999996</v>
      </c>
      <c r="H70" s="121">
        <f t="shared" si="20"/>
        <v>-47196435.999999993</v>
      </c>
      <c r="I70" s="121">
        <f t="shared" si="20"/>
        <v>-64778063.999999993</v>
      </c>
      <c r="J70" s="121">
        <f t="shared" si="20"/>
        <v>-82050298</v>
      </c>
      <c r="K70" s="121">
        <f t="shared" si="20"/>
        <v>-99242532</v>
      </c>
      <c r="L70" s="121">
        <f t="shared" si="20"/>
        <v>-116434766</v>
      </c>
      <c r="M70" s="121">
        <f t="shared" si="20"/>
        <v>-133627000</v>
      </c>
      <c r="N70" s="121">
        <f t="shared" si="20"/>
        <v>-150819234</v>
      </c>
      <c r="O70" s="121">
        <f t="shared" si="20"/>
        <v>-168040468</v>
      </c>
      <c r="P70" s="121">
        <f t="shared" si="20"/>
        <v>-182425272</v>
      </c>
      <c r="Q70" s="121">
        <f t="shared" si="20"/>
        <v>-192900296</v>
      </c>
      <c r="R70" s="121">
        <f t="shared" si="20"/>
        <v>-202076875</v>
      </c>
      <c r="S70" s="121">
        <f t="shared" si="20"/>
        <v>-210253454</v>
      </c>
      <c r="T70" s="121">
        <f t="shared" si="20"/>
        <v>-218430033</v>
      </c>
      <c r="U70" s="121">
        <f t="shared" si="20"/>
        <v>-226606612</v>
      </c>
      <c r="V70" s="121">
        <f t="shared" si="20"/>
        <v>-234783191</v>
      </c>
      <c r="W70" s="121">
        <f t="shared" si="20"/>
        <v>-242959770</v>
      </c>
      <c r="X70" s="121">
        <f t="shared" si="20"/>
        <v>-251136349</v>
      </c>
      <c r="Y70" s="121">
        <f t="shared" si="20"/>
        <v>-259312928</v>
      </c>
      <c r="Z70" s="121">
        <f t="shared" si="20"/>
        <v>-267489507</v>
      </c>
      <c r="AA70" s="121">
        <f t="shared" si="20"/>
        <v>-279569981</v>
      </c>
      <c r="AB70" s="121">
        <f t="shared" si="20"/>
        <v>-287203205</v>
      </c>
      <c r="AC70" s="121">
        <f t="shared" si="20"/>
        <v>-286596583.69999999</v>
      </c>
      <c r="AD70" s="121">
        <f t="shared" si="20"/>
        <v>-283245064.64999998</v>
      </c>
      <c r="AE70" s="121">
        <f t="shared" si="20"/>
        <v>-279893545.59999996</v>
      </c>
      <c r="AF70" s="121">
        <f t="shared" si="20"/>
        <v>-276542026.54999995</v>
      </c>
      <c r="AG70" s="121">
        <f t="shared" si="20"/>
        <v>-273190507.49999994</v>
      </c>
      <c r="AH70" s="121">
        <f t="shared" si="20"/>
        <v>-269838988.44999993</v>
      </c>
      <c r="AI70" s="121">
        <f t="shared" si="20"/>
        <v>-266487469.39999995</v>
      </c>
      <c r="AJ70" s="121">
        <f t="shared" ref="AJ70:BK70" si="21">AJ69+AJ67</f>
        <v>-263135950.34999996</v>
      </c>
      <c r="AK70" s="121">
        <f t="shared" si="21"/>
        <v>-259784431.29999998</v>
      </c>
      <c r="AL70" s="121">
        <f t="shared" si="21"/>
        <v>-256432912.25</v>
      </c>
      <c r="AM70" s="121">
        <f t="shared" si="21"/>
        <v>-261321238.5</v>
      </c>
      <c r="AN70" s="121">
        <f t="shared" si="21"/>
        <v>-263337185.40549999</v>
      </c>
      <c r="AO70" s="121">
        <f t="shared" si="21"/>
        <v>-252354143.79299998</v>
      </c>
      <c r="AP70" s="121">
        <f t="shared" si="21"/>
        <v>-237050468.551</v>
      </c>
      <c r="AQ70" s="121">
        <f t="shared" si="21"/>
        <v>-221747198.30900002</v>
      </c>
      <c r="AR70" s="121">
        <f t="shared" si="21"/>
        <v>-206443928.06700003</v>
      </c>
      <c r="AS70" s="121">
        <f t="shared" si="21"/>
        <v>-191140657.82500005</v>
      </c>
      <c r="AT70" s="121">
        <f t="shared" si="21"/>
        <v>-175837387.58300006</v>
      </c>
      <c r="AU70" s="121">
        <f t="shared" si="21"/>
        <v>-160534117.34100008</v>
      </c>
      <c r="AV70" s="121">
        <f t="shared" si="21"/>
        <v>-145230847.0990001</v>
      </c>
      <c r="AW70" s="121">
        <f t="shared" si="21"/>
        <v>-129927576.8570001</v>
      </c>
      <c r="AX70" s="121">
        <f t="shared" si="21"/>
        <v>-114624306.6150001</v>
      </c>
      <c r="AY70" s="121">
        <f t="shared" si="21"/>
        <v>-112297504.70800009</v>
      </c>
      <c r="AZ70" s="121">
        <f t="shared" si="21"/>
        <v>-118010972.7209751</v>
      </c>
      <c r="BA70" s="121">
        <f t="shared" si="21"/>
        <v>-111154352.36415011</v>
      </c>
      <c r="BB70" s="121">
        <f t="shared" si="21"/>
        <v>-100112965.54991011</v>
      </c>
      <c r="BC70" s="121">
        <f t="shared" si="21"/>
        <v>-89071983.73567012</v>
      </c>
      <c r="BD70" s="121">
        <f t="shared" si="21"/>
        <v>-78031001.921430126</v>
      </c>
      <c r="BE70" s="121">
        <f t="shared" si="21"/>
        <v>-66990020.107190132</v>
      </c>
      <c r="BF70" s="121">
        <f t="shared" si="21"/>
        <v>-55949038.292950138</v>
      </c>
      <c r="BG70" s="121">
        <f t="shared" si="21"/>
        <v>-44908056.478710145</v>
      </c>
      <c r="BH70" s="121">
        <f t="shared" si="21"/>
        <v>-33867074.664470151</v>
      </c>
      <c r="BI70" s="121">
        <f t="shared" si="21"/>
        <v>-22826092.850230157</v>
      </c>
      <c r="BJ70" s="121">
        <f t="shared" si="21"/>
        <v>-11785111.035990162</v>
      </c>
      <c r="BK70" s="121">
        <f t="shared" si="21"/>
        <v>-13310940.601525169</v>
      </c>
      <c r="BL70" s="130">
        <f>+BK58-BK70</f>
        <v>192900296.00000009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>
      <selection activeCell="D1" sqref="D1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64778063.999999993</v>
      </c>
      <c r="E7" s="121">
        <f>P50</f>
        <v>24859828</v>
      </c>
      <c r="F7" s="121">
        <f>AB50</f>
        <v>-86669685.000000015</v>
      </c>
      <c r="G7" s="121">
        <f>AN50</f>
        <v>-68420942.500000045</v>
      </c>
      <c r="H7" s="121">
        <f>AZ50</f>
        <v>80602791.291999951</v>
      </c>
      <c r="I7" s="121">
        <f>BL50</f>
        <v>179589355.39847493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64778063.999999993</v>
      </c>
      <c r="E10" s="121">
        <f>P53</f>
        <v>24859828</v>
      </c>
      <c r="F10" s="121">
        <f>AB53</f>
        <v>-86669685.000000015</v>
      </c>
      <c r="G10" s="121">
        <f>SUM(G7:G9)</f>
        <v>-68420942.500000045</v>
      </c>
      <c r="H10" s="121">
        <f>SUM(H7:H9)</f>
        <v>80602791.291999951</v>
      </c>
      <c r="I10" s="121">
        <f>SUM(I7:I9)</f>
        <v>179589355.39847493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10855000</v>
      </c>
      <c r="F13" s="121">
        <f>AB56</f>
        <v>10855000</v>
      </c>
      <c r="G13" s="121">
        <f>AN56</f>
        <v>10855000</v>
      </c>
      <c r="H13" s="121">
        <f>AZ56</f>
        <v>10855000</v>
      </c>
      <c r="I13" s="121">
        <f>BL56</f>
        <v>10855000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-1621083.3333333335</v>
      </c>
      <c r="F14" s="121">
        <f>AB57</f>
        <v>-3792083.3333333321</v>
      </c>
      <c r="G14" s="121">
        <f>AN57</f>
        <v>-5963083.3333333349</v>
      </c>
      <c r="H14" s="121">
        <f>AZ57</f>
        <v>-8134083.3333333386</v>
      </c>
      <c r="I14" s="121">
        <f>BL57</f>
        <v>-10305083.333333332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9233916.666666666</v>
      </c>
      <c r="F15" s="121">
        <f>AB58</f>
        <v>7062916.6666666679</v>
      </c>
      <c r="G15" s="121">
        <f>AN58</f>
        <v>4891916.6666666651</v>
      </c>
      <c r="H15" s="121">
        <f>AZ58</f>
        <v>2720916.6666666614</v>
      </c>
      <c r="I15" s="121">
        <f>BL58</f>
        <v>549916.66666666791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64778063.999999993</v>
      </c>
      <c r="E17" s="121">
        <f>E15+E10</f>
        <v>34093744.666666664</v>
      </c>
      <c r="F17" s="121">
        <f>F15+F10</f>
        <v>-79606768.333333343</v>
      </c>
      <c r="G17" s="121">
        <f>G15+G10</f>
        <v>-63529025.833333381</v>
      </c>
      <c r="H17" s="121">
        <f>H15+H10</f>
        <v>83323707.958666608</v>
      </c>
      <c r="I17" s="121">
        <f>I15+I10</f>
        <v>180139272.06514159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64778063.999999993</v>
      </c>
      <c r="E34" s="121">
        <f>P77</f>
        <v>192900296</v>
      </c>
      <c r="F34" s="121">
        <f>AB77</f>
        <v>192900296</v>
      </c>
      <c r="G34" s="121">
        <f>AN77</f>
        <v>192900296</v>
      </c>
      <c r="H34" s="121">
        <f>AZ77</f>
        <v>192900296</v>
      </c>
      <c r="I34" s="121">
        <f>BL77</f>
        <v>192900296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-141404400.66666669</v>
      </c>
      <c r="F35" s="121">
        <f>AB78</f>
        <v>-260245673.66666657</v>
      </c>
      <c r="G35" s="121">
        <f>AN78</f>
        <v>-251360078.91666669</v>
      </c>
      <c r="H35" s="121">
        <f>AZ78</f>
        <v>-111722473.28166673</v>
      </c>
      <c r="I35" s="121">
        <f>BL78</f>
        <v>-11054277.702656791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-17402150.666666668</v>
      </c>
      <c r="F36" s="121">
        <f>AB79</f>
        <v>-12261390.666666668</v>
      </c>
      <c r="G36" s="121">
        <f>AN79</f>
        <v>-5069242.9166666698</v>
      </c>
      <c r="H36" s="121">
        <f>AZ79</f>
        <v>2145885.2403333373</v>
      </c>
      <c r="I36" s="121">
        <f>BL79</f>
        <v>-1706746.2322016731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64778063.999999993</v>
      </c>
      <c r="E37" s="121">
        <f>P80</f>
        <v>34093744.666666642</v>
      </c>
      <c r="F37" s="121">
        <f>AB80</f>
        <v>-79606768.333333239</v>
      </c>
      <c r="G37" s="121">
        <f>AN80</f>
        <v>-63529025.833333358</v>
      </c>
      <c r="H37" s="121">
        <f>AZ80</f>
        <v>83323707.958666608</v>
      </c>
      <c r="I37" s="121">
        <f>BL80</f>
        <v>180139272.06514153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64778063.999999993</v>
      </c>
      <c r="E39" s="121">
        <f>E37+E31</f>
        <v>34093744.666666642</v>
      </c>
      <c r="F39" s="121">
        <f>F37+F31</f>
        <v>-79606768.333333239</v>
      </c>
      <c r="G39" s="121">
        <f>G37+G31</f>
        <v>-63529025.833333358</v>
      </c>
      <c r="H39" s="121">
        <f>H37+H31</f>
        <v>83323707.958666608</v>
      </c>
      <c r="I39" s="121">
        <f>I37+I31</f>
        <v>180139272.06514153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953</v>
      </c>
      <c r="C42" s="321"/>
      <c r="D42" s="275" t="s">
        <v>64</v>
      </c>
      <c r="E42" s="383" t="s">
        <v>35</v>
      </c>
      <c r="F42" s="383"/>
      <c r="G42" s="383"/>
      <c r="H42" s="383"/>
      <c r="I42" s="383"/>
      <c r="J42" s="383"/>
      <c r="K42" s="383"/>
      <c r="L42" s="383"/>
      <c r="M42" s="383"/>
      <c r="N42" s="383"/>
      <c r="O42" s="383"/>
      <c r="P42" s="383"/>
      <c r="Q42" s="383" t="s">
        <v>36</v>
      </c>
      <c r="R42" s="383"/>
      <c r="S42" s="383"/>
      <c r="T42" s="383"/>
      <c r="U42" s="383"/>
      <c r="V42" s="383"/>
      <c r="W42" s="383"/>
      <c r="X42" s="383"/>
      <c r="Y42" s="383"/>
      <c r="Z42" s="383"/>
      <c r="AA42" s="383"/>
      <c r="AB42" s="383"/>
      <c r="AC42" s="383" t="s">
        <v>37</v>
      </c>
      <c r="AD42" s="383"/>
      <c r="AE42" s="383"/>
      <c r="AF42" s="383"/>
      <c r="AG42" s="383"/>
      <c r="AH42" s="383"/>
      <c r="AI42" s="383"/>
      <c r="AJ42" s="383"/>
      <c r="AK42" s="383"/>
      <c r="AL42" s="383"/>
      <c r="AM42" s="383"/>
      <c r="AN42" s="383"/>
      <c r="AO42" s="383" t="s">
        <v>38</v>
      </c>
      <c r="AP42" s="383"/>
      <c r="AQ42" s="383"/>
      <c r="AR42" s="383"/>
      <c r="AS42" s="383"/>
      <c r="AT42" s="383"/>
      <c r="AU42" s="383"/>
      <c r="AV42" s="383"/>
      <c r="AW42" s="383"/>
      <c r="AX42" s="383"/>
      <c r="AY42" s="383"/>
      <c r="AZ42" s="383"/>
      <c r="BA42" s="383" t="s">
        <v>39</v>
      </c>
      <c r="BB42" s="383"/>
      <c r="BC42" s="383"/>
      <c r="BD42" s="383"/>
      <c r="BE42" s="383"/>
      <c r="BF42" s="383"/>
      <c r="BG42" s="383"/>
      <c r="BH42" s="383"/>
      <c r="BI42" s="383"/>
      <c r="BJ42" s="383"/>
      <c r="BK42" s="383"/>
      <c r="BL42" s="383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64778063.999999993</v>
      </c>
      <c r="E50" s="121">
        <f>IF($D42="Y",'FIN-CASHFLOW_CWS'!D58,'FIN-CASHFLOW_CWS'!D70)</f>
        <v>64778063.999999993</v>
      </c>
      <c r="F50" s="121">
        <f>IF($D42="Y",'FIN-CASHFLOW_CWS'!E58,'FIN-CASHFLOW_CWS'!E70)</f>
        <v>64778063.999999993</v>
      </c>
      <c r="G50" s="121">
        <f>IF($D42="Y",'FIN-CASHFLOW_CWS'!F58,'FIN-CASHFLOW_CWS'!F70)</f>
        <v>64778063.999999993</v>
      </c>
      <c r="H50" s="121">
        <f>IF($D42="Y",'FIN-CASHFLOW_CWS'!G58,'FIN-CASHFLOW_CWS'!G70)</f>
        <v>33353255.999999996</v>
      </c>
      <c r="I50" s="121">
        <f>IF($D42="Y",'FIN-CASHFLOW_CWS'!H58,'FIN-CASHFLOW_CWS'!H70)</f>
        <v>103622798</v>
      </c>
      <c r="J50" s="121">
        <f>IF($D42="Y",'FIN-CASHFLOW_CWS'!I58,'FIN-CASHFLOW_CWS'!I70)</f>
        <v>86041170</v>
      </c>
      <c r="K50" s="121">
        <f>IF($D42="Y",'FIN-CASHFLOW_CWS'!J58,'FIN-CASHFLOW_CWS'!J70)</f>
        <v>68768936</v>
      </c>
      <c r="L50" s="121">
        <f>IF($D42="Y",'FIN-CASHFLOW_CWS'!K58,'FIN-CASHFLOW_CWS'!K70)</f>
        <v>51576702</v>
      </c>
      <c r="M50" s="121">
        <f>IF($D42="Y",'FIN-CASHFLOW_CWS'!L58,'FIN-CASHFLOW_CWS'!L70)</f>
        <v>34384468</v>
      </c>
      <c r="N50" s="121">
        <f>IF($D42="Y",'FIN-CASHFLOW_CWS'!M58,'FIN-CASHFLOW_CWS'!M70)</f>
        <v>17192234</v>
      </c>
      <c r="O50" s="121">
        <f>IF($D42="Y",'FIN-CASHFLOW_CWS'!N58,'FIN-CASHFLOW_CWS'!N70)</f>
        <v>42081062</v>
      </c>
      <c r="P50" s="121">
        <f>IF($D42="Y",'FIN-CASHFLOW_CWS'!O58,'FIN-CASHFLOW_CWS'!O70)</f>
        <v>24859828</v>
      </c>
      <c r="Q50" s="121">
        <f>IF($D42="Y",'FIN-CASHFLOW_CWS'!P58,'FIN-CASHFLOW_CWS'!P70)</f>
        <v>10475023.999999998</v>
      </c>
      <c r="R50" s="121">
        <f>IF($D42="Y",'FIN-CASHFLOW_CWS'!Q58,'FIN-CASHFLOW_CWS'!Q70)</f>
        <v>0</v>
      </c>
      <c r="S50" s="121">
        <f>IF($D42="Y",'FIN-CASHFLOW_CWS'!R58,'FIN-CASHFLOW_CWS'!R70)</f>
        <v>-9176579.0000000019</v>
      </c>
      <c r="T50" s="121">
        <f>IF($D42="Y",'FIN-CASHFLOW_CWS'!S58,'FIN-CASHFLOW_CWS'!S70)</f>
        <v>-17353158.000000004</v>
      </c>
      <c r="U50" s="121">
        <f>IF($D42="Y",'FIN-CASHFLOW_CWS'!T58,'FIN-CASHFLOW_CWS'!T70)</f>
        <v>-25529737.000000004</v>
      </c>
      <c r="V50" s="121">
        <f>IF($D42="Y",'FIN-CASHFLOW_CWS'!U58,'FIN-CASHFLOW_CWS'!U70)</f>
        <v>-33706316.000000007</v>
      </c>
      <c r="W50" s="121">
        <f>IF($D42="Y",'FIN-CASHFLOW_CWS'!V58,'FIN-CASHFLOW_CWS'!V70)</f>
        <v>-41882895.000000007</v>
      </c>
      <c r="X50" s="121">
        <f>IF($D42="Y",'FIN-CASHFLOW_CWS'!W58,'FIN-CASHFLOW_CWS'!W70)</f>
        <v>-50059474.000000007</v>
      </c>
      <c r="Y50" s="121">
        <f>IF($D42="Y",'FIN-CASHFLOW_CWS'!X58,'FIN-CASHFLOW_CWS'!X70)</f>
        <v>-58236053.000000007</v>
      </c>
      <c r="Z50" s="121">
        <f>IF($D42="Y",'FIN-CASHFLOW_CWS'!Y58,'FIN-CASHFLOW_CWS'!Y70)</f>
        <v>-66412632.000000007</v>
      </c>
      <c r="AA50" s="121">
        <f>IF($D42="Y",'FIN-CASHFLOW_CWS'!Z58,'FIN-CASHFLOW_CWS'!Z70)</f>
        <v>-74589211.000000015</v>
      </c>
      <c r="AB50" s="121">
        <f>IF($D42="Y",'FIN-CASHFLOW_CWS'!AA58,'FIN-CASHFLOW_CWS'!AA70)</f>
        <v>-86669685.000000015</v>
      </c>
      <c r="AC50" s="121">
        <f>IF($D42="Y",'FIN-CASHFLOW_CWS'!AB58,'FIN-CASHFLOW_CWS'!AB70)</f>
        <v>-94302909.000000015</v>
      </c>
      <c r="AD50" s="121">
        <f>IF($D42="Y",'FIN-CASHFLOW_CWS'!AC58,'FIN-CASHFLOW_CWS'!AC70)</f>
        <v>-93696287.700000018</v>
      </c>
      <c r="AE50" s="121">
        <f>IF($D42="Y",'FIN-CASHFLOW_CWS'!AD58,'FIN-CASHFLOW_CWS'!AD70)</f>
        <v>-90344768.650000021</v>
      </c>
      <c r="AF50" s="121">
        <f>IF($D42="Y",'FIN-CASHFLOW_CWS'!AE58,'FIN-CASHFLOW_CWS'!AE70)</f>
        <v>-86993249.600000024</v>
      </c>
      <c r="AG50" s="121">
        <f>IF($D42="Y",'FIN-CASHFLOW_CWS'!AF58,'FIN-CASHFLOW_CWS'!AF70)</f>
        <v>-83641730.550000027</v>
      </c>
      <c r="AH50" s="121">
        <f>IF($D42="Y",'FIN-CASHFLOW_CWS'!AG58,'FIN-CASHFLOW_CWS'!AG70)</f>
        <v>-80290211.50000003</v>
      </c>
      <c r="AI50" s="121">
        <f>IF($D42="Y",'FIN-CASHFLOW_CWS'!AH58,'FIN-CASHFLOW_CWS'!AH70)</f>
        <v>-76938692.450000033</v>
      </c>
      <c r="AJ50" s="121">
        <f>IF($D42="Y",'FIN-CASHFLOW_CWS'!AI58,'FIN-CASHFLOW_CWS'!AI70)</f>
        <v>-73587173.400000036</v>
      </c>
      <c r="AK50" s="121">
        <f>IF($D42="Y",'FIN-CASHFLOW_CWS'!AJ58,'FIN-CASHFLOW_CWS'!AJ70)</f>
        <v>-70235654.350000039</v>
      </c>
      <c r="AL50" s="121">
        <f>IF($D42="Y",'FIN-CASHFLOW_CWS'!AK58,'FIN-CASHFLOW_CWS'!AK70)</f>
        <v>-66884135.300000042</v>
      </c>
      <c r="AM50" s="121">
        <f>IF($D42="Y",'FIN-CASHFLOW_CWS'!AL58,'FIN-CASHFLOW_CWS'!AL70)</f>
        <v>-63532616.250000045</v>
      </c>
      <c r="AN50" s="121">
        <f>IF($D42="Y",'FIN-CASHFLOW_CWS'!AM58,'FIN-CASHFLOW_CWS'!AM70)</f>
        <v>-68420942.500000045</v>
      </c>
      <c r="AO50" s="121">
        <f>IF($D42="Y",'FIN-CASHFLOW_CWS'!AN58,'FIN-CASHFLOW_CWS'!AN70)</f>
        <v>-70436889.405500039</v>
      </c>
      <c r="AP50" s="121">
        <f>IF($D42="Y",'FIN-CASHFLOW_CWS'!AO58,'FIN-CASHFLOW_CWS'!AO70)</f>
        <v>-59453847.793000035</v>
      </c>
      <c r="AQ50" s="121">
        <f>IF($D42="Y",'FIN-CASHFLOW_CWS'!AP58,'FIN-CASHFLOW_CWS'!AP70)</f>
        <v>-44150172.551000036</v>
      </c>
      <c r="AR50" s="121">
        <f>IF($D42="Y",'FIN-CASHFLOW_CWS'!AQ58,'FIN-CASHFLOW_CWS'!AQ70)</f>
        <v>-28846902.309000038</v>
      </c>
      <c r="AS50" s="121">
        <f>IF($D42="Y",'FIN-CASHFLOW_CWS'!AR58,'FIN-CASHFLOW_CWS'!AR70)</f>
        <v>-13543632.067000041</v>
      </c>
      <c r="AT50" s="121">
        <f>IF($D42="Y",'FIN-CASHFLOW_CWS'!AS58,'FIN-CASHFLOW_CWS'!AS70)</f>
        <v>1759638.174999956</v>
      </c>
      <c r="AU50" s="121">
        <f>IF($D42="Y",'FIN-CASHFLOW_CWS'!AT58,'FIN-CASHFLOW_CWS'!AT70)</f>
        <v>17062908.416999951</v>
      </c>
      <c r="AV50" s="121">
        <f>IF($D42="Y",'FIN-CASHFLOW_CWS'!AU58,'FIN-CASHFLOW_CWS'!AU70)</f>
        <v>32366178.65899995</v>
      </c>
      <c r="AW50" s="121">
        <f>IF($D42="Y",'FIN-CASHFLOW_CWS'!AV58,'FIN-CASHFLOW_CWS'!AV70)</f>
        <v>47669448.900999948</v>
      </c>
      <c r="AX50" s="121">
        <f>IF($D42="Y",'FIN-CASHFLOW_CWS'!AW58,'FIN-CASHFLOW_CWS'!AW70)</f>
        <v>62972719.142999947</v>
      </c>
      <c r="AY50" s="121">
        <f>IF($D42="Y",'FIN-CASHFLOW_CWS'!AX58,'FIN-CASHFLOW_CWS'!AX70)</f>
        <v>78275989.384999946</v>
      </c>
      <c r="AZ50" s="121">
        <f>IF($D42="Y",'FIN-CASHFLOW_CWS'!AY58,'FIN-CASHFLOW_CWS'!AY70)</f>
        <v>80602791.291999951</v>
      </c>
      <c r="BA50" s="121">
        <f>IF($D42="Y",'FIN-CASHFLOW_CWS'!AZ58,'FIN-CASHFLOW_CWS'!AZ70)</f>
        <v>74889323.279024944</v>
      </c>
      <c r="BB50" s="121">
        <f>IF($D42="Y",'FIN-CASHFLOW_CWS'!BA58,'FIN-CASHFLOW_CWS'!BA70)</f>
        <v>81745943.635849938</v>
      </c>
      <c r="BC50" s="121">
        <f>IF($D42="Y",'FIN-CASHFLOW_CWS'!BB58,'FIN-CASHFLOW_CWS'!BB70)</f>
        <v>92787330.450089931</v>
      </c>
      <c r="BD50" s="121">
        <f>IF($D42="Y",'FIN-CASHFLOW_CWS'!BC58,'FIN-CASHFLOW_CWS'!BC70)</f>
        <v>103828312.26432993</v>
      </c>
      <c r="BE50" s="121">
        <f>IF($D42="Y",'FIN-CASHFLOW_CWS'!BD58,'FIN-CASHFLOW_CWS'!BD70)</f>
        <v>114869294.07856992</v>
      </c>
      <c r="BF50" s="121">
        <f>IF($D42="Y",'FIN-CASHFLOW_CWS'!BE58,'FIN-CASHFLOW_CWS'!BE70)</f>
        <v>125910275.89280991</v>
      </c>
      <c r="BG50" s="121">
        <f>IF($D42="Y",'FIN-CASHFLOW_CWS'!BF58,'FIN-CASHFLOW_CWS'!BF70)</f>
        <v>136951257.70704991</v>
      </c>
      <c r="BH50" s="121">
        <f>IF($D42="Y",'FIN-CASHFLOW_CWS'!BG58,'FIN-CASHFLOW_CWS'!BG70)</f>
        <v>147992239.52128991</v>
      </c>
      <c r="BI50" s="121">
        <f>IF($D42="Y",'FIN-CASHFLOW_CWS'!BH58,'FIN-CASHFLOW_CWS'!BH70)</f>
        <v>159033221.33552992</v>
      </c>
      <c r="BJ50" s="121">
        <f>IF($D42="Y",'FIN-CASHFLOW_CWS'!BI58,'FIN-CASHFLOW_CWS'!BI70)</f>
        <v>170074203.14976993</v>
      </c>
      <c r="BK50" s="121">
        <f>IF($D42="Y",'FIN-CASHFLOW_CWS'!BJ58,'FIN-CASHFLOW_CWS'!BJ70)</f>
        <v>181115184.96400994</v>
      </c>
      <c r="BL50" s="121">
        <f>IF($D42="Y",'FIN-CASHFLOW_CWS'!BK58,'FIN-CASHFLOW_CWS'!BK70)</f>
        <v>179589355.39847493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>SUM(D50:D52)</f>
        <v>64778063.999999993</v>
      </c>
      <c r="E53" s="121">
        <f>SUM(E50:E52)</f>
        <v>64778063.999999993</v>
      </c>
      <c r="F53" s="121">
        <f t="shared" ref="F53:BL53" si="3">SUM(F50:F52)</f>
        <v>64778063.999999993</v>
      </c>
      <c r="G53" s="121">
        <f t="shared" si="3"/>
        <v>64778063.999999993</v>
      </c>
      <c r="H53" s="121">
        <f t="shared" si="3"/>
        <v>33353255.999999996</v>
      </c>
      <c r="I53" s="121">
        <f t="shared" si="3"/>
        <v>103622798</v>
      </c>
      <c r="J53" s="121">
        <f t="shared" si="3"/>
        <v>86041170</v>
      </c>
      <c r="K53" s="121">
        <f t="shared" si="3"/>
        <v>68768936</v>
      </c>
      <c r="L53" s="121">
        <f t="shared" si="3"/>
        <v>51576702</v>
      </c>
      <c r="M53" s="121">
        <f t="shared" si="3"/>
        <v>34384468</v>
      </c>
      <c r="N53" s="121">
        <f t="shared" si="3"/>
        <v>17192234</v>
      </c>
      <c r="O53" s="121">
        <f t="shared" si="3"/>
        <v>42081062</v>
      </c>
      <c r="P53" s="121">
        <f t="shared" si="3"/>
        <v>24859828</v>
      </c>
      <c r="Q53" s="121">
        <f t="shared" si="3"/>
        <v>10475023.999999998</v>
      </c>
      <c r="R53" s="121">
        <f t="shared" si="3"/>
        <v>0</v>
      </c>
      <c r="S53" s="121">
        <f t="shared" si="3"/>
        <v>-9176579.0000000019</v>
      </c>
      <c r="T53" s="121">
        <f t="shared" si="3"/>
        <v>-17353158.000000004</v>
      </c>
      <c r="U53" s="121">
        <f t="shared" si="3"/>
        <v>-25529737.000000004</v>
      </c>
      <c r="V53" s="121">
        <f t="shared" si="3"/>
        <v>-33706316.000000007</v>
      </c>
      <c r="W53" s="121">
        <f t="shared" si="3"/>
        <v>-41882895.000000007</v>
      </c>
      <c r="X53" s="121">
        <f t="shared" si="3"/>
        <v>-50059474.000000007</v>
      </c>
      <c r="Y53" s="121">
        <f t="shared" si="3"/>
        <v>-58236053.000000007</v>
      </c>
      <c r="Z53" s="121">
        <f t="shared" si="3"/>
        <v>-66412632.000000007</v>
      </c>
      <c r="AA53" s="121">
        <f t="shared" si="3"/>
        <v>-74589211.000000015</v>
      </c>
      <c r="AB53" s="121">
        <f t="shared" si="3"/>
        <v>-86669685.000000015</v>
      </c>
      <c r="AC53" s="121">
        <f t="shared" si="3"/>
        <v>-94302909.000000015</v>
      </c>
      <c r="AD53" s="121">
        <f t="shared" si="3"/>
        <v>-93696287.700000018</v>
      </c>
      <c r="AE53" s="121">
        <f t="shared" si="3"/>
        <v>-90344768.650000021</v>
      </c>
      <c r="AF53" s="121">
        <f t="shared" si="3"/>
        <v>-86993249.600000024</v>
      </c>
      <c r="AG53" s="121">
        <f t="shared" si="3"/>
        <v>-83641730.550000027</v>
      </c>
      <c r="AH53" s="121">
        <f t="shared" si="3"/>
        <v>-80290211.50000003</v>
      </c>
      <c r="AI53" s="121">
        <f t="shared" si="3"/>
        <v>-76938692.450000033</v>
      </c>
      <c r="AJ53" s="121">
        <f t="shared" si="3"/>
        <v>-73587173.400000036</v>
      </c>
      <c r="AK53" s="121">
        <f t="shared" si="3"/>
        <v>-70235654.350000039</v>
      </c>
      <c r="AL53" s="121">
        <f t="shared" si="3"/>
        <v>-66884135.300000042</v>
      </c>
      <c r="AM53" s="121">
        <f t="shared" si="3"/>
        <v>-63532616.250000045</v>
      </c>
      <c r="AN53" s="121">
        <f t="shared" si="3"/>
        <v>-68420942.500000045</v>
      </c>
      <c r="AO53" s="121">
        <f t="shared" si="3"/>
        <v>-70436889.405500039</v>
      </c>
      <c r="AP53" s="121">
        <f t="shared" si="3"/>
        <v>-59453847.793000035</v>
      </c>
      <c r="AQ53" s="121">
        <f t="shared" si="3"/>
        <v>-44150172.551000036</v>
      </c>
      <c r="AR53" s="121">
        <f t="shared" si="3"/>
        <v>-28846902.309000038</v>
      </c>
      <c r="AS53" s="121">
        <f t="shared" si="3"/>
        <v>-13543632.067000041</v>
      </c>
      <c r="AT53" s="121">
        <f t="shared" si="3"/>
        <v>1759638.174999956</v>
      </c>
      <c r="AU53" s="121">
        <f t="shared" si="3"/>
        <v>17062908.416999951</v>
      </c>
      <c r="AV53" s="121">
        <f t="shared" si="3"/>
        <v>32366178.65899995</v>
      </c>
      <c r="AW53" s="121">
        <f t="shared" si="3"/>
        <v>47669448.900999948</v>
      </c>
      <c r="AX53" s="121">
        <f t="shared" si="3"/>
        <v>62972719.142999947</v>
      </c>
      <c r="AY53" s="121">
        <f t="shared" si="3"/>
        <v>78275989.384999946</v>
      </c>
      <c r="AZ53" s="121">
        <f t="shared" si="3"/>
        <v>80602791.291999951</v>
      </c>
      <c r="BA53" s="121">
        <f t="shared" si="3"/>
        <v>74889323.279024944</v>
      </c>
      <c r="BB53" s="121">
        <f t="shared" si="3"/>
        <v>81745943.635849938</v>
      </c>
      <c r="BC53" s="121">
        <f t="shared" si="3"/>
        <v>92787330.450089931</v>
      </c>
      <c r="BD53" s="121">
        <f t="shared" si="3"/>
        <v>103828312.26432993</v>
      </c>
      <c r="BE53" s="121">
        <f t="shared" si="3"/>
        <v>114869294.07856992</v>
      </c>
      <c r="BF53" s="121">
        <f t="shared" si="3"/>
        <v>125910275.89280991</v>
      </c>
      <c r="BG53" s="121">
        <f t="shared" si="3"/>
        <v>136951257.70704991</v>
      </c>
      <c r="BH53" s="121">
        <f t="shared" si="3"/>
        <v>147992239.52128991</v>
      </c>
      <c r="BI53" s="121">
        <f t="shared" si="3"/>
        <v>159033221.33552992</v>
      </c>
      <c r="BJ53" s="121">
        <f t="shared" si="3"/>
        <v>170074203.14976993</v>
      </c>
      <c r="BK53" s="121">
        <f t="shared" si="3"/>
        <v>181115184.96400994</v>
      </c>
      <c r="BL53" s="121">
        <f t="shared" si="3"/>
        <v>179589355.39847493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10585000</v>
      </c>
      <c r="I56" s="121">
        <f>'CAPEX-FA_CWS '!H19</f>
        <v>10775000</v>
      </c>
      <c r="J56" s="121">
        <f>'CAPEX-FA_CWS '!I19</f>
        <v>10775000</v>
      </c>
      <c r="K56" s="121">
        <f>'CAPEX-FA_CWS '!J19</f>
        <v>10855000</v>
      </c>
      <c r="L56" s="121">
        <f>'CAPEX-FA_CWS '!K19</f>
        <v>10855000</v>
      </c>
      <c r="M56" s="121">
        <f>'CAPEX-FA_CWS '!L19</f>
        <v>10855000</v>
      </c>
      <c r="N56" s="121">
        <f>'CAPEX-FA_CWS '!M19</f>
        <v>10855000</v>
      </c>
      <c r="O56" s="121">
        <f>'CAPEX-FA_CWS '!N19</f>
        <v>10855000</v>
      </c>
      <c r="P56" s="121">
        <f>'CAPEX-FA_CWS '!O19</f>
        <v>10855000</v>
      </c>
      <c r="Q56" s="121">
        <f>'CAPEX-FA_CWS '!P19</f>
        <v>10855000</v>
      </c>
      <c r="R56" s="121">
        <f>'CAPEX-FA_CWS '!Q19</f>
        <v>10855000</v>
      </c>
      <c r="S56" s="121">
        <f>'CAPEX-FA_CWS '!R19</f>
        <v>10855000</v>
      </c>
      <c r="T56" s="121">
        <f>'CAPEX-FA_CWS '!S19</f>
        <v>10855000</v>
      </c>
      <c r="U56" s="121">
        <f>'CAPEX-FA_CWS '!T19</f>
        <v>10855000</v>
      </c>
      <c r="V56" s="121">
        <f>'CAPEX-FA_CWS '!U19</f>
        <v>10855000</v>
      </c>
      <c r="W56" s="121">
        <f>'CAPEX-FA_CWS '!V19</f>
        <v>10855000</v>
      </c>
      <c r="X56" s="121">
        <f>'CAPEX-FA_CWS '!W19</f>
        <v>10855000</v>
      </c>
      <c r="Y56" s="121">
        <f>'CAPEX-FA_CWS '!X19</f>
        <v>10855000</v>
      </c>
      <c r="Z56" s="121">
        <f>'CAPEX-FA_CWS '!Y19</f>
        <v>10855000</v>
      </c>
      <c r="AA56" s="121">
        <f>'CAPEX-FA_CWS '!Z19</f>
        <v>10855000</v>
      </c>
      <c r="AB56" s="121">
        <f>'CAPEX-FA_CWS '!AA19</f>
        <v>10855000</v>
      </c>
      <c r="AC56" s="121">
        <f>'CAPEX-FA_CWS '!AB19</f>
        <v>10855000</v>
      </c>
      <c r="AD56" s="121">
        <f>'CAPEX-FA_CWS '!AC19</f>
        <v>10855000</v>
      </c>
      <c r="AE56" s="121">
        <f>'CAPEX-FA_CWS '!AD19</f>
        <v>10855000</v>
      </c>
      <c r="AF56" s="121">
        <f>'CAPEX-FA_CWS '!AE19</f>
        <v>10855000</v>
      </c>
      <c r="AG56" s="121">
        <f>'CAPEX-FA_CWS '!AF19</f>
        <v>10855000</v>
      </c>
      <c r="AH56" s="121">
        <f>'CAPEX-FA_CWS '!AG19</f>
        <v>10855000</v>
      </c>
      <c r="AI56" s="121">
        <f>'CAPEX-FA_CWS '!AH19</f>
        <v>10855000</v>
      </c>
      <c r="AJ56" s="121">
        <f>'CAPEX-FA_CWS '!AI19</f>
        <v>10855000</v>
      </c>
      <c r="AK56" s="121">
        <f>'CAPEX-FA_CWS '!AJ19</f>
        <v>10855000</v>
      </c>
      <c r="AL56" s="121">
        <f>'CAPEX-FA_CWS '!AK19</f>
        <v>10855000</v>
      </c>
      <c r="AM56" s="121">
        <f>'CAPEX-FA_CWS '!AL19</f>
        <v>10855000</v>
      </c>
      <c r="AN56" s="121">
        <f>'CAPEX-FA_CWS '!AM19</f>
        <v>10855000</v>
      </c>
      <c r="AO56" s="121">
        <f>'CAPEX-FA_CWS '!AN19</f>
        <v>10855000</v>
      </c>
      <c r="AP56" s="121">
        <f>'CAPEX-FA_CWS '!AO19</f>
        <v>10855000</v>
      </c>
      <c r="AQ56" s="121">
        <f>'CAPEX-FA_CWS '!AP19</f>
        <v>10855000</v>
      </c>
      <c r="AR56" s="121">
        <f>'CAPEX-FA_CWS '!AQ19</f>
        <v>10855000</v>
      </c>
      <c r="AS56" s="121">
        <f>'CAPEX-FA_CWS '!AR19</f>
        <v>10855000</v>
      </c>
      <c r="AT56" s="121">
        <f>'CAPEX-FA_CWS '!AS19</f>
        <v>10855000</v>
      </c>
      <c r="AU56" s="121">
        <f>'CAPEX-FA_CWS '!AT19</f>
        <v>10855000</v>
      </c>
      <c r="AV56" s="121">
        <f>'CAPEX-FA_CWS '!AU19</f>
        <v>10855000</v>
      </c>
      <c r="AW56" s="121">
        <f>'CAPEX-FA_CWS '!AV19</f>
        <v>10855000</v>
      </c>
      <c r="AX56" s="121">
        <f>'CAPEX-FA_CWS '!AW19</f>
        <v>10855000</v>
      </c>
      <c r="AY56" s="121">
        <f>'CAPEX-FA_CWS '!AX19</f>
        <v>10855000</v>
      </c>
      <c r="AZ56" s="121">
        <f>'CAPEX-FA_CWS '!AY19</f>
        <v>10855000</v>
      </c>
      <c r="BA56" s="121">
        <f>'CAPEX-FA_CWS '!AZ19</f>
        <v>10855000</v>
      </c>
      <c r="BB56" s="121">
        <f>'CAPEX-FA_CWS '!BA19</f>
        <v>10855000</v>
      </c>
      <c r="BC56" s="121">
        <f>'CAPEX-FA_CWS '!BB19</f>
        <v>10855000</v>
      </c>
      <c r="BD56" s="121">
        <f>'CAPEX-FA_CWS '!BC19</f>
        <v>10855000</v>
      </c>
      <c r="BE56" s="121">
        <f>'CAPEX-FA_CWS '!BD19</f>
        <v>10855000</v>
      </c>
      <c r="BF56" s="121">
        <f>'CAPEX-FA_CWS '!BE19</f>
        <v>10855000</v>
      </c>
      <c r="BG56" s="121">
        <f>'CAPEX-FA_CWS '!BF19</f>
        <v>10855000</v>
      </c>
      <c r="BH56" s="121">
        <f>'CAPEX-FA_CWS '!BG19</f>
        <v>10855000</v>
      </c>
      <c r="BI56" s="121">
        <f>'CAPEX-FA_CWS '!BH19</f>
        <v>10855000</v>
      </c>
      <c r="BJ56" s="121">
        <f>'CAPEX-FA_CWS '!BI19</f>
        <v>10855000</v>
      </c>
      <c r="BK56" s="121">
        <f>'CAPEX-FA_CWS '!BJ19</f>
        <v>10855000</v>
      </c>
      <c r="BL56" s="121">
        <f>'CAPEX-FA_CWS '!BK19</f>
        <v>10855000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-176416.66666666666</v>
      </c>
      <c r="I57" s="121">
        <f>'CAPEX-FA_CWS '!H22</f>
        <v>-356000</v>
      </c>
      <c r="J57" s="121">
        <f>'CAPEX-FA_CWS '!I22</f>
        <v>-535583.33333333326</v>
      </c>
      <c r="K57" s="121">
        <f>'CAPEX-FA_CWS '!J22</f>
        <v>-716499.99999999988</v>
      </c>
      <c r="L57" s="121">
        <f>'CAPEX-FA_CWS '!K22</f>
        <v>-897416.66666666651</v>
      </c>
      <c r="M57" s="121">
        <f>'CAPEX-FA_CWS '!L22</f>
        <v>-1078333.3333333333</v>
      </c>
      <c r="N57" s="121">
        <f>'CAPEX-FA_CWS '!M22</f>
        <v>-1259250</v>
      </c>
      <c r="O57" s="121">
        <f>'CAPEX-FA_CWS '!N22</f>
        <v>-1440166.6666666667</v>
      </c>
      <c r="P57" s="121">
        <f>'CAPEX-FA_CWS '!O22</f>
        <v>-1621083.3333333335</v>
      </c>
      <c r="Q57" s="121">
        <f>'CAPEX-FA_CWS '!P22</f>
        <v>-1802000.0000000002</v>
      </c>
      <c r="R57" s="121">
        <f>'CAPEX-FA_CWS '!Q22</f>
        <v>-1982916.666666667</v>
      </c>
      <c r="S57" s="121">
        <f>'CAPEX-FA_CWS '!R22</f>
        <v>-2163833.3333333335</v>
      </c>
      <c r="T57" s="121">
        <f>'CAPEX-FA_CWS '!S22</f>
        <v>-2344750</v>
      </c>
      <c r="U57" s="121">
        <f>'CAPEX-FA_CWS '!T22</f>
        <v>-2525666.6666666665</v>
      </c>
      <c r="V57" s="121">
        <f>'CAPEX-FA_CWS '!U22</f>
        <v>-2706583.333333333</v>
      </c>
      <c r="W57" s="121">
        <f>'CAPEX-FA_CWS '!V22</f>
        <v>-2887499.9999999995</v>
      </c>
      <c r="X57" s="121">
        <f>'CAPEX-FA_CWS '!W22</f>
        <v>-3068416.666666666</v>
      </c>
      <c r="Y57" s="121">
        <f>'CAPEX-FA_CWS '!X22</f>
        <v>-3249333.3333333326</v>
      </c>
      <c r="Z57" s="121">
        <f>'CAPEX-FA_CWS '!Y22</f>
        <v>-3430249.9999999991</v>
      </c>
      <c r="AA57" s="121">
        <f>'CAPEX-FA_CWS '!Z22</f>
        <v>-3611166.6666666656</v>
      </c>
      <c r="AB57" s="121">
        <f>'CAPEX-FA_CWS '!AA22</f>
        <v>-3792083.3333333321</v>
      </c>
      <c r="AC57" s="121">
        <f>'CAPEX-FA_CWS '!AB22</f>
        <v>-3972999.9999999986</v>
      </c>
      <c r="AD57" s="121">
        <f>'CAPEX-FA_CWS '!AC22</f>
        <v>-4153916.6666666651</v>
      </c>
      <c r="AE57" s="121">
        <f>'CAPEX-FA_CWS '!AD22</f>
        <v>-4334833.3333333321</v>
      </c>
      <c r="AF57" s="121">
        <f>'CAPEX-FA_CWS '!AE22</f>
        <v>-4515749.9999999991</v>
      </c>
      <c r="AG57" s="121">
        <f>'CAPEX-FA_CWS '!AF22</f>
        <v>-4696666.666666666</v>
      </c>
      <c r="AH57" s="121">
        <f>'CAPEX-FA_CWS '!AG22</f>
        <v>-4877583.333333333</v>
      </c>
      <c r="AI57" s="121">
        <f>'CAPEX-FA_CWS '!AH22</f>
        <v>-5058500</v>
      </c>
      <c r="AJ57" s="121">
        <f>'CAPEX-FA_CWS '!AI22</f>
        <v>-5239416.666666667</v>
      </c>
      <c r="AK57" s="121">
        <f>'CAPEX-FA_CWS '!AJ22</f>
        <v>-5420333.333333334</v>
      </c>
      <c r="AL57" s="121">
        <f>'CAPEX-FA_CWS '!AK22</f>
        <v>-5601250.0000000009</v>
      </c>
      <c r="AM57" s="121">
        <f>'CAPEX-FA_CWS '!AL22</f>
        <v>-5782166.6666666679</v>
      </c>
      <c r="AN57" s="121">
        <f>'CAPEX-FA_CWS '!AM22</f>
        <v>-5963083.3333333349</v>
      </c>
      <c r="AO57" s="121">
        <f>'CAPEX-FA_CWS '!AN22</f>
        <v>-6144000.0000000019</v>
      </c>
      <c r="AP57" s="121">
        <f>'CAPEX-FA_CWS '!AO22</f>
        <v>-6324916.6666666688</v>
      </c>
      <c r="AQ57" s="121">
        <f>'CAPEX-FA_CWS '!AP22</f>
        <v>-6505833.3333333358</v>
      </c>
      <c r="AR57" s="121">
        <f>'CAPEX-FA_CWS '!AQ22</f>
        <v>-6686750.0000000028</v>
      </c>
      <c r="AS57" s="121">
        <f>'CAPEX-FA_CWS '!AR22</f>
        <v>-6867666.6666666698</v>
      </c>
      <c r="AT57" s="121">
        <f>'CAPEX-FA_CWS '!AS22</f>
        <v>-7048583.3333333367</v>
      </c>
      <c r="AU57" s="121">
        <f>'CAPEX-FA_CWS '!AT22</f>
        <v>-7229500.0000000037</v>
      </c>
      <c r="AV57" s="121">
        <f>'CAPEX-FA_CWS '!AU22</f>
        <v>-7410416.6666666707</v>
      </c>
      <c r="AW57" s="121">
        <f>'CAPEX-FA_CWS '!AV22</f>
        <v>-7591333.3333333377</v>
      </c>
      <c r="AX57" s="121">
        <f>'CAPEX-FA_CWS '!AW22</f>
        <v>-7772250.0000000047</v>
      </c>
      <c r="AY57" s="121">
        <f>'CAPEX-FA_CWS '!AX22</f>
        <v>-7953166.6666666716</v>
      </c>
      <c r="AZ57" s="121">
        <f>'CAPEX-FA_CWS '!AY22</f>
        <v>-8134083.3333333386</v>
      </c>
      <c r="BA57" s="121">
        <f>'CAPEX-FA_CWS '!AZ22</f>
        <v>-8315000.0000000056</v>
      </c>
      <c r="BB57" s="121">
        <f>'CAPEX-FA_CWS '!BA22</f>
        <v>-8495916.6666666716</v>
      </c>
      <c r="BC57" s="121">
        <f>'CAPEX-FA_CWS '!BB22</f>
        <v>-8676833.3333333377</v>
      </c>
      <c r="BD57" s="121">
        <f>'CAPEX-FA_CWS '!BC22</f>
        <v>-8857750.0000000037</v>
      </c>
      <c r="BE57" s="121">
        <f>'CAPEX-FA_CWS '!BD22</f>
        <v>-9038666.6666666698</v>
      </c>
      <c r="BF57" s="121">
        <f>'CAPEX-FA_CWS '!BE22</f>
        <v>-9219583.3333333358</v>
      </c>
      <c r="BG57" s="121">
        <f>'CAPEX-FA_CWS '!BF22</f>
        <v>-9400500.0000000019</v>
      </c>
      <c r="BH57" s="121">
        <f>'CAPEX-FA_CWS '!BG22</f>
        <v>-9581416.6666666679</v>
      </c>
      <c r="BI57" s="121">
        <f>'CAPEX-FA_CWS '!BH22</f>
        <v>-9762333.333333334</v>
      </c>
      <c r="BJ57" s="121">
        <f>'CAPEX-FA_CWS '!BI22</f>
        <v>-9943250</v>
      </c>
      <c r="BK57" s="121">
        <f>'CAPEX-FA_CWS '!BJ22</f>
        <v>-10124166.666666666</v>
      </c>
      <c r="BL57" s="121">
        <f>'CAPEX-FA_CWS '!BK22</f>
        <v>-10305083.333333332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10408583.333333334</v>
      </c>
      <c r="I58" s="121">
        <f t="shared" si="4"/>
        <v>10419000</v>
      </c>
      <c r="J58" s="121">
        <f t="shared" si="4"/>
        <v>10239416.666666666</v>
      </c>
      <c r="K58" s="121">
        <f t="shared" si="4"/>
        <v>10138500</v>
      </c>
      <c r="L58" s="121">
        <f t="shared" si="4"/>
        <v>9957583.333333334</v>
      </c>
      <c r="M58" s="121">
        <f t="shared" si="4"/>
        <v>9776666.666666666</v>
      </c>
      <c r="N58" s="121">
        <f t="shared" si="4"/>
        <v>9595750</v>
      </c>
      <c r="O58" s="121">
        <f t="shared" si="4"/>
        <v>9414833.333333334</v>
      </c>
      <c r="P58" s="121">
        <f t="shared" si="4"/>
        <v>9233916.666666666</v>
      </c>
      <c r="Q58" s="121">
        <f t="shared" si="4"/>
        <v>9053000</v>
      </c>
      <c r="R58" s="121">
        <f t="shared" si="4"/>
        <v>8872083.3333333321</v>
      </c>
      <c r="S58" s="121">
        <f t="shared" si="4"/>
        <v>8691166.666666666</v>
      </c>
      <c r="T58" s="121">
        <f t="shared" si="4"/>
        <v>8510250</v>
      </c>
      <c r="U58" s="121">
        <f t="shared" si="4"/>
        <v>8329333.333333334</v>
      </c>
      <c r="V58" s="121">
        <f t="shared" si="4"/>
        <v>8148416.666666667</v>
      </c>
      <c r="W58" s="121">
        <f t="shared" si="4"/>
        <v>7967500</v>
      </c>
      <c r="X58" s="121">
        <f t="shared" si="4"/>
        <v>7786583.333333334</v>
      </c>
      <c r="Y58" s="121">
        <f t="shared" si="4"/>
        <v>7605666.6666666679</v>
      </c>
      <c r="Z58" s="121">
        <f t="shared" si="4"/>
        <v>7424750.0000000009</v>
      </c>
      <c r="AA58" s="121">
        <f t="shared" si="4"/>
        <v>7243833.333333334</v>
      </c>
      <c r="AB58" s="121">
        <f t="shared" si="4"/>
        <v>7062916.6666666679</v>
      </c>
      <c r="AC58" s="121">
        <f t="shared" si="4"/>
        <v>6882000.0000000019</v>
      </c>
      <c r="AD58" s="121">
        <f t="shared" si="4"/>
        <v>6701083.3333333349</v>
      </c>
      <c r="AE58" s="121">
        <f t="shared" si="4"/>
        <v>6520166.6666666679</v>
      </c>
      <c r="AF58" s="121">
        <f t="shared" si="4"/>
        <v>6339250.0000000009</v>
      </c>
      <c r="AG58" s="121">
        <f t="shared" si="4"/>
        <v>6158333.333333334</v>
      </c>
      <c r="AH58" s="121">
        <f t="shared" si="4"/>
        <v>5977416.666666667</v>
      </c>
      <c r="AI58" s="121">
        <f t="shared" si="4"/>
        <v>5796500</v>
      </c>
      <c r="AJ58" s="121">
        <f t="shared" si="4"/>
        <v>5615583.333333333</v>
      </c>
      <c r="AK58" s="121">
        <f t="shared" si="4"/>
        <v>5434666.666666666</v>
      </c>
      <c r="AL58" s="121">
        <f t="shared" si="4"/>
        <v>5253749.9999999991</v>
      </c>
      <c r="AM58" s="121">
        <f t="shared" si="4"/>
        <v>5072833.3333333321</v>
      </c>
      <c r="AN58" s="121">
        <f t="shared" si="4"/>
        <v>4891916.6666666651</v>
      </c>
      <c r="AO58" s="121">
        <f t="shared" si="4"/>
        <v>4710999.9999999981</v>
      </c>
      <c r="AP58" s="121">
        <f t="shared" si="4"/>
        <v>4530083.3333333312</v>
      </c>
      <c r="AQ58" s="121">
        <f t="shared" si="4"/>
        <v>4349166.6666666642</v>
      </c>
      <c r="AR58" s="121">
        <f t="shared" si="4"/>
        <v>4168249.9999999972</v>
      </c>
      <c r="AS58" s="121">
        <f t="shared" si="4"/>
        <v>3987333.3333333302</v>
      </c>
      <c r="AT58" s="121">
        <f t="shared" si="4"/>
        <v>3806416.6666666633</v>
      </c>
      <c r="AU58" s="121">
        <f t="shared" si="4"/>
        <v>3625499.9999999963</v>
      </c>
      <c r="AV58" s="121">
        <f t="shared" si="4"/>
        <v>3444583.3333333293</v>
      </c>
      <c r="AW58" s="121">
        <f t="shared" si="4"/>
        <v>3263666.6666666623</v>
      </c>
      <c r="AX58" s="121">
        <f t="shared" si="4"/>
        <v>3082749.9999999953</v>
      </c>
      <c r="AY58" s="121">
        <f t="shared" si="4"/>
        <v>2901833.3333333284</v>
      </c>
      <c r="AZ58" s="121">
        <f t="shared" si="4"/>
        <v>2720916.6666666614</v>
      </c>
      <c r="BA58" s="121">
        <f t="shared" si="4"/>
        <v>2539999.9999999944</v>
      </c>
      <c r="BB58" s="121">
        <f t="shared" si="4"/>
        <v>2359083.3333333284</v>
      </c>
      <c r="BC58" s="121">
        <f t="shared" si="4"/>
        <v>2178166.6666666623</v>
      </c>
      <c r="BD58" s="121">
        <f t="shared" si="4"/>
        <v>1997249.9999999963</v>
      </c>
      <c r="BE58" s="121">
        <f t="shared" si="4"/>
        <v>1816333.3333333302</v>
      </c>
      <c r="BF58" s="121">
        <f t="shared" si="4"/>
        <v>1635416.6666666642</v>
      </c>
      <c r="BG58" s="121">
        <f t="shared" si="4"/>
        <v>1454499.9999999981</v>
      </c>
      <c r="BH58" s="121">
        <f t="shared" si="4"/>
        <v>1273583.3333333321</v>
      </c>
      <c r="BI58" s="121">
        <f t="shared" si="4"/>
        <v>1092666.666666666</v>
      </c>
      <c r="BJ58" s="121">
        <f t="shared" si="4"/>
        <v>911750</v>
      </c>
      <c r="BK58" s="121">
        <f t="shared" si="4"/>
        <v>730833.33333333395</v>
      </c>
      <c r="BL58" s="121">
        <f t="shared" si="4"/>
        <v>549916.66666666791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64778063.999999993</v>
      </c>
      <c r="E60" s="121">
        <f t="shared" si="5"/>
        <v>64778063.999999993</v>
      </c>
      <c r="F60" s="121">
        <f t="shared" si="5"/>
        <v>64778063.999999993</v>
      </c>
      <c r="G60" s="121">
        <f t="shared" si="5"/>
        <v>64778063.999999993</v>
      </c>
      <c r="H60" s="121">
        <f t="shared" si="5"/>
        <v>43761839.333333328</v>
      </c>
      <c r="I60" s="121">
        <f t="shared" si="5"/>
        <v>114041798</v>
      </c>
      <c r="J60" s="121">
        <f t="shared" si="5"/>
        <v>96280586.666666672</v>
      </c>
      <c r="K60" s="121">
        <f t="shared" si="5"/>
        <v>78907436</v>
      </c>
      <c r="L60" s="121">
        <f t="shared" si="5"/>
        <v>61534285.333333336</v>
      </c>
      <c r="M60" s="121">
        <f t="shared" si="5"/>
        <v>44161134.666666664</v>
      </c>
      <c r="N60" s="121">
        <f t="shared" si="5"/>
        <v>26787984</v>
      </c>
      <c r="O60" s="121">
        <f t="shared" si="5"/>
        <v>51495895.333333336</v>
      </c>
      <c r="P60" s="121">
        <f t="shared" si="5"/>
        <v>34093744.666666664</v>
      </c>
      <c r="Q60" s="121">
        <f t="shared" si="5"/>
        <v>19528024</v>
      </c>
      <c r="R60" s="121">
        <f t="shared" si="5"/>
        <v>8872083.3333333321</v>
      </c>
      <c r="S60" s="121">
        <f t="shared" si="5"/>
        <v>-485412.33333333582</v>
      </c>
      <c r="T60" s="121">
        <f t="shared" si="5"/>
        <v>-8842908.0000000037</v>
      </c>
      <c r="U60" s="121">
        <f t="shared" si="5"/>
        <v>-17200403.666666672</v>
      </c>
      <c r="V60" s="121">
        <f t="shared" si="5"/>
        <v>-25557899.33333334</v>
      </c>
      <c r="W60" s="121">
        <f t="shared" si="5"/>
        <v>-33915395.000000007</v>
      </c>
      <c r="X60" s="121">
        <f t="shared" si="5"/>
        <v>-42272890.666666672</v>
      </c>
      <c r="Y60" s="121">
        <f t="shared" si="5"/>
        <v>-50630386.333333343</v>
      </c>
      <c r="Z60" s="121">
        <f t="shared" si="5"/>
        <v>-58987882.000000007</v>
      </c>
      <c r="AA60" s="121">
        <f t="shared" si="5"/>
        <v>-67345377.666666687</v>
      </c>
      <c r="AB60" s="121">
        <f t="shared" si="5"/>
        <v>-79606768.333333343</v>
      </c>
      <c r="AC60" s="121">
        <f t="shared" si="5"/>
        <v>-87420909.000000015</v>
      </c>
      <c r="AD60" s="121">
        <f t="shared" si="5"/>
        <v>-86995204.36666669</v>
      </c>
      <c r="AE60" s="121">
        <f t="shared" si="5"/>
        <v>-83824601.983333349</v>
      </c>
      <c r="AF60" s="121">
        <f t="shared" si="5"/>
        <v>-80653999.600000024</v>
      </c>
      <c r="AG60" s="121">
        <f t="shared" si="5"/>
        <v>-77483397.216666698</v>
      </c>
      <c r="AH60" s="121">
        <f t="shared" si="5"/>
        <v>-74312794.833333358</v>
      </c>
      <c r="AI60" s="121">
        <f t="shared" si="5"/>
        <v>-71142192.450000033</v>
      </c>
      <c r="AJ60" s="121">
        <f t="shared" ref="AJ60:BL60" si="6">AJ58+AJ53</f>
        <v>-67971590.066666707</v>
      </c>
      <c r="AK60" s="121">
        <f t="shared" si="6"/>
        <v>-64800987.683333375</v>
      </c>
      <c r="AL60" s="121">
        <f t="shared" si="6"/>
        <v>-61630385.300000042</v>
      </c>
      <c r="AM60" s="121">
        <f t="shared" si="6"/>
        <v>-58459782.916666716</v>
      </c>
      <c r="AN60" s="121">
        <f t="shared" si="6"/>
        <v>-63529025.833333381</v>
      </c>
      <c r="AO60" s="121">
        <f t="shared" si="6"/>
        <v>-65725889.405500039</v>
      </c>
      <c r="AP60" s="121">
        <f t="shared" si="6"/>
        <v>-54923764.459666707</v>
      </c>
      <c r="AQ60" s="121">
        <f t="shared" si="6"/>
        <v>-39801005.884333372</v>
      </c>
      <c r="AR60" s="121">
        <f t="shared" si="6"/>
        <v>-24678652.309000041</v>
      </c>
      <c r="AS60" s="121">
        <f t="shared" si="6"/>
        <v>-9556298.7336667106</v>
      </c>
      <c r="AT60" s="121">
        <f t="shared" si="6"/>
        <v>5566054.8416666193</v>
      </c>
      <c r="AU60" s="121">
        <f t="shared" si="6"/>
        <v>20688408.416999947</v>
      </c>
      <c r="AV60" s="121">
        <f t="shared" si="6"/>
        <v>35810761.992333278</v>
      </c>
      <c r="AW60" s="121">
        <f t="shared" si="6"/>
        <v>50933115.567666613</v>
      </c>
      <c r="AX60" s="121">
        <f t="shared" si="6"/>
        <v>66055469.14299994</v>
      </c>
      <c r="AY60" s="121">
        <f t="shared" si="6"/>
        <v>81177822.718333274</v>
      </c>
      <c r="AZ60" s="121">
        <f t="shared" si="6"/>
        <v>83323707.958666608</v>
      </c>
      <c r="BA60" s="121">
        <f t="shared" si="6"/>
        <v>77429323.279024944</v>
      </c>
      <c r="BB60" s="121">
        <f t="shared" si="6"/>
        <v>84105026.969183266</v>
      </c>
      <c r="BC60" s="121">
        <f t="shared" si="6"/>
        <v>94965497.116756588</v>
      </c>
      <c r="BD60" s="121">
        <f t="shared" si="6"/>
        <v>105825562.26432993</v>
      </c>
      <c r="BE60" s="121">
        <f t="shared" si="6"/>
        <v>116685627.41190325</v>
      </c>
      <c r="BF60" s="121">
        <f t="shared" si="6"/>
        <v>127545692.55947658</v>
      </c>
      <c r="BG60" s="121">
        <f t="shared" si="6"/>
        <v>138405757.70704991</v>
      </c>
      <c r="BH60" s="121">
        <f t="shared" si="6"/>
        <v>149265822.85462326</v>
      </c>
      <c r="BI60" s="121">
        <f t="shared" si="6"/>
        <v>160125888.00219658</v>
      </c>
      <c r="BJ60" s="121">
        <f t="shared" si="6"/>
        <v>170985953.14976993</v>
      </c>
      <c r="BK60" s="121">
        <f t="shared" si="6"/>
        <v>181846018.29734328</v>
      </c>
      <c r="BL60" s="121">
        <f t="shared" si="6"/>
        <v>180139272.06514159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1033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1034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1035</v>
      </c>
      <c r="C77" s="136"/>
      <c r="D77" s="121">
        <f>IF($D42="Y",'FIN-CASHFLOW_CWS'!C60,'FIN-CASHFLOW_CWS'!C65)</f>
        <v>64778063.999999993</v>
      </c>
      <c r="E77" s="121">
        <f>IF($D42="Y",'FIN-CASHFLOW_CWS'!D60,'FIN-CASHFLOW_CWS'!D65)</f>
        <v>64778063.999999993</v>
      </c>
      <c r="F77" s="121">
        <f>IF($D42="Y",'FIN-CASHFLOW_CWS'!E60,'FIN-CASHFLOW_CWS'!E65)</f>
        <v>64778063.999999993</v>
      </c>
      <c r="G77" s="121">
        <f>IF($D42="Y",'FIN-CASHFLOW_CWS'!F60,'FIN-CASHFLOW_CWS'!F65)</f>
        <v>64778063.999999993</v>
      </c>
      <c r="H77" s="121">
        <f>IF($D42="Y",'FIN-CASHFLOW_CWS'!G60,'FIN-CASHFLOW_CWS'!G65)</f>
        <v>64778063.999999993</v>
      </c>
      <c r="I77" s="121">
        <f>IF($D42="Y",'FIN-CASHFLOW_CWS'!H60,'FIN-CASHFLOW_CWS'!H65)</f>
        <v>150819234</v>
      </c>
      <c r="J77" s="121">
        <f>IF($D42="Y",'FIN-CASHFLOW_CWS'!I60,'FIN-CASHFLOW_CWS'!I65)</f>
        <v>150819234</v>
      </c>
      <c r="K77" s="121">
        <f>IF($D42="Y",'FIN-CASHFLOW_CWS'!J60,'FIN-CASHFLOW_CWS'!J65)</f>
        <v>150819234</v>
      </c>
      <c r="L77" s="121">
        <f>IF($D42="Y",'FIN-CASHFLOW_CWS'!K60,'FIN-CASHFLOW_CWS'!K65)</f>
        <v>150819234</v>
      </c>
      <c r="M77" s="121">
        <f>IF($D42="Y",'FIN-CASHFLOW_CWS'!L60,'FIN-CASHFLOW_CWS'!L65)</f>
        <v>150819234</v>
      </c>
      <c r="N77" s="121">
        <f>IF($D42="Y",'FIN-CASHFLOW_CWS'!M60,'FIN-CASHFLOW_CWS'!M65)</f>
        <v>150819234</v>
      </c>
      <c r="O77" s="121">
        <f>IF($D42="Y",'FIN-CASHFLOW_CWS'!N60,'FIN-CASHFLOW_CWS'!N65)</f>
        <v>192900296</v>
      </c>
      <c r="P77" s="121">
        <f>IF($D42="Y",'FIN-CASHFLOW_CWS'!O60,'FIN-CASHFLOW_CWS'!O65)</f>
        <v>192900296</v>
      </c>
      <c r="Q77" s="121">
        <f>IF($D42="Y",'FIN-CASHFLOW_CWS'!P60,'FIN-CASHFLOW_CWS'!P65)</f>
        <v>192900296</v>
      </c>
      <c r="R77" s="121">
        <f>IF($D42="Y",'FIN-CASHFLOW_CWS'!Q60,'FIN-CASHFLOW_CWS'!Q65)</f>
        <v>192900296</v>
      </c>
      <c r="S77" s="121">
        <f>IF($D42="Y",'FIN-CASHFLOW_CWS'!R60,'FIN-CASHFLOW_CWS'!R65)</f>
        <v>192900296</v>
      </c>
      <c r="T77" s="121">
        <f>IF($D42="Y",'FIN-CASHFLOW_CWS'!S60,'FIN-CASHFLOW_CWS'!S65)</f>
        <v>192900296</v>
      </c>
      <c r="U77" s="121">
        <f>IF($D42="Y",'FIN-CASHFLOW_CWS'!T60,'FIN-CASHFLOW_CWS'!T65)</f>
        <v>192900296</v>
      </c>
      <c r="V77" s="121">
        <f>IF($D42="Y",'FIN-CASHFLOW_CWS'!U60,'FIN-CASHFLOW_CWS'!U65)</f>
        <v>192900296</v>
      </c>
      <c r="W77" s="121">
        <f>IF($D42="Y",'FIN-CASHFLOW_CWS'!V60,'FIN-CASHFLOW_CWS'!V65)</f>
        <v>192900296</v>
      </c>
      <c r="X77" s="121">
        <f>IF($D42="Y",'FIN-CASHFLOW_CWS'!W60,'FIN-CASHFLOW_CWS'!W65)</f>
        <v>192900296</v>
      </c>
      <c r="Y77" s="121">
        <f>IF($D42="Y",'FIN-CASHFLOW_CWS'!X60,'FIN-CASHFLOW_CWS'!X65)</f>
        <v>192900296</v>
      </c>
      <c r="Z77" s="121">
        <f>IF($D42="Y",'FIN-CASHFLOW_CWS'!Y60,'FIN-CASHFLOW_CWS'!Y65)</f>
        <v>192900296</v>
      </c>
      <c r="AA77" s="121">
        <f>IF($D42="Y",'FIN-CASHFLOW_CWS'!Z60,'FIN-CASHFLOW_CWS'!Z65)</f>
        <v>192900296</v>
      </c>
      <c r="AB77" s="121">
        <f>IF($D42="Y",'FIN-CASHFLOW_CWS'!AA60,'FIN-CASHFLOW_CWS'!AA65)</f>
        <v>192900296</v>
      </c>
      <c r="AC77" s="121">
        <f>IF($D42="Y",'FIN-CASHFLOW_CWS'!AB60,'FIN-CASHFLOW_CWS'!AB65)</f>
        <v>192900296</v>
      </c>
      <c r="AD77" s="121">
        <f>IF($D42="Y",'FIN-CASHFLOW_CWS'!AC60,'FIN-CASHFLOW_CWS'!AC65)</f>
        <v>192900296</v>
      </c>
      <c r="AE77" s="121">
        <f>IF($D42="Y",'FIN-CASHFLOW_CWS'!AD60,'FIN-CASHFLOW_CWS'!AD65)</f>
        <v>192900296</v>
      </c>
      <c r="AF77" s="121">
        <f>IF($D42="Y",'FIN-CASHFLOW_CWS'!AE60,'FIN-CASHFLOW_CWS'!AE65)</f>
        <v>192900296</v>
      </c>
      <c r="AG77" s="121">
        <f>IF($D42="Y",'FIN-CASHFLOW_CWS'!AF60,'FIN-CASHFLOW_CWS'!AF65)</f>
        <v>192900296</v>
      </c>
      <c r="AH77" s="121">
        <f>IF($D42="Y",'FIN-CASHFLOW_CWS'!AG60,'FIN-CASHFLOW_CWS'!AG65)</f>
        <v>192900296</v>
      </c>
      <c r="AI77" s="121">
        <f>IF($D42="Y",'FIN-CASHFLOW_CWS'!AH60,'FIN-CASHFLOW_CWS'!AH65)</f>
        <v>192900296</v>
      </c>
      <c r="AJ77" s="121">
        <f>IF($D42="Y",'FIN-CASHFLOW_CWS'!AI60,'FIN-CASHFLOW_CWS'!AI65)</f>
        <v>192900296</v>
      </c>
      <c r="AK77" s="121">
        <f>IF($D42="Y",'FIN-CASHFLOW_CWS'!AJ60,'FIN-CASHFLOW_CWS'!AJ65)</f>
        <v>192900296</v>
      </c>
      <c r="AL77" s="121">
        <f>IF($D42="Y",'FIN-CASHFLOW_CWS'!AK60,'FIN-CASHFLOW_CWS'!AK65)</f>
        <v>192900296</v>
      </c>
      <c r="AM77" s="121">
        <f>IF($D42="Y",'FIN-CASHFLOW_CWS'!AL60,'FIN-CASHFLOW_CWS'!AL65)</f>
        <v>192900296</v>
      </c>
      <c r="AN77" s="121">
        <f>IF($D42="Y",'FIN-CASHFLOW_CWS'!AM60,'FIN-CASHFLOW_CWS'!AM65)</f>
        <v>192900296</v>
      </c>
      <c r="AO77" s="121">
        <f>IF($D42="Y",'FIN-CASHFLOW_CWS'!AN60,'FIN-CASHFLOW_CWS'!AN65)</f>
        <v>192900296</v>
      </c>
      <c r="AP77" s="121">
        <f>IF($D42="Y",'FIN-CASHFLOW_CWS'!AO60,'FIN-CASHFLOW_CWS'!AO65)</f>
        <v>192900296</v>
      </c>
      <c r="AQ77" s="121">
        <f>IF($D42="Y",'FIN-CASHFLOW_CWS'!AP60,'FIN-CASHFLOW_CWS'!AP65)</f>
        <v>192900296</v>
      </c>
      <c r="AR77" s="121">
        <f>IF($D42="Y",'FIN-CASHFLOW_CWS'!AQ60,'FIN-CASHFLOW_CWS'!AQ65)</f>
        <v>192900296</v>
      </c>
      <c r="AS77" s="121">
        <f>IF($D42="Y",'FIN-CASHFLOW_CWS'!AR60,'FIN-CASHFLOW_CWS'!AR65)</f>
        <v>192900296</v>
      </c>
      <c r="AT77" s="121">
        <f>IF($D42="Y",'FIN-CASHFLOW_CWS'!AS60,'FIN-CASHFLOW_CWS'!AS65)</f>
        <v>192900296</v>
      </c>
      <c r="AU77" s="121">
        <f>IF($D42="Y",'FIN-CASHFLOW_CWS'!AT60,'FIN-CASHFLOW_CWS'!AT65)</f>
        <v>192900296</v>
      </c>
      <c r="AV77" s="121">
        <f>IF($D42="Y",'FIN-CASHFLOW_CWS'!AU60,'FIN-CASHFLOW_CWS'!AU65)</f>
        <v>192900296</v>
      </c>
      <c r="AW77" s="121">
        <f>IF($D42="Y",'FIN-CASHFLOW_CWS'!AV60,'FIN-CASHFLOW_CWS'!AV65)</f>
        <v>192900296</v>
      </c>
      <c r="AX77" s="121">
        <f>IF($D42="Y",'FIN-CASHFLOW_CWS'!AW60,'FIN-CASHFLOW_CWS'!AW65)</f>
        <v>192900296</v>
      </c>
      <c r="AY77" s="121">
        <f>IF($D42="Y",'FIN-CASHFLOW_CWS'!AX60,'FIN-CASHFLOW_CWS'!AX65)</f>
        <v>192900296</v>
      </c>
      <c r="AZ77" s="121">
        <f>IF($D42="Y",'FIN-CASHFLOW_CWS'!AY60,'FIN-CASHFLOW_CWS'!AY65)</f>
        <v>192900296</v>
      </c>
      <c r="BA77" s="121">
        <f>IF($D42="Y",'FIN-CASHFLOW_CWS'!AZ60,'FIN-CASHFLOW_CWS'!AZ65)</f>
        <v>192900296</v>
      </c>
      <c r="BB77" s="121">
        <f>IF($D42="Y",'FIN-CASHFLOW_CWS'!BA60,'FIN-CASHFLOW_CWS'!BA65)</f>
        <v>192900296</v>
      </c>
      <c r="BC77" s="121">
        <f>IF($D42="Y",'FIN-CASHFLOW_CWS'!BB60,'FIN-CASHFLOW_CWS'!BB65)</f>
        <v>192900296</v>
      </c>
      <c r="BD77" s="121">
        <f>IF($D42="Y",'FIN-CASHFLOW_CWS'!BC60,'FIN-CASHFLOW_CWS'!BC65)</f>
        <v>192900296</v>
      </c>
      <c r="BE77" s="121">
        <f>IF($D42="Y",'FIN-CASHFLOW_CWS'!BD60,'FIN-CASHFLOW_CWS'!BD65)</f>
        <v>192900296</v>
      </c>
      <c r="BF77" s="121">
        <f>IF($D42="Y",'FIN-CASHFLOW_CWS'!BE60,'FIN-CASHFLOW_CWS'!BE65)</f>
        <v>192900296</v>
      </c>
      <c r="BG77" s="121">
        <f>IF($D42="Y",'FIN-CASHFLOW_CWS'!BF60,'FIN-CASHFLOW_CWS'!BF65)</f>
        <v>192900296</v>
      </c>
      <c r="BH77" s="121">
        <f>IF($D42="Y",'FIN-CASHFLOW_CWS'!BG60,'FIN-CASHFLOW_CWS'!BG65)</f>
        <v>192900296</v>
      </c>
      <c r="BI77" s="121">
        <f>IF($D42="Y",'FIN-CASHFLOW_CWS'!BH60,'FIN-CASHFLOW_CWS'!BH65)</f>
        <v>192900296</v>
      </c>
      <c r="BJ77" s="121">
        <f>IF($D42="Y",'FIN-CASHFLOW_CWS'!BI60,'FIN-CASHFLOW_CWS'!BI65)</f>
        <v>192900296</v>
      </c>
      <c r="BK77" s="121">
        <f>IF($D42="Y",'FIN-CASHFLOW_CWS'!BJ60,'FIN-CASHFLOW_CWS'!BJ65)</f>
        <v>192900296</v>
      </c>
      <c r="BL77" s="121">
        <f>IF($D42="Y",'FIN-CASHFLOW_CWS'!BK60,'FIN-CASHFLOW_CWS'!BK65)</f>
        <v>192900296</v>
      </c>
    </row>
    <row r="78" spans="2:64" x14ac:dyDescent="0.15">
      <c r="B78" s="308" t="s">
        <v>954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-21016224.666666664</v>
      </c>
      <c r="J78" s="121">
        <f t="shared" si="10"/>
        <v>-36777436</v>
      </c>
      <c r="K78" s="121">
        <f t="shared" si="10"/>
        <v>-54538647.333333328</v>
      </c>
      <c r="L78" s="121">
        <f t="shared" si="10"/>
        <v>-71911798</v>
      </c>
      <c r="M78" s="121">
        <f t="shared" si="10"/>
        <v>-89284948.666666672</v>
      </c>
      <c r="N78" s="121">
        <f t="shared" si="10"/>
        <v>-106658099.33333334</v>
      </c>
      <c r="O78" s="121">
        <f t="shared" si="10"/>
        <v>-124031250.00000001</v>
      </c>
      <c r="P78" s="121">
        <f t="shared" si="10"/>
        <v>-141404400.66666669</v>
      </c>
      <c r="Q78" s="121">
        <f t="shared" si="10"/>
        <v>-158806551.33333334</v>
      </c>
      <c r="R78" s="121">
        <f t="shared" si="10"/>
        <v>-173372272</v>
      </c>
      <c r="S78" s="121">
        <f t="shared" si="10"/>
        <v>-184028212.66666666</v>
      </c>
      <c r="T78" s="121">
        <f t="shared" si="10"/>
        <v>-193385708.33333331</v>
      </c>
      <c r="U78" s="121">
        <f t="shared" si="10"/>
        <v>-201743203.99999997</v>
      </c>
      <c r="V78" s="121">
        <f t="shared" si="10"/>
        <v>-210100699.66666663</v>
      </c>
      <c r="W78" s="121">
        <f t="shared" si="10"/>
        <v>-218458195.33333328</v>
      </c>
      <c r="X78" s="121">
        <f t="shared" si="10"/>
        <v>-226815690.99999994</v>
      </c>
      <c r="Y78" s="121">
        <f t="shared" si="10"/>
        <v>-235173186.6666666</v>
      </c>
      <c r="Z78" s="121">
        <f t="shared" si="10"/>
        <v>-243530682.33333325</v>
      </c>
      <c r="AA78" s="121">
        <f t="shared" si="10"/>
        <v>-251888177.99999991</v>
      </c>
      <c r="AB78" s="121">
        <f t="shared" si="10"/>
        <v>-260245673.66666657</v>
      </c>
      <c r="AC78" s="121">
        <f t="shared" si="10"/>
        <v>-272507064.33333325</v>
      </c>
      <c r="AD78" s="121">
        <f t="shared" si="10"/>
        <v>-280321204.99999994</v>
      </c>
      <c r="AE78" s="121">
        <f t="shared" si="10"/>
        <v>-279895500.36666662</v>
      </c>
      <c r="AF78" s="121">
        <f t="shared" si="10"/>
        <v>-276724897.98333329</v>
      </c>
      <c r="AG78" s="121">
        <f t="shared" si="10"/>
        <v>-273554295.59999996</v>
      </c>
      <c r="AH78" s="121">
        <f t="shared" si="10"/>
        <v>-270383693.21666664</v>
      </c>
      <c r="AI78" s="121">
        <f t="shared" si="10"/>
        <v>-267213090.83333331</v>
      </c>
      <c r="AJ78" s="121">
        <f t="shared" si="10"/>
        <v>-264042488.44999999</v>
      </c>
      <c r="AK78" s="121">
        <f t="shared" si="10"/>
        <v>-260871886.06666666</v>
      </c>
      <c r="AL78" s="121">
        <f t="shared" si="10"/>
        <v>-257701283.68333334</v>
      </c>
      <c r="AM78" s="121">
        <f t="shared" si="10"/>
        <v>-254530681.30000001</v>
      </c>
      <c r="AN78" s="121">
        <f t="shared" si="10"/>
        <v>-251360078.91666669</v>
      </c>
      <c r="AO78" s="121">
        <f t="shared" si="10"/>
        <v>-256429321.83333334</v>
      </c>
      <c r="AP78" s="121">
        <f t="shared" si="10"/>
        <v>-258626185.40549999</v>
      </c>
      <c r="AQ78" s="121">
        <f t="shared" si="10"/>
        <v>-247824060.45966667</v>
      </c>
      <c r="AR78" s="121">
        <f t="shared" si="10"/>
        <v>-232701301.88433334</v>
      </c>
      <c r="AS78" s="121">
        <f t="shared" si="10"/>
        <v>-217578948.30900002</v>
      </c>
      <c r="AT78" s="121">
        <f t="shared" si="10"/>
        <v>-202456594.73366669</v>
      </c>
      <c r="AU78" s="121">
        <f t="shared" si="10"/>
        <v>-187334241.15833336</v>
      </c>
      <c r="AV78" s="121">
        <f t="shared" si="10"/>
        <v>-172211887.58300003</v>
      </c>
      <c r="AW78" s="121">
        <f t="shared" si="10"/>
        <v>-157089534.00766671</v>
      </c>
      <c r="AX78" s="121">
        <f t="shared" si="10"/>
        <v>-141967180.43233338</v>
      </c>
      <c r="AY78" s="121">
        <f t="shared" si="10"/>
        <v>-126844826.85700005</v>
      </c>
      <c r="AZ78" s="121">
        <f t="shared" si="10"/>
        <v>-111722473.28166673</v>
      </c>
      <c r="BA78" s="121">
        <f t="shared" si="10"/>
        <v>-109576588.04133339</v>
      </c>
      <c r="BB78" s="121">
        <f t="shared" si="10"/>
        <v>-115470972.72097507</v>
      </c>
      <c r="BC78" s="121">
        <f t="shared" si="10"/>
        <v>-108795269.03081673</v>
      </c>
      <c r="BD78" s="121">
        <f t="shared" si="10"/>
        <v>-97934798.883243412</v>
      </c>
      <c r="BE78" s="121">
        <f t="shared" si="10"/>
        <v>-87074733.73567009</v>
      </c>
      <c r="BF78" s="121">
        <f t="shared" si="10"/>
        <v>-76214668.588096768</v>
      </c>
      <c r="BG78" s="121">
        <f t="shared" si="10"/>
        <v>-65354603.440523438</v>
      </c>
      <c r="BH78" s="121">
        <f t="shared" si="10"/>
        <v>-54494538.292950109</v>
      </c>
      <c r="BI78" s="121">
        <f t="shared" si="10"/>
        <v>-43634473.145376779</v>
      </c>
      <c r="BJ78" s="121">
        <f t="shared" si="10"/>
        <v>-32774407.99780345</v>
      </c>
      <c r="BK78" s="121">
        <f t="shared" si="10"/>
        <v>-21914342.85023012</v>
      </c>
      <c r="BL78" s="121">
        <f t="shared" si="10"/>
        <v>-11054277.702656791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-21016224.666666664</v>
      </c>
      <c r="I79" s="70">
        <f>'FIN-CASHFLOW_CWS'!H35</f>
        <v>-15761211.333333332</v>
      </c>
      <c r="J79" s="70">
        <f>'FIN-CASHFLOW_CWS'!I35</f>
        <v>-17761211.333333332</v>
      </c>
      <c r="K79" s="70">
        <f>'FIN-CASHFLOW_CWS'!J35</f>
        <v>-17373150.666666668</v>
      </c>
      <c r="L79" s="70">
        <f>'FIN-CASHFLOW_CWS'!K35</f>
        <v>-17373150.666666668</v>
      </c>
      <c r="M79" s="70">
        <f>'FIN-CASHFLOW_CWS'!L35</f>
        <v>-17373150.666666668</v>
      </c>
      <c r="N79" s="70">
        <f>'FIN-CASHFLOW_CWS'!M35</f>
        <v>-17373150.666666668</v>
      </c>
      <c r="O79" s="70">
        <f>'FIN-CASHFLOW_CWS'!N35</f>
        <v>-17373150.666666668</v>
      </c>
      <c r="P79" s="70">
        <f>'FIN-CASHFLOW_CWS'!O35</f>
        <v>-17402150.666666668</v>
      </c>
      <c r="Q79" s="70">
        <f>'FIN-CASHFLOW_CWS'!P35</f>
        <v>-14565720.666666668</v>
      </c>
      <c r="R79" s="70">
        <f>'FIN-CASHFLOW_CWS'!Q35</f>
        <v>-10655940.666666668</v>
      </c>
      <c r="S79" s="70">
        <f>'FIN-CASHFLOW_CWS'!R35</f>
        <v>-9357495.6666666679</v>
      </c>
      <c r="T79" s="70">
        <f>'FIN-CASHFLOW_CWS'!S35</f>
        <v>-8357495.6666666679</v>
      </c>
      <c r="U79" s="70">
        <f>'FIN-CASHFLOW_CWS'!T35</f>
        <v>-8357495.6666666679</v>
      </c>
      <c r="V79" s="70">
        <f>'FIN-CASHFLOW_CWS'!U35</f>
        <v>-8357495.6666666679</v>
      </c>
      <c r="W79" s="70">
        <f>'FIN-CASHFLOW_CWS'!V35</f>
        <v>-8357495.6666666679</v>
      </c>
      <c r="X79" s="70">
        <f>'FIN-CASHFLOW_CWS'!W35</f>
        <v>-8357495.6666666679</v>
      </c>
      <c r="Y79" s="70">
        <f>'FIN-CASHFLOW_CWS'!X35</f>
        <v>-8357495.6666666679</v>
      </c>
      <c r="Z79" s="70">
        <f>'FIN-CASHFLOW_CWS'!Y35</f>
        <v>-8357495.6666666679</v>
      </c>
      <c r="AA79" s="70">
        <f>'FIN-CASHFLOW_CWS'!Z35</f>
        <v>-8357495.6666666679</v>
      </c>
      <c r="AB79" s="70">
        <f>'FIN-CASHFLOW_CWS'!AA35</f>
        <v>-12261390.666666668</v>
      </c>
      <c r="AC79" s="70">
        <f>'FIN-CASHFLOW_CWS'!AB35</f>
        <v>-7814140.6666666679</v>
      </c>
      <c r="AD79" s="70">
        <f>'FIN-CASHFLOW_CWS'!AC35</f>
        <v>425704.63333333284</v>
      </c>
      <c r="AE79" s="70">
        <f>'FIN-CASHFLOW_CWS'!AD35</f>
        <v>3170602.3833333291</v>
      </c>
      <c r="AF79" s="70">
        <f>'FIN-CASHFLOW_CWS'!AE35</f>
        <v>3170602.3833333291</v>
      </c>
      <c r="AG79" s="70">
        <f>'FIN-CASHFLOW_CWS'!AF35</f>
        <v>3170602.3833333291</v>
      </c>
      <c r="AH79" s="70">
        <f>'FIN-CASHFLOW_CWS'!AG35</f>
        <v>3170602.3833333291</v>
      </c>
      <c r="AI79" s="70">
        <f>'FIN-CASHFLOW_CWS'!AH35</f>
        <v>3170602.3833333291</v>
      </c>
      <c r="AJ79" s="70">
        <f>'FIN-CASHFLOW_CWS'!AI35</f>
        <v>3170602.3833333291</v>
      </c>
      <c r="AK79" s="70">
        <f>'FIN-CASHFLOW_CWS'!AJ35</f>
        <v>3170602.3833333291</v>
      </c>
      <c r="AL79" s="70">
        <f>'FIN-CASHFLOW_CWS'!AK35</f>
        <v>3170602.3833333291</v>
      </c>
      <c r="AM79" s="70">
        <f>'FIN-CASHFLOW_CWS'!AL35</f>
        <v>3170602.3833333291</v>
      </c>
      <c r="AN79" s="70">
        <f>'FIN-CASHFLOW_CWS'!AM35</f>
        <v>-5069242.9166666698</v>
      </c>
      <c r="AO79" s="70">
        <f>'FIN-CASHFLOW_CWS'!AN35</f>
        <v>-2196863.5721666627</v>
      </c>
      <c r="AP79" s="70">
        <f>'FIN-CASHFLOW_CWS'!AO35</f>
        <v>10802124.945833337</v>
      </c>
      <c r="AQ79" s="70">
        <f>'FIN-CASHFLOW_CWS'!AP35</f>
        <v>15122758.575333331</v>
      </c>
      <c r="AR79" s="70">
        <f>'FIN-CASHFLOW_CWS'!AQ35</f>
        <v>15122353.575333331</v>
      </c>
      <c r="AS79" s="70">
        <f>'FIN-CASHFLOW_CWS'!AR35</f>
        <v>15122353.575333331</v>
      </c>
      <c r="AT79" s="70">
        <f>'FIN-CASHFLOW_CWS'!AS35</f>
        <v>15122353.575333331</v>
      </c>
      <c r="AU79" s="70">
        <f>'FIN-CASHFLOW_CWS'!AT35</f>
        <v>15122353.575333331</v>
      </c>
      <c r="AV79" s="70">
        <f>'FIN-CASHFLOW_CWS'!AU35</f>
        <v>15122353.575333331</v>
      </c>
      <c r="AW79" s="70">
        <f>'FIN-CASHFLOW_CWS'!AV35</f>
        <v>15122353.575333331</v>
      </c>
      <c r="AX79" s="70">
        <f>'FIN-CASHFLOW_CWS'!AW35</f>
        <v>15122353.575333331</v>
      </c>
      <c r="AY79" s="70">
        <f>'FIN-CASHFLOW_CWS'!AX35</f>
        <v>15122353.575333331</v>
      </c>
      <c r="AZ79" s="70">
        <f>'FIN-CASHFLOW_CWS'!AY35</f>
        <v>2145885.2403333373</v>
      </c>
      <c r="BA79" s="70">
        <f>'FIN-CASHFLOW_CWS'!AZ35</f>
        <v>-5894384.6796416789</v>
      </c>
      <c r="BB79" s="70">
        <f>'FIN-CASHFLOW_CWS'!BA35</f>
        <v>6675703.6901583336</v>
      </c>
      <c r="BC79" s="70">
        <f>'FIN-CASHFLOW_CWS'!BB35</f>
        <v>10860470.14757333</v>
      </c>
      <c r="BD79" s="70">
        <f>'FIN-CASHFLOW_CWS'!BC35</f>
        <v>10860065.14757333</v>
      </c>
      <c r="BE79" s="70">
        <f>'FIN-CASHFLOW_CWS'!BD35</f>
        <v>10860065.14757333</v>
      </c>
      <c r="BF79" s="70">
        <f>'FIN-CASHFLOW_CWS'!BE35</f>
        <v>10860065.14757333</v>
      </c>
      <c r="BG79" s="70">
        <f>'FIN-CASHFLOW_CWS'!BF35</f>
        <v>10860065.14757333</v>
      </c>
      <c r="BH79" s="70">
        <f>'FIN-CASHFLOW_CWS'!BG35</f>
        <v>10860065.14757333</v>
      </c>
      <c r="BI79" s="70">
        <f>'FIN-CASHFLOW_CWS'!BH35</f>
        <v>10860065.14757333</v>
      </c>
      <c r="BJ79" s="70">
        <f>'FIN-CASHFLOW_CWS'!BI35</f>
        <v>10860065.14757333</v>
      </c>
      <c r="BK79" s="70">
        <f>'FIN-CASHFLOW_CWS'!BJ35</f>
        <v>10860065.14757333</v>
      </c>
      <c r="BL79" s="70">
        <f>'FIN-CASHFLOW_CWS'!BK35</f>
        <v>-1706746.2322016731</v>
      </c>
    </row>
    <row r="80" spans="2:64" x14ac:dyDescent="0.15">
      <c r="B80" s="305" t="s">
        <v>1036</v>
      </c>
      <c r="C80" s="135"/>
      <c r="D80" s="121">
        <f>SUM(D77:D79)</f>
        <v>64778063.999999993</v>
      </c>
      <c r="E80" s="121">
        <f>SUM(E77:E79)</f>
        <v>64778063.999999993</v>
      </c>
      <c r="F80" s="121">
        <f t="shared" ref="F80:BL80" si="11">SUM(F77:F79)</f>
        <v>64778063.999999993</v>
      </c>
      <c r="G80" s="121">
        <f t="shared" si="11"/>
        <v>64778063.999999993</v>
      </c>
      <c r="H80" s="121">
        <f t="shared" si="11"/>
        <v>43761839.333333328</v>
      </c>
      <c r="I80" s="121">
        <f t="shared" si="11"/>
        <v>114041798.00000001</v>
      </c>
      <c r="J80" s="121">
        <f t="shared" si="11"/>
        <v>96280586.666666672</v>
      </c>
      <c r="K80" s="121">
        <f t="shared" si="11"/>
        <v>78907436</v>
      </c>
      <c r="L80" s="121">
        <f t="shared" si="11"/>
        <v>61534285.333333328</v>
      </c>
      <c r="M80" s="121">
        <f t="shared" si="11"/>
        <v>44161134.666666657</v>
      </c>
      <c r="N80" s="121">
        <f t="shared" si="11"/>
        <v>26787983.999999989</v>
      </c>
      <c r="O80" s="121">
        <f t="shared" si="11"/>
        <v>51495895.333333313</v>
      </c>
      <c r="P80" s="121">
        <f t="shared" si="11"/>
        <v>34093744.666666642</v>
      </c>
      <c r="Q80" s="121">
        <f t="shared" si="11"/>
        <v>19528023.999999989</v>
      </c>
      <c r="R80" s="121">
        <f t="shared" si="11"/>
        <v>8872083.3333333321</v>
      </c>
      <c r="S80" s="121">
        <f t="shared" si="11"/>
        <v>-485412.33333332464</v>
      </c>
      <c r="T80" s="121">
        <f t="shared" si="11"/>
        <v>-8842907.9999999814</v>
      </c>
      <c r="U80" s="121">
        <f t="shared" si="11"/>
        <v>-17200403.666666638</v>
      </c>
      <c r="V80" s="121">
        <f t="shared" si="11"/>
        <v>-25557899.333333295</v>
      </c>
      <c r="W80" s="121">
        <f t="shared" si="11"/>
        <v>-33915394.999999955</v>
      </c>
      <c r="X80" s="121">
        <f t="shared" si="11"/>
        <v>-42272890.666666612</v>
      </c>
      <c r="Y80" s="121">
        <f t="shared" si="11"/>
        <v>-50630386.333333269</v>
      </c>
      <c r="Z80" s="121">
        <f t="shared" si="11"/>
        <v>-58987881.999999925</v>
      </c>
      <c r="AA80" s="121">
        <f t="shared" si="11"/>
        <v>-67345377.666666582</v>
      </c>
      <c r="AB80" s="121">
        <f t="shared" si="11"/>
        <v>-79606768.333333239</v>
      </c>
      <c r="AC80" s="121">
        <f t="shared" si="11"/>
        <v>-87420908.999999925</v>
      </c>
      <c r="AD80" s="121">
        <f t="shared" si="11"/>
        <v>-86995204.366666615</v>
      </c>
      <c r="AE80" s="121">
        <f t="shared" si="11"/>
        <v>-83824601.98333329</v>
      </c>
      <c r="AF80" s="121">
        <f t="shared" si="11"/>
        <v>-80653999.599999964</v>
      </c>
      <c r="AG80" s="121">
        <f t="shared" si="11"/>
        <v>-77483397.216666639</v>
      </c>
      <c r="AH80" s="121">
        <f t="shared" si="11"/>
        <v>-74312794.833333313</v>
      </c>
      <c r="AI80" s="121">
        <f t="shared" si="11"/>
        <v>-71142192.449999988</v>
      </c>
      <c r="AJ80" s="121">
        <f t="shared" si="11"/>
        <v>-67971590.066666663</v>
      </c>
      <c r="AK80" s="121">
        <f t="shared" si="11"/>
        <v>-64800987.683333337</v>
      </c>
      <c r="AL80" s="121">
        <f t="shared" si="11"/>
        <v>-61630385.300000012</v>
      </c>
      <c r="AM80" s="121">
        <f t="shared" si="11"/>
        <v>-58459782.916666687</v>
      </c>
      <c r="AN80" s="121">
        <f t="shared" si="11"/>
        <v>-63529025.833333358</v>
      </c>
      <c r="AO80" s="121">
        <f t="shared" si="11"/>
        <v>-65725889.40550001</v>
      </c>
      <c r="AP80" s="121">
        <f t="shared" si="11"/>
        <v>-54923764.459666654</v>
      </c>
      <c r="AQ80" s="121">
        <f t="shared" si="11"/>
        <v>-39801005.884333342</v>
      </c>
      <c r="AR80" s="121">
        <f t="shared" si="11"/>
        <v>-24678652.309000012</v>
      </c>
      <c r="AS80" s="121">
        <f t="shared" si="11"/>
        <v>-9556298.7336666845</v>
      </c>
      <c r="AT80" s="121">
        <f t="shared" si="11"/>
        <v>5566054.8416666426</v>
      </c>
      <c r="AU80" s="121">
        <f t="shared" si="11"/>
        <v>20688408.41699997</v>
      </c>
      <c r="AV80" s="121">
        <f t="shared" si="11"/>
        <v>35810761.992333293</v>
      </c>
      <c r="AW80" s="121">
        <f t="shared" si="11"/>
        <v>50933115.56766662</v>
      </c>
      <c r="AX80" s="121">
        <f t="shared" si="11"/>
        <v>66055469.142999947</v>
      </c>
      <c r="AY80" s="121">
        <f t="shared" si="11"/>
        <v>81177822.718333274</v>
      </c>
      <c r="AZ80" s="121">
        <f t="shared" si="11"/>
        <v>83323707.958666608</v>
      </c>
      <c r="BA80" s="121">
        <f t="shared" si="11"/>
        <v>77429323.279024929</v>
      </c>
      <c r="BB80" s="121">
        <f t="shared" si="11"/>
        <v>84105026.969183266</v>
      </c>
      <c r="BC80" s="121">
        <f t="shared" si="11"/>
        <v>94965497.116756588</v>
      </c>
      <c r="BD80" s="121">
        <f t="shared" si="11"/>
        <v>105825562.26432991</v>
      </c>
      <c r="BE80" s="121">
        <f t="shared" si="11"/>
        <v>116685627.41190323</v>
      </c>
      <c r="BF80" s="121">
        <f t="shared" si="11"/>
        <v>127545692.55947655</v>
      </c>
      <c r="BG80" s="121">
        <f t="shared" si="11"/>
        <v>138405757.70704988</v>
      </c>
      <c r="BH80" s="121">
        <f t="shared" si="11"/>
        <v>149265822.85462323</v>
      </c>
      <c r="BI80" s="121">
        <f t="shared" si="11"/>
        <v>160125888.00219655</v>
      </c>
      <c r="BJ80" s="121">
        <f t="shared" si="11"/>
        <v>170985953.14976987</v>
      </c>
      <c r="BK80" s="121">
        <f t="shared" si="11"/>
        <v>181846018.29734319</v>
      </c>
      <c r="BL80" s="121">
        <f t="shared" si="11"/>
        <v>180139272.06514153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1037</v>
      </c>
      <c r="C82" s="135"/>
      <c r="D82" s="121">
        <f t="shared" ref="D82:AI82" si="12">D80+D74</f>
        <v>64778063.999999993</v>
      </c>
      <c r="E82" s="121">
        <f t="shared" si="12"/>
        <v>64778063.999999993</v>
      </c>
      <c r="F82" s="121">
        <f t="shared" si="12"/>
        <v>64778063.999999993</v>
      </c>
      <c r="G82" s="121">
        <f t="shared" si="12"/>
        <v>64778063.999999993</v>
      </c>
      <c r="H82" s="121">
        <f t="shared" si="12"/>
        <v>43761839.333333328</v>
      </c>
      <c r="I82" s="121">
        <f t="shared" si="12"/>
        <v>114041798.00000001</v>
      </c>
      <c r="J82" s="121">
        <f t="shared" si="12"/>
        <v>96280586.666666672</v>
      </c>
      <c r="K82" s="121">
        <f t="shared" si="12"/>
        <v>78907436</v>
      </c>
      <c r="L82" s="121">
        <f t="shared" si="12"/>
        <v>61534285.333333328</v>
      </c>
      <c r="M82" s="121">
        <f t="shared" si="12"/>
        <v>44161134.666666657</v>
      </c>
      <c r="N82" s="121">
        <f t="shared" si="12"/>
        <v>26787983.999999989</v>
      </c>
      <c r="O82" s="121">
        <f t="shared" si="12"/>
        <v>51495895.333333313</v>
      </c>
      <c r="P82" s="121">
        <f t="shared" si="12"/>
        <v>34093744.666666642</v>
      </c>
      <c r="Q82" s="121">
        <f t="shared" si="12"/>
        <v>19528023.999999989</v>
      </c>
      <c r="R82" s="121">
        <f t="shared" si="12"/>
        <v>8872083.3333333321</v>
      </c>
      <c r="S82" s="121">
        <f t="shared" si="12"/>
        <v>-485412.33333332464</v>
      </c>
      <c r="T82" s="121">
        <f t="shared" si="12"/>
        <v>-8842907.9999999814</v>
      </c>
      <c r="U82" s="121">
        <f t="shared" si="12"/>
        <v>-17200403.666666638</v>
      </c>
      <c r="V82" s="121">
        <f t="shared" si="12"/>
        <v>-25557899.333333295</v>
      </c>
      <c r="W82" s="121">
        <f t="shared" si="12"/>
        <v>-33915394.999999955</v>
      </c>
      <c r="X82" s="121">
        <f t="shared" si="12"/>
        <v>-42272890.666666612</v>
      </c>
      <c r="Y82" s="121">
        <f t="shared" si="12"/>
        <v>-50630386.333333269</v>
      </c>
      <c r="Z82" s="121">
        <f t="shared" si="12"/>
        <v>-58987881.999999925</v>
      </c>
      <c r="AA82" s="121">
        <f t="shared" si="12"/>
        <v>-67345377.666666582</v>
      </c>
      <c r="AB82" s="121">
        <f t="shared" si="12"/>
        <v>-79606768.333333239</v>
      </c>
      <c r="AC82" s="121">
        <f t="shared" si="12"/>
        <v>-87420908.999999925</v>
      </c>
      <c r="AD82" s="121">
        <f t="shared" si="12"/>
        <v>-86995204.366666615</v>
      </c>
      <c r="AE82" s="121">
        <f t="shared" si="12"/>
        <v>-83824601.98333329</v>
      </c>
      <c r="AF82" s="121">
        <f t="shared" si="12"/>
        <v>-80653999.599999964</v>
      </c>
      <c r="AG82" s="121">
        <f t="shared" si="12"/>
        <v>-77483397.216666639</v>
      </c>
      <c r="AH82" s="121">
        <f t="shared" si="12"/>
        <v>-74312794.833333313</v>
      </c>
      <c r="AI82" s="121">
        <f t="shared" si="12"/>
        <v>-71142192.449999988</v>
      </c>
      <c r="AJ82" s="121">
        <f t="shared" ref="AJ82:BL82" si="13">AJ80+AJ74</f>
        <v>-67971590.066666663</v>
      </c>
      <c r="AK82" s="121">
        <f t="shared" si="13"/>
        <v>-64800987.683333337</v>
      </c>
      <c r="AL82" s="121">
        <f t="shared" si="13"/>
        <v>-61630385.300000012</v>
      </c>
      <c r="AM82" s="121">
        <f t="shared" si="13"/>
        <v>-58459782.916666687</v>
      </c>
      <c r="AN82" s="121">
        <f t="shared" si="13"/>
        <v>-63529025.833333358</v>
      </c>
      <c r="AO82" s="121">
        <f t="shared" si="13"/>
        <v>-65725889.40550001</v>
      </c>
      <c r="AP82" s="121">
        <f t="shared" si="13"/>
        <v>-54923764.459666654</v>
      </c>
      <c r="AQ82" s="121">
        <f t="shared" si="13"/>
        <v>-39801005.884333342</v>
      </c>
      <c r="AR82" s="121">
        <f t="shared" si="13"/>
        <v>-24678652.309000012</v>
      </c>
      <c r="AS82" s="121">
        <f t="shared" si="13"/>
        <v>-9556298.7336666845</v>
      </c>
      <c r="AT82" s="121">
        <f t="shared" si="13"/>
        <v>5566054.8416666426</v>
      </c>
      <c r="AU82" s="121">
        <f t="shared" si="13"/>
        <v>20688408.41699997</v>
      </c>
      <c r="AV82" s="121">
        <f t="shared" si="13"/>
        <v>35810761.992333293</v>
      </c>
      <c r="AW82" s="121">
        <f t="shared" si="13"/>
        <v>50933115.56766662</v>
      </c>
      <c r="AX82" s="121">
        <f t="shared" si="13"/>
        <v>66055469.142999947</v>
      </c>
      <c r="AY82" s="121">
        <f t="shared" si="13"/>
        <v>81177822.718333274</v>
      </c>
      <c r="AZ82" s="121">
        <f t="shared" si="13"/>
        <v>83323707.958666608</v>
      </c>
      <c r="BA82" s="121">
        <f t="shared" si="13"/>
        <v>77429323.279024929</v>
      </c>
      <c r="BB82" s="121">
        <f t="shared" si="13"/>
        <v>84105026.969183266</v>
      </c>
      <c r="BC82" s="121">
        <f t="shared" si="13"/>
        <v>94965497.116756588</v>
      </c>
      <c r="BD82" s="121">
        <f t="shared" si="13"/>
        <v>105825562.26432991</v>
      </c>
      <c r="BE82" s="121">
        <f t="shared" si="13"/>
        <v>116685627.41190323</v>
      </c>
      <c r="BF82" s="121">
        <f t="shared" si="13"/>
        <v>127545692.55947655</v>
      </c>
      <c r="BG82" s="121">
        <f t="shared" si="13"/>
        <v>138405757.70704988</v>
      </c>
      <c r="BH82" s="121">
        <f t="shared" si="13"/>
        <v>149265822.85462323</v>
      </c>
      <c r="BI82" s="121">
        <f t="shared" si="13"/>
        <v>160125888.00219655</v>
      </c>
      <c r="BJ82" s="121">
        <f t="shared" si="13"/>
        <v>170985953.14976987</v>
      </c>
      <c r="BK82" s="121">
        <f t="shared" si="13"/>
        <v>181846018.29734319</v>
      </c>
      <c r="BL82" s="121">
        <f t="shared" si="13"/>
        <v>180139272.06514153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>
      <selection activeCell="E37" sqref="E37"/>
    </sheetView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921</v>
      </c>
      <c r="D2" s="74" t="s">
        <v>829</v>
      </c>
      <c r="E2" s="74" t="s">
        <v>830</v>
      </c>
      <c r="F2" s="10"/>
      <c r="G2" s="260" t="s">
        <v>896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Jul YR 1</v>
      </c>
      <c r="C4" s="221">
        <f>'FIN-VALUE_CWS'!C34</f>
        <v>0.6302500000000002</v>
      </c>
      <c r="D4" s="121">
        <f>'FIN-VALUE_CWS'!D34</f>
        <v>22118146.577638298</v>
      </c>
      <c r="E4" s="121">
        <f>'FIN-VALUE_CWS'!E34</f>
        <v>86041170</v>
      </c>
      <c r="G4" s="244">
        <f>'FIN-VALUE_CWS'!F34</f>
        <v>3.8900714261017066</v>
      </c>
    </row>
    <row r="5" spans="2:15" x14ac:dyDescent="0.15">
      <c r="B5" s="138" t="str">
        <f>'FIN-VALUE_CWS'!B35</f>
        <v>Second Round - NPV from Dic YR 1</v>
      </c>
      <c r="C5" s="221">
        <f>'FIN-VALUE_CWS'!C35</f>
        <v>0.45524999999999999</v>
      </c>
      <c r="D5" s="121">
        <f>'FIN-VALUE_CWS'!D35</f>
        <v>-28988441.33592492</v>
      </c>
      <c r="E5" s="121">
        <f>'FIN-VALUE_CWS'!E35</f>
        <v>42081062</v>
      </c>
      <c r="G5" s="244">
        <f>'FIN-VALUE_CWS'!F35</f>
        <v>-1.4516496941782655</v>
      </c>
    </row>
    <row r="6" spans="2:15" x14ac:dyDescent="0.15">
      <c r="B6" s="138" t="str">
        <f>'FIN-VALUE_CWS'!B36</f>
        <v>Exit Valuation - NPV from Feb YR 3</v>
      </c>
      <c r="C6" s="221">
        <f>'FIN-VALUE_CWS'!C36</f>
        <v>0.25525000000000003</v>
      </c>
      <c r="D6" s="121">
        <f>'FIN-VALUE_CWS'!D36</f>
        <v>178795857.51488188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845</v>
      </c>
      <c r="C10" s="14" t="s">
        <v>842</v>
      </c>
      <c r="D10" s="14" t="s">
        <v>843</v>
      </c>
      <c r="E10" s="14" t="s">
        <v>895</v>
      </c>
      <c r="F10" s="10"/>
      <c r="G10" s="10" t="s">
        <v>878</v>
      </c>
    </row>
    <row r="11" spans="2:15" s="6" customFormat="1" x14ac:dyDescent="0.15">
      <c r="B11" s="138"/>
      <c r="C11" s="174"/>
    </row>
    <row r="12" spans="2:15" x14ac:dyDescent="0.15">
      <c r="B12" s="17" t="s">
        <v>846</v>
      </c>
      <c r="C12" s="381">
        <v>0.06</v>
      </c>
      <c r="D12" s="381">
        <v>0.06</v>
      </c>
      <c r="E12" s="381">
        <v>0.06</v>
      </c>
      <c r="F12" s="228"/>
      <c r="G12" s="33" t="s">
        <v>879</v>
      </c>
    </row>
    <row r="13" spans="2:15" x14ac:dyDescent="0.15">
      <c r="B13" s="124" t="s">
        <v>847</v>
      </c>
      <c r="C13" s="381">
        <v>0.1</v>
      </c>
      <c r="D13" s="381">
        <v>0.08</v>
      </c>
      <c r="E13" s="381">
        <v>0.02</v>
      </c>
      <c r="F13" s="228"/>
      <c r="G13" s="33" t="s">
        <v>894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1087</v>
      </c>
      <c r="C15" s="228"/>
      <c r="D15" s="228"/>
      <c r="E15" s="228"/>
      <c r="F15" s="228"/>
    </row>
    <row r="16" spans="2:15" x14ac:dyDescent="0.15">
      <c r="B16" s="124" t="s">
        <v>866</v>
      </c>
      <c r="C16" s="381">
        <v>0.02</v>
      </c>
      <c r="D16" s="381">
        <v>0.02</v>
      </c>
      <c r="E16" s="381">
        <v>0</v>
      </c>
      <c r="F16" s="228"/>
      <c r="G16" s="33" t="s">
        <v>871</v>
      </c>
    </row>
    <row r="17" spans="2:14" x14ac:dyDescent="0.15">
      <c r="B17" s="124" t="s">
        <v>867</v>
      </c>
      <c r="C17" s="381">
        <v>0.05</v>
      </c>
      <c r="D17" s="381">
        <v>2.5000000000000001E-2</v>
      </c>
      <c r="E17" s="381">
        <v>0</v>
      </c>
      <c r="F17" s="228"/>
      <c r="G17" s="33" t="s">
        <v>872</v>
      </c>
    </row>
    <row r="18" spans="2:14" x14ac:dyDescent="0.15">
      <c r="B18" s="124" t="s">
        <v>848</v>
      </c>
      <c r="C18" s="228"/>
      <c r="D18" s="228"/>
      <c r="E18" s="228"/>
      <c r="F18" s="228"/>
    </row>
    <row r="19" spans="2:14" x14ac:dyDescent="0.15">
      <c r="B19" s="227" t="s">
        <v>849</v>
      </c>
      <c r="C19" s="381">
        <v>0.05</v>
      </c>
      <c r="D19" s="381">
        <v>0.01</v>
      </c>
      <c r="E19" s="381">
        <v>0</v>
      </c>
      <c r="F19" s="228"/>
      <c r="G19" s="33" t="s">
        <v>873</v>
      </c>
    </row>
    <row r="20" spans="2:14" x14ac:dyDescent="0.15">
      <c r="B20" s="227" t="s">
        <v>868</v>
      </c>
      <c r="C20" s="381">
        <v>2.5000000000000001E-2</v>
      </c>
      <c r="D20" s="381">
        <v>0</v>
      </c>
      <c r="E20" s="381">
        <v>0</v>
      </c>
      <c r="F20" s="228"/>
      <c r="G20" s="33" t="s">
        <v>874</v>
      </c>
    </row>
    <row r="21" spans="2:14" x14ac:dyDescent="0.15">
      <c r="B21" s="227" t="s">
        <v>869</v>
      </c>
      <c r="C21" s="381">
        <v>1.4999999999999999E-2</v>
      </c>
      <c r="D21" s="381">
        <v>0</v>
      </c>
      <c r="E21" s="381">
        <v>0</v>
      </c>
      <c r="F21" s="228"/>
      <c r="G21" s="33" t="s">
        <v>875</v>
      </c>
    </row>
    <row r="22" spans="2:14" x14ac:dyDescent="0.15">
      <c r="B22" s="227" t="s">
        <v>850</v>
      </c>
      <c r="C22" s="381">
        <v>2.5000000000000001E-2</v>
      </c>
      <c r="D22" s="381">
        <v>0</v>
      </c>
      <c r="E22" s="381">
        <v>0</v>
      </c>
      <c r="F22" s="228"/>
      <c r="G22" s="33" t="s">
        <v>876</v>
      </c>
      <c r="K22" s="25"/>
      <c r="M22" s="25"/>
      <c r="N22" s="25"/>
    </row>
    <row r="23" spans="2:14" x14ac:dyDescent="0.15">
      <c r="B23" s="227" t="s">
        <v>851</v>
      </c>
      <c r="C23" s="381">
        <v>0.01</v>
      </c>
      <c r="D23" s="381">
        <v>0.01</v>
      </c>
      <c r="E23" s="381">
        <v>0</v>
      </c>
      <c r="F23" s="228"/>
      <c r="G23" s="33" t="s">
        <v>877</v>
      </c>
      <c r="K23" s="33"/>
    </row>
    <row r="24" spans="2:14" x14ac:dyDescent="0.15">
      <c r="B24" s="227" t="s">
        <v>870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897</v>
      </c>
      <c r="K24" s="33"/>
    </row>
    <row r="25" spans="2:14" x14ac:dyDescent="0.15">
      <c r="B25" s="124" t="s">
        <v>852</v>
      </c>
      <c r="C25" s="228"/>
      <c r="D25" s="228"/>
      <c r="E25" s="228"/>
      <c r="F25" s="228"/>
    </row>
    <row r="26" spans="2:14" x14ac:dyDescent="0.15">
      <c r="B26" s="227" t="s">
        <v>853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880</v>
      </c>
    </row>
    <row r="27" spans="2:14" x14ac:dyDescent="0.15">
      <c r="B27" s="227" t="s">
        <v>512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881</v>
      </c>
    </row>
    <row r="28" spans="2:14" x14ac:dyDescent="0.15">
      <c r="B28" s="227" t="s">
        <v>854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882</v>
      </c>
    </row>
    <row r="29" spans="2:14" x14ac:dyDescent="0.15">
      <c r="B29" s="227" t="s">
        <v>855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883</v>
      </c>
    </row>
    <row r="30" spans="2:14" x14ac:dyDescent="0.15">
      <c r="B30" s="48" t="s">
        <v>856</v>
      </c>
      <c r="C30" s="228"/>
      <c r="D30" s="228"/>
      <c r="E30" s="228"/>
      <c r="F30" s="228"/>
    </row>
    <row r="31" spans="2:14" x14ac:dyDescent="0.15">
      <c r="B31" s="227" t="s">
        <v>857</v>
      </c>
      <c r="C31" s="381">
        <v>0.01</v>
      </c>
      <c r="D31" s="381">
        <v>0.01</v>
      </c>
      <c r="E31" s="381">
        <v>4.4999999999999998E-2</v>
      </c>
      <c r="F31" s="228"/>
      <c r="G31" s="33" t="s">
        <v>884</v>
      </c>
    </row>
    <row r="32" spans="2:14" x14ac:dyDescent="0.15">
      <c r="B32" s="106" t="s">
        <v>863</v>
      </c>
      <c r="C32" s="381">
        <v>0.01</v>
      </c>
      <c r="D32" s="381">
        <v>0.01</v>
      </c>
      <c r="E32" s="381">
        <v>2.5000000000000001E-2</v>
      </c>
      <c r="F32" s="228"/>
      <c r="G32" s="33" t="s">
        <v>885</v>
      </c>
    </row>
    <row r="33" spans="2:15" x14ac:dyDescent="0.15">
      <c r="B33" s="106" t="s">
        <v>864</v>
      </c>
      <c r="C33" s="381">
        <v>0.02</v>
      </c>
      <c r="D33" s="381">
        <v>0.02</v>
      </c>
      <c r="E33" s="381">
        <v>0.01</v>
      </c>
      <c r="F33" s="228"/>
      <c r="G33" s="33" t="s">
        <v>889</v>
      </c>
    </row>
    <row r="34" spans="2:15" x14ac:dyDescent="0.15">
      <c r="B34" s="106" t="s">
        <v>865</v>
      </c>
      <c r="C34" s="381">
        <v>0.05</v>
      </c>
      <c r="D34" s="381">
        <v>0.05</v>
      </c>
      <c r="E34" s="381">
        <v>0.01</v>
      </c>
      <c r="F34" s="228"/>
      <c r="G34" s="33" t="s">
        <v>890</v>
      </c>
    </row>
    <row r="35" spans="2:15" x14ac:dyDescent="0.15">
      <c r="B35" s="106" t="s">
        <v>858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891</v>
      </c>
    </row>
    <row r="36" spans="2:15" x14ac:dyDescent="0.15">
      <c r="B36" s="106" t="s">
        <v>859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886</v>
      </c>
    </row>
    <row r="37" spans="2:15" x14ac:dyDescent="0.15">
      <c r="B37" s="106" t="s">
        <v>860</v>
      </c>
      <c r="C37" s="381">
        <v>0.05</v>
      </c>
      <c r="D37" s="381">
        <v>0.05</v>
      </c>
      <c r="E37" s="381">
        <v>2.5000000000000001E-2</v>
      </c>
      <c r="F37" s="228"/>
      <c r="G37" s="33" t="s">
        <v>887</v>
      </c>
    </row>
    <row r="38" spans="2:15" x14ac:dyDescent="0.15">
      <c r="B38" s="106" t="s">
        <v>861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888</v>
      </c>
    </row>
    <row r="39" spans="2:15" x14ac:dyDescent="0.15">
      <c r="B39" s="106" t="s">
        <v>862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892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922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893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abSelected="1" topLeftCell="B1" workbookViewId="0">
      <selection activeCell="C25" sqref="C25"/>
    </sheetView>
    <sheetView topLeftCell="B1" workbookViewId="1">
      <selection activeCell="C13" sqref="C13"/>
    </sheetView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D1" s="384" t="s">
        <v>35</v>
      </c>
      <c r="E1" s="384"/>
      <c r="F1" s="384"/>
      <c r="G1" s="384"/>
      <c r="H1" s="384"/>
      <c r="I1" s="384"/>
      <c r="J1" s="384"/>
      <c r="K1" s="384"/>
      <c r="L1" s="384"/>
      <c r="M1" s="384"/>
      <c r="N1" s="384"/>
      <c r="O1" s="384"/>
      <c r="P1" s="384" t="s">
        <v>36</v>
      </c>
      <c r="Q1" s="384"/>
      <c r="R1" s="384"/>
      <c r="S1" s="384"/>
      <c r="T1" s="384"/>
      <c r="U1" s="384"/>
      <c r="V1" s="384"/>
      <c r="W1" s="384"/>
      <c r="X1" s="384"/>
      <c r="Y1" s="384"/>
      <c r="Z1" s="384"/>
      <c r="AA1" s="384"/>
      <c r="AB1" s="384" t="s">
        <v>37</v>
      </c>
      <c r="AC1" s="384"/>
      <c r="AD1" s="384"/>
      <c r="AE1" s="384"/>
      <c r="AF1" s="384"/>
      <c r="AG1" s="384"/>
      <c r="AH1" s="384"/>
      <c r="AI1" s="384"/>
      <c r="AJ1" s="384"/>
      <c r="AK1" s="384"/>
      <c r="AL1" s="384"/>
      <c r="AM1" s="384"/>
      <c r="AN1" s="384" t="s">
        <v>38</v>
      </c>
      <c r="AO1" s="384"/>
      <c r="AP1" s="384"/>
      <c r="AQ1" s="384"/>
      <c r="AR1" s="384"/>
      <c r="AS1" s="384"/>
      <c r="AT1" s="384"/>
      <c r="AU1" s="384"/>
      <c r="AV1" s="384"/>
      <c r="AW1" s="384"/>
      <c r="AX1" s="384"/>
      <c r="AY1" s="384"/>
      <c r="AZ1" s="384" t="s">
        <v>39</v>
      </c>
      <c r="BA1" s="384"/>
      <c r="BB1" s="384"/>
      <c r="BC1" s="384"/>
      <c r="BD1" s="384"/>
      <c r="BE1" s="384"/>
      <c r="BF1" s="384"/>
      <c r="BG1" s="384"/>
      <c r="BH1" s="384"/>
      <c r="BI1" s="384"/>
      <c r="BJ1" s="384"/>
      <c r="BK1" s="384"/>
    </row>
    <row r="2" spans="2:63" x14ac:dyDescent="0.15">
      <c r="B2" s="135" t="s">
        <v>916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1035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0</v>
      </c>
      <c r="G6" s="121">
        <f>'FIN-CASHFLOW_CWS'!G67</f>
        <v>-31424807.999999996</v>
      </c>
      <c r="H6" s="121">
        <f>'FIN-CASHFLOW_CWS'!H67</f>
        <v>-15771627.999999998</v>
      </c>
      <c r="I6" s="121">
        <f>'FIN-CASHFLOW_CWS'!I67</f>
        <v>-17581628</v>
      </c>
      <c r="J6" s="121">
        <f>'FIN-CASHFLOW_CWS'!J67</f>
        <v>-17272234</v>
      </c>
      <c r="K6" s="121">
        <f>'FIN-CASHFLOW_CWS'!K67</f>
        <v>-17192234</v>
      </c>
      <c r="L6" s="121">
        <f>'FIN-CASHFLOW_CWS'!L67</f>
        <v>-17192234</v>
      </c>
      <c r="M6" s="121">
        <f>'FIN-CASHFLOW_CWS'!M67</f>
        <v>-17192234</v>
      </c>
      <c r="N6" s="121">
        <f>'FIN-CASHFLOW_CWS'!N67</f>
        <v>-17192234</v>
      </c>
      <c r="O6" s="121">
        <f>'FIN-CASHFLOW_CWS'!O67</f>
        <v>-17221234</v>
      </c>
      <c r="P6" s="121">
        <f>'FIN-CASHFLOW_CWS'!P67</f>
        <v>-14384804.000000002</v>
      </c>
      <c r="Q6" s="393">
        <f>'FIN-CASHFLOW_CWS'!Q67</f>
        <v>-10475024.000000002</v>
      </c>
      <c r="R6" s="121">
        <f>'FIN-CASHFLOW_CWS'!R67</f>
        <v>-9176579.0000000019</v>
      </c>
      <c r="S6" s="121">
        <f>'FIN-CASHFLOW_CWS'!S67</f>
        <v>-8176579.0000000009</v>
      </c>
      <c r="T6" s="121">
        <f>'FIN-CASHFLOW_CWS'!T67</f>
        <v>-8176579.0000000009</v>
      </c>
      <c r="U6" s="121">
        <f>'FIN-CASHFLOW_CWS'!U67</f>
        <v>-8176579.0000000009</v>
      </c>
      <c r="V6" s="393">
        <f>'FIN-CASHFLOW_CWS'!V67</f>
        <v>-8176579.0000000009</v>
      </c>
      <c r="W6" s="121">
        <f>'FIN-CASHFLOW_CWS'!W67</f>
        <v>-8176579.0000000009</v>
      </c>
      <c r="X6" s="121">
        <f>'FIN-CASHFLOW_CWS'!X67</f>
        <v>-8176579.0000000009</v>
      </c>
      <c r="Y6" s="121">
        <f>'FIN-CASHFLOW_CWS'!Y67</f>
        <v>-8176579.0000000009</v>
      </c>
      <c r="Z6" s="121">
        <f>'FIN-CASHFLOW_CWS'!Z67</f>
        <v>-8176579.0000000009</v>
      </c>
      <c r="AA6" s="121">
        <f>'FIN-CASHFLOW_CWS'!AA67</f>
        <v>-12080474.000000002</v>
      </c>
      <c r="AB6" s="121">
        <f>'FIN-CASHFLOW_CWS'!AB67</f>
        <v>-7633224.0000000009</v>
      </c>
      <c r="AC6" s="121">
        <f>'FIN-CASHFLOW_CWS'!AC67</f>
        <v>606621.29999999946</v>
      </c>
      <c r="AD6" s="121">
        <f>'FIN-CASHFLOW_CWS'!AD67</f>
        <v>3351519.0499999956</v>
      </c>
      <c r="AE6" s="121">
        <f>'FIN-CASHFLOW_CWS'!AE67</f>
        <v>3351519.0499999956</v>
      </c>
      <c r="AF6" s="121">
        <f>'FIN-CASHFLOW_CWS'!AF67</f>
        <v>3351519.0499999956</v>
      </c>
      <c r="AG6" s="121">
        <f>'FIN-CASHFLOW_CWS'!AG67</f>
        <v>3351519.0499999956</v>
      </c>
      <c r="AH6" s="121">
        <f>'FIN-CASHFLOW_CWS'!AH67</f>
        <v>3351519.0499999956</v>
      </c>
      <c r="AI6" s="121">
        <f>'FIN-CASHFLOW_CWS'!AI67</f>
        <v>3351519.0499999956</v>
      </c>
      <c r="AJ6" s="121">
        <f>'FIN-CASHFLOW_CWS'!AJ67</f>
        <v>3351519.0499999956</v>
      </c>
      <c r="AK6" s="121">
        <f>'FIN-CASHFLOW_CWS'!AK67</f>
        <v>3351519.0499999956</v>
      </c>
      <c r="AL6" s="121">
        <f>'FIN-CASHFLOW_CWS'!AL67</f>
        <v>3351519.0499999956</v>
      </c>
      <c r="AM6" s="121">
        <f>'FIN-CASHFLOW_CWS'!AM67</f>
        <v>-4888326.2500000028</v>
      </c>
      <c r="AN6" s="121">
        <f>'FIN-CASHFLOW_CWS'!AN67</f>
        <v>-2015946.9054999959</v>
      </c>
      <c r="AO6" s="121">
        <f>'FIN-CASHFLOW_CWS'!AO67</f>
        <v>10983041.612500003</v>
      </c>
      <c r="AP6" s="121">
        <f>'FIN-CASHFLOW_CWS'!AP67</f>
        <v>15303675.241999997</v>
      </c>
      <c r="AQ6" s="121">
        <f>'FIN-CASHFLOW_CWS'!AQ67</f>
        <v>15303270.241999997</v>
      </c>
      <c r="AR6" s="121">
        <f>'FIN-CASHFLOW_CWS'!AR67</f>
        <v>15303270.241999997</v>
      </c>
      <c r="AS6" s="121">
        <f>'FIN-CASHFLOW_CWS'!AS67</f>
        <v>15303270.241999997</v>
      </c>
      <c r="AT6" s="121">
        <f>'FIN-CASHFLOW_CWS'!AT67</f>
        <v>15303270.241999997</v>
      </c>
      <c r="AU6" s="121">
        <f>'FIN-CASHFLOW_CWS'!AU67</f>
        <v>15303270.241999997</v>
      </c>
      <c r="AV6" s="121">
        <f>'FIN-CASHFLOW_CWS'!AV67</f>
        <v>15303270.241999997</v>
      </c>
      <c r="AW6" s="121">
        <f>'FIN-CASHFLOW_CWS'!AW67</f>
        <v>15303270.241999997</v>
      </c>
      <c r="AX6" s="121">
        <f>'FIN-CASHFLOW_CWS'!AX67</f>
        <v>15303270.241999997</v>
      </c>
      <c r="AY6" s="121">
        <f>'FIN-CASHFLOW_CWS'!AY67</f>
        <v>2326801.9070000038</v>
      </c>
      <c r="AZ6" s="121">
        <f>'FIN-CASHFLOW_CWS'!AZ67</f>
        <v>-5713468.012975012</v>
      </c>
      <c r="BA6" s="121">
        <f>'FIN-CASHFLOW_CWS'!BA67</f>
        <v>6856620.3568250006</v>
      </c>
      <c r="BB6" s="121">
        <f>'FIN-CASHFLOW_CWS'!BB67</f>
        <v>11041386.814239996</v>
      </c>
      <c r="BC6" s="121">
        <f>'FIN-CASHFLOW_CWS'!BC67</f>
        <v>11040981.814239996</v>
      </c>
      <c r="BD6" s="121">
        <f>'FIN-CASHFLOW_CWS'!BD67</f>
        <v>11040981.814239996</v>
      </c>
      <c r="BE6" s="121">
        <f>'FIN-CASHFLOW_CWS'!BE67</f>
        <v>11040981.814239996</v>
      </c>
      <c r="BF6" s="121">
        <f>'FIN-CASHFLOW_CWS'!BF67</f>
        <v>11040981.814239996</v>
      </c>
      <c r="BG6" s="121">
        <f>'FIN-CASHFLOW_CWS'!BG67</f>
        <v>11040981.814239996</v>
      </c>
      <c r="BH6" s="121">
        <f>'FIN-CASHFLOW_CWS'!BH67</f>
        <v>11040981.814239996</v>
      </c>
      <c r="BI6" s="121">
        <f>'FIN-CASHFLOW_CWS'!BI67</f>
        <v>11040981.814239996</v>
      </c>
      <c r="BJ6" s="121">
        <f>'FIN-CASHFLOW_CWS'!BJ67</f>
        <v>11040981.814239996</v>
      </c>
      <c r="BK6" s="121">
        <f>'FIN-CASHFLOW_CWS'!BK67</f>
        <v>-1525829.5655350063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0</v>
      </c>
      <c r="H8" s="121">
        <f>'FIN-CASHFLOW_CWS'!H69</f>
        <v>-31424807.999999996</v>
      </c>
      <c r="I8" s="121">
        <f>'FIN-CASHFLOW_CWS'!I69</f>
        <v>-47196435.999999993</v>
      </c>
      <c r="J8" s="121">
        <f>'FIN-CASHFLOW_CWS'!J69</f>
        <v>-64778063.999999993</v>
      </c>
      <c r="K8" s="121">
        <f>'FIN-CASHFLOW_CWS'!K69</f>
        <v>-82050298</v>
      </c>
      <c r="L8" s="121">
        <f>'FIN-CASHFLOW_CWS'!L69</f>
        <v>-99242532</v>
      </c>
      <c r="M8" s="121">
        <f>'FIN-CASHFLOW_CWS'!M69</f>
        <v>-116434766</v>
      </c>
      <c r="N8" s="121">
        <f>'FIN-CASHFLOW_CWS'!N69</f>
        <v>-133627000</v>
      </c>
      <c r="O8" s="121">
        <f>'FIN-CASHFLOW_CWS'!O69</f>
        <v>-150819234</v>
      </c>
      <c r="P8" s="121">
        <f>'FIN-CASHFLOW_CWS'!P69</f>
        <v>-168040468</v>
      </c>
      <c r="Q8" s="121">
        <f>'FIN-CASHFLOW_CWS'!Q69</f>
        <v>-182425272</v>
      </c>
      <c r="R8" s="121">
        <f>'FIN-CASHFLOW_CWS'!R69</f>
        <v>-192900296</v>
      </c>
      <c r="S8" s="121">
        <f>'FIN-CASHFLOW_CWS'!S69</f>
        <v>-202076875</v>
      </c>
      <c r="T8" s="121">
        <f>'FIN-CASHFLOW_CWS'!T69</f>
        <v>-210253454</v>
      </c>
      <c r="U8" s="121">
        <f>'FIN-CASHFLOW_CWS'!U69</f>
        <v>-218430033</v>
      </c>
      <c r="V8" s="121">
        <f>'FIN-CASHFLOW_CWS'!V69</f>
        <v>-226606612</v>
      </c>
      <c r="W8" s="121">
        <f>'FIN-CASHFLOW_CWS'!W69</f>
        <v>-234783191</v>
      </c>
      <c r="X8" s="121">
        <f>'FIN-CASHFLOW_CWS'!X69</f>
        <v>-242959770</v>
      </c>
      <c r="Y8" s="121">
        <f>'FIN-CASHFLOW_CWS'!Y69</f>
        <v>-251136349</v>
      </c>
      <c r="Z8" s="121">
        <f>'FIN-CASHFLOW_CWS'!Z69</f>
        <v>-259312928</v>
      </c>
      <c r="AA8" s="121">
        <f>'FIN-CASHFLOW_CWS'!AA69</f>
        <v>-267489507</v>
      </c>
      <c r="AB8" s="121">
        <f>'FIN-CASHFLOW_CWS'!AB69</f>
        <v>-279569981</v>
      </c>
      <c r="AC8" s="121">
        <f>'FIN-CASHFLOW_CWS'!AC69</f>
        <v>-287203205</v>
      </c>
      <c r="AD8" s="121">
        <f>'FIN-CASHFLOW_CWS'!AD69</f>
        <v>-286596583.69999999</v>
      </c>
      <c r="AE8" s="121">
        <f>'FIN-CASHFLOW_CWS'!AE69</f>
        <v>-283245064.64999998</v>
      </c>
      <c r="AF8" s="121">
        <f>'FIN-CASHFLOW_CWS'!AF69</f>
        <v>-279893545.59999996</v>
      </c>
      <c r="AG8" s="121">
        <f>'FIN-CASHFLOW_CWS'!AG69</f>
        <v>-276542026.54999995</v>
      </c>
      <c r="AH8" s="121">
        <f>'FIN-CASHFLOW_CWS'!AH69</f>
        <v>-273190507.49999994</v>
      </c>
      <c r="AI8" s="121">
        <f>'FIN-CASHFLOW_CWS'!AI69</f>
        <v>-269838988.44999993</v>
      </c>
      <c r="AJ8" s="121">
        <f>'FIN-CASHFLOW_CWS'!AJ69</f>
        <v>-266487469.39999995</v>
      </c>
      <c r="AK8" s="121">
        <f>'FIN-CASHFLOW_CWS'!AK69</f>
        <v>-263135950.34999996</v>
      </c>
      <c r="AL8" s="121">
        <f>'FIN-CASHFLOW_CWS'!AL69</f>
        <v>-259784431.29999998</v>
      </c>
      <c r="AM8" s="121">
        <f>'FIN-CASHFLOW_CWS'!AM69</f>
        <v>-256432912.25</v>
      </c>
      <c r="AN8" s="121">
        <f>'FIN-CASHFLOW_CWS'!AN69</f>
        <v>-261321238.5</v>
      </c>
      <c r="AO8" s="121">
        <f>'FIN-CASHFLOW_CWS'!AO69</f>
        <v>-263337185.40549999</v>
      </c>
      <c r="AP8" s="121">
        <f>'FIN-CASHFLOW_CWS'!AP69</f>
        <v>-252354143.79299998</v>
      </c>
      <c r="AQ8" s="121">
        <f>'FIN-CASHFLOW_CWS'!AQ69</f>
        <v>-237050468.551</v>
      </c>
      <c r="AR8" s="121">
        <f>'FIN-CASHFLOW_CWS'!AR69</f>
        <v>-221747198.30900002</v>
      </c>
      <c r="AS8" s="121">
        <f>'FIN-CASHFLOW_CWS'!AS69</f>
        <v>-206443928.06700003</v>
      </c>
      <c r="AT8" s="121">
        <f>'FIN-CASHFLOW_CWS'!AT69</f>
        <v>-191140657.82500005</v>
      </c>
      <c r="AU8" s="121">
        <f>'FIN-CASHFLOW_CWS'!AU69</f>
        <v>-175837387.58300006</v>
      </c>
      <c r="AV8" s="121">
        <f>'FIN-CASHFLOW_CWS'!AV69</f>
        <v>-160534117.34100008</v>
      </c>
      <c r="AW8" s="121">
        <f>'FIN-CASHFLOW_CWS'!AW69</f>
        <v>-145230847.0990001</v>
      </c>
      <c r="AX8" s="121">
        <f>'FIN-CASHFLOW_CWS'!AX69</f>
        <v>-129927576.8570001</v>
      </c>
      <c r="AY8" s="121">
        <f>'FIN-CASHFLOW_CWS'!AY69</f>
        <v>-114624306.6150001</v>
      </c>
      <c r="AZ8" s="121">
        <f>'FIN-CASHFLOW_CWS'!AZ69</f>
        <v>-112297504.70800009</v>
      </c>
      <c r="BA8" s="121">
        <f>'FIN-CASHFLOW_CWS'!BA69</f>
        <v>-118010972.7209751</v>
      </c>
      <c r="BB8" s="121">
        <f>'FIN-CASHFLOW_CWS'!BB69</f>
        <v>-111154352.36415011</v>
      </c>
      <c r="BC8" s="121">
        <f>'FIN-CASHFLOW_CWS'!BC69</f>
        <v>-100112965.54991011</v>
      </c>
      <c r="BD8" s="121">
        <f>'FIN-CASHFLOW_CWS'!BD69</f>
        <v>-89071983.73567012</v>
      </c>
      <c r="BE8" s="121">
        <f>'FIN-CASHFLOW_CWS'!BE69</f>
        <v>-78031001.921430126</v>
      </c>
      <c r="BF8" s="121">
        <f>'FIN-CASHFLOW_CWS'!BF69</f>
        <v>-66990020.107190132</v>
      </c>
      <c r="BG8" s="121">
        <f>'FIN-CASHFLOW_CWS'!BG69</f>
        <v>-55949038.292950138</v>
      </c>
      <c r="BH8" s="121">
        <f>'FIN-CASHFLOW_CWS'!BH69</f>
        <v>-44908056.478710145</v>
      </c>
      <c r="BI8" s="121">
        <f>'FIN-CASHFLOW_CWS'!BI69</f>
        <v>-33867074.664470151</v>
      </c>
      <c r="BJ8" s="121">
        <f>'FIN-CASHFLOW_CWS'!BJ69</f>
        <v>-22826092.850230157</v>
      </c>
      <c r="BK8" s="121">
        <f>'FIN-CASHFLOW_CWS'!BK69</f>
        <v>-11785111.035990162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0</v>
      </c>
      <c r="G9" s="70">
        <f>'FIN-CASHFLOW_CWS'!G70</f>
        <v>-31424807.999999996</v>
      </c>
      <c r="H9" s="70">
        <f>'FIN-CASHFLOW_CWS'!H70</f>
        <v>-47196435.999999993</v>
      </c>
      <c r="I9" s="393">
        <f>'FIN-CASHFLOW_CWS'!I70</f>
        <v>-64778063.999999993</v>
      </c>
      <c r="J9" s="121">
        <f>'FIN-CASHFLOW_CWS'!J70</f>
        <v>-82050298</v>
      </c>
      <c r="K9" s="121">
        <f>'FIN-CASHFLOW_CWS'!K70</f>
        <v>-99242532</v>
      </c>
      <c r="L9" s="121">
        <f>'FIN-CASHFLOW_CWS'!L70</f>
        <v>-116434766</v>
      </c>
      <c r="M9" s="121">
        <f>'FIN-CASHFLOW_CWS'!M70</f>
        <v>-133627000</v>
      </c>
      <c r="N9" s="393">
        <f>'FIN-CASHFLOW_CWS'!N70</f>
        <v>-150819234</v>
      </c>
      <c r="O9" s="121">
        <f>'FIN-CASHFLOW_CWS'!O70</f>
        <v>-168040468</v>
      </c>
      <c r="P9" s="121">
        <f>'FIN-CASHFLOW_CWS'!P70</f>
        <v>-182425272</v>
      </c>
      <c r="Q9" s="393">
        <f>'FIN-CASHFLOW_CWS'!Q70</f>
        <v>-192900296</v>
      </c>
      <c r="R9" s="121">
        <f>'FIN-CASHFLOW_CWS'!R70</f>
        <v>-202076875</v>
      </c>
      <c r="S9" s="121">
        <f>'FIN-CASHFLOW_CWS'!S70</f>
        <v>-210253454</v>
      </c>
      <c r="T9" s="121">
        <f>'FIN-CASHFLOW_CWS'!T70</f>
        <v>-218430033</v>
      </c>
      <c r="U9" s="121">
        <f>'FIN-CASHFLOW_CWS'!U70</f>
        <v>-226606612</v>
      </c>
      <c r="V9" s="121">
        <f>'FIN-CASHFLOW_CWS'!V70</f>
        <v>-234783191</v>
      </c>
      <c r="W9" s="121">
        <f>'FIN-CASHFLOW_CWS'!W70</f>
        <v>-242959770</v>
      </c>
      <c r="X9" s="121">
        <f>'FIN-CASHFLOW_CWS'!X70</f>
        <v>-251136349</v>
      </c>
      <c r="Y9" s="121">
        <f>'FIN-CASHFLOW_CWS'!Y70</f>
        <v>-259312928</v>
      </c>
      <c r="Z9" s="121">
        <f>'FIN-CASHFLOW_CWS'!Z70</f>
        <v>-267489507</v>
      </c>
      <c r="AA9" s="121">
        <f>'FIN-CASHFLOW_CWS'!AA70</f>
        <v>-279569981</v>
      </c>
      <c r="AB9" s="121">
        <f>'FIN-CASHFLOW_CWS'!AB70</f>
        <v>-287203205</v>
      </c>
      <c r="AC9" s="121">
        <f>'FIN-CASHFLOW_CWS'!AC70</f>
        <v>-286596583.69999999</v>
      </c>
      <c r="AD9" s="121">
        <f>'FIN-CASHFLOW_CWS'!AD70</f>
        <v>-283245064.64999998</v>
      </c>
      <c r="AE9" s="121">
        <f>'FIN-CASHFLOW_CWS'!AE70</f>
        <v>-279893545.59999996</v>
      </c>
      <c r="AF9" s="70">
        <f>'FIN-CASHFLOW_CWS'!AF70</f>
        <v>-276542026.54999995</v>
      </c>
      <c r="AG9" s="121">
        <f>'FIN-CASHFLOW_CWS'!AG70</f>
        <v>-273190507.49999994</v>
      </c>
      <c r="AH9" s="121">
        <f>'FIN-CASHFLOW_CWS'!AH70</f>
        <v>-269838988.44999993</v>
      </c>
      <c r="AI9" s="121">
        <f>'FIN-CASHFLOW_CWS'!AI70</f>
        <v>-266487469.39999995</v>
      </c>
      <c r="AJ9" s="121">
        <f>'FIN-CASHFLOW_CWS'!AJ70</f>
        <v>-263135950.34999996</v>
      </c>
      <c r="AK9" s="121">
        <f>'FIN-CASHFLOW_CWS'!AK70</f>
        <v>-259784431.29999998</v>
      </c>
      <c r="AL9" s="121">
        <f>'FIN-CASHFLOW_CWS'!AL70</f>
        <v>-256432912.25</v>
      </c>
      <c r="AM9" s="121">
        <f>'FIN-CASHFLOW_CWS'!AM70</f>
        <v>-261321238.5</v>
      </c>
      <c r="AN9" s="121">
        <f>'FIN-CASHFLOW_CWS'!AN70</f>
        <v>-263337185.40549999</v>
      </c>
      <c r="AO9" s="121">
        <f>'FIN-CASHFLOW_CWS'!AO70</f>
        <v>-252354143.79299998</v>
      </c>
      <c r="AP9" s="121">
        <f>'FIN-CASHFLOW_CWS'!AP70</f>
        <v>-237050468.551</v>
      </c>
      <c r="AQ9" s="121">
        <f>'FIN-CASHFLOW_CWS'!AQ70</f>
        <v>-221747198.30900002</v>
      </c>
      <c r="AR9" s="121">
        <f>'FIN-CASHFLOW_CWS'!AR70</f>
        <v>-206443928.06700003</v>
      </c>
      <c r="AS9" s="121">
        <f>'FIN-CASHFLOW_CWS'!AS70</f>
        <v>-191140657.82500005</v>
      </c>
      <c r="AT9" s="121">
        <f>'FIN-CASHFLOW_CWS'!AT70</f>
        <v>-175837387.58300006</v>
      </c>
      <c r="AU9" s="121">
        <f>'FIN-CASHFLOW_CWS'!AU70</f>
        <v>-160534117.34100008</v>
      </c>
      <c r="AV9" s="121">
        <f>'FIN-CASHFLOW_CWS'!AV70</f>
        <v>-145230847.0990001</v>
      </c>
      <c r="AW9" s="121">
        <f>'FIN-CASHFLOW_CWS'!AW70</f>
        <v>-129927576.8570001</v>
      </c>
      <c r="AX9" s="121">
        <f>'FIN-CASHFLOW_CWS'!AX70</f>
        <v>-114624306.6150001</v>
      </c>
      <c r="AY9" s="121">
        <f>'FIN-CASHFLOW_CWS'!AY70</f>
        <v>-112297504.70800009</v>
      </c>
      <c r="AZ9" s="121">
        <f>'FIN-CASHFLOW_CWS'!AZ70</f>
        <v>-118010972.7209751</v>
      </c>
      <c r="BA9" s="121">
        <f>'FIN-CASHFLOW_CWS'!BA70</f>
        <v>-111154352.36415011</v>
      </c>
      <c r="BB9" s="121">
        <f>'FIN-CASHFLOW_CWS'!BB70</f>
        <v>-100112965.54991011</v>
      </c>
      <c r="BC9" s="121">
        <f>'FIN-CASHFLOW_CWS'!BC70</f>
        <v>-89071983.73567012</v>
      </c>
      <c r="BD9" s="121">
        <f>'FIN-CASHFLOW_CWS'!BD70</f>
        <v>-78031001.921430126</v>
      </c>
      <c r="BE9" s="121">
        <f>'FIN-CASHFLOW_CWS'!BE70</f>
        <v>-66990020.107190132</v>
      </c>
      <c r="BF9" s="121">
        <f>'FIN-CASHFLOW_CWS'!BF70</f>
        <v>-55949038.292950138</v>
      </c>
      <c r="BG9" s="121">
        <f>'FIN-CASHFLOW_CWS'!BG70</f>
        <v>-44908056.478710145</v>
      </c>
      <c r="BH9" s="121">
        <f>'FIN-CASHFLOW_CWS'!BH70</f>
        <v>-33867074.664470151</v>
      </c>
      <c r="BI9" s="121">
        <f>'FIN-CASHFLOW_CWS'!BI70</f>
        <v>-22826092.850230157</v>
      </c>
      <c r="BJ9" s="121">
        <f>'FIN-CASHFLOW_CWS'!BJ70</f>
        <v>-11785111.035990162</v>
      </c>
      <c r="BK9" s="121">
        <f>'FIN-CASHFLOW_CWS'!BK70</f>
        <v>-13310940.601525169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917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1035</v>
      </c>
      <c r="C13" s="121">
        <f>C28*-1</f>
        <v>64778063.999999993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86041170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42081062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0</v>
      </c>
      <c r="G15" s="121">
        <f t="shared" si="0"/>
        <v>-31424807.999999996</v>
      </c>
      <c r="H15" s="121">
        <f t="shared" si="0"/>
        <v>70269542</v>
      </c>
      <c r="I15" s="121">
        <f t="shared" si="0"/>
        <v>-17581628</v>
      </c>
      <c r="J15" s="121">
        <f t="shared" si="0"/>
        <v>-17272234</v>
      </c>
      <c r="K15" s="121">
        <f t="shared" si="0"/>
        <v>-17192234</v>
      </c>
      <c r="L15" s="121">
        <f t="shared" si="0"/>
        <v>-17192234</v>
      </c>
      <c r="M15" s="121">
        <f t="shared" si="0"/>
        <v>-17192234</v>
      </c>
      <c r="N15" s="121">
        <f t="shared" si="0"/>
        <v>24888828</v>
      </c>
      <c r="O15" s="121">
        <f t="shared" si="0"/>
        <v>-17221234</v>
      </c>
      <c r="P15" s="121">
        <f t="shared" si="0"/>
        <v>-14384804.000000002</v>
      </c>
      <c r="Q15" s="121">
        <f t="shared" si="0"/>
        <v>-10475024.000000002</v>
      </c>
      <c r="R15" s="121">
        <f t="shared" si="0"/>
        <v>-9176579.0000000019</v>
      </c>
      <c r="S15" s="121">
        <f t="shared" si="0"/>
        <v>-8176579.0000000009</v>
      </c>
      <c r="T15" s="121">
        <f t="shared" si="0"/>
        <v>-8176579.0000000009</v>
      </c>
      <c r="U15" s="121">
        <f t="shared" si="0"/>
        <v>-8176579.0000000009</v>
      </c>
      <c r="V15" s="121">
        <f t="shared" si="0"/>
        <v>-8176579.0000000009</v>
      </c>
      <c r="W15" s="121">
        <f t="shared" si="0"/>
        <v>-8176579.0000000009</v>
      </c>
      <c r="X15" s="121">
        <f t="shared" si="0"/>
        <v>-8176579.0000000009</v>
      </c>
      <c r="Y15" s="121">
        <f t="shared" si="0"/>
        <v>-8176579.0000000009</v>
      </c>
      <c r="Z15" s="121">
        <f t="shared" si="0"/>
        <v>-8176579.0000000009</v>
      </c>
      <c r="AA15" s="121">
        <f t="shared" si="0"/>
        <v>-12080474.000000002</v>
      </c>
      <c r="AB15" s="121">
        <f t="shared" si="0"/>
        <v>-7633224.0000000009</v>
      </c>
      <c r="AC15" s="121">
        <f t="shared" si="0"/>
        <v>606621.29999999946</v>
      </c>
      <c r="AD15" s="121">
        <f t="shared" si="0"/>
        <v>3351519.0499999956</v>
      </c>
      <c r="AE15" s="121">
        <f t="shared" si="0"/>
        <v>3351519.0499999956</v>
      </c>
      <c r="AF15" s="121">
        <f t="shared" si="0"/>
        <v>3351519.0499999956</v>
      </c>
      <c r="AG15" s="121">
        <f t="shared" si="0"/>
        <v>3351519.0499999956</v>
      </c>
      <c r="AH15" s="121">
        <f t="shared" si="0"/>
        <v>3351519.0499999956</v>
      </c>
      <c r="AI15" s="121">
        <f t="shared" si="0"/>
        <v>3351519.0499999956</v>
      </c>
      <c r="AJ15" s="121">
        <f t="shared" ref="AJ15:BK15" si="1">AJ6+AJ13</f>
        <v>3351519.0499999956</v>
      </c>
      <c r="AK15" s="121">
        <f t="shared" si="1"/>
        <v>3351519.0499999956</v>
      </c>
      <c r="AL15" s="121">
        <f t="shared" si="1"/>
        <v>3351519.0499999956</v>
      </c>
      <c r="AM15" s="121">
        <f t="shared" si="1"/>
        <v>-4888326.2500000028</v>
      </c>
      <c r="AN15" s="121">
        <f t="shared" si="1"/>
        <v>-2015946.9054999959</v>
      </c>
      <c r="AO15" s="121">
        <f t="shared" si="1"/>
        <v>10983041.612500003</v>
      </c>
      <c r="AP15" s="121">
        <f t="shared" si="1"/>
        <v>15303675.241999997</v>
      </c>
      <c r="AQ15" s="121">
        <f t="shared" si="1"/>
        <v>15303270.241999997</v>
      </c>
      <c r="AR15" s="121">
        <f t="shared" si="1"/>
        <v>15303270.241999997</v>
      </c>
      <c r="AS15" s="121">
        <f t="shared" si="1"/>
        <v>15303270.241999997</v>
      </c>
      <c r="AT15" s="121">
        <f t="shared" si="1"/>
        <v>15303270.241999997</v>
      </c>
      <c r="AU15" s="121">
        <f t="shared" si="1"/>
        <v>15303270.241999997</v>
      </c>
      <c r="AV15" s="121">
        <f t="shared" si="1"/>
        <v>15303270.241999997</v>
      </c>
      <c r="AW15" s="121">
        <f t="shared" si="1"/>
        <v>15303270.241999997</v>
      </c>
      <c r="AX15" s="121">
        <f t="shared" si="1"/>
        <v>15303270.241999997</v>
      </c>
      <c r="AY15" s="121">
        <f t="shared" si="1"/>
        <v>2326801.9070000038</v>
      </c>
      <c r="AZ15" s="121">
        <f t="shared" si="1"/>
        <v>-5713468.012975012</v>
      </c>
      <c r="BA15" s="121">
        <f t="shared" si="1"/>
        <v>6856620.3568250006</v>
      </c>
      <c r="BB15" s="121">
        <f t="shared" si="1"/>
        <v>11041386.814239996</v>
      </c>
      <c r="BC15" s="121">
        <f t="shared" si="1"/>
        <v>11040981.814239996</v>
      </c>
      <c r="BD15" s="121">
        <f t="shared" si="1"/>
        <v>11040981.814239996</v>
      </c>
      <c r="BE15" s="121">
        <f t="shared" si="1"/>
        <v>11040981.814239996</v>
      </c>
      <c r="BF15" s="121">
        <f t="shared" si="1"/>
        <v>11040981.814239996</v>
      </c>
      <c r="BG15" s="121">
        <f t="shared" si="1"/>
        <v>11040981.814239996</v>
      </c>
      <c r="BH15" s="121">
        <f t="shared" si="1"/>
        <v>11040981.814239996</v>
      </c>
      <c r="BI15" s="121">
        <f t="shared" si="1"/>
        <v>11040981.814239996</v>
      </c>
      <c r="BJ15" s="121">
        <f t="shared" si="1"/>
        <v>11040981.814239996</v>
      </c>
      <c r="BK15" s="121">
        <f t="shared" si="1"/>
        <v>-1525829.5655350063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64778063.999999993</v>
      </c>
      <c r="D17" s="121">
        <f t="shared" ref="D17:AI17" si="2">C18</f>
        <v>64778063.999999993</v>
      </c>
      <c r="E17" s="121">
        <f t="shared" si="2"/>
        <v>64778063.999999993</v>
      </c>
      <c r="F17" s="121">
        <f t="shared" si="2"/>
        <v>64778063.999999993</v>
      </c>
      <c r="G17" s="121">
        <f t="shared" si="2"/>
        <v>64778063.999999993</v>
      </c>
      <c r="H17" s="121">
        <f t="shared" si="2"/>
        <v>33353255.999999996</v>
      </c>
      <c r="I17" s="121">
        <f t="shared" si="2"/>
        <v>103622798</v>
      </c>
      <c r="J17" s="121">
        <f t="shared" si="2"/>
        <v>86041170</v>
      </c>
      <c r="K17" s="121">
        <f t="shared" si="2"/>
        <v>68768936</v>
      </c>
      <c r="L17" s="121">
        <f t="shared" si="2"/>
        <v>51576702</v>
      </c>
      <c r="M17" s="121">
        <f t="shared" si="2"/>
        <v>34384468</v>
      </c>
      <c r="N17" s="121">
        <f t="shared" si="2"/>
        <v>17192234</v>
      </c>
      <c r="O17" s="121">
        <f t="shared" si="2"/>
        <v>42081062</v>
      </c>
      <c r="P17" s="121">
        <f t="shared" si="2"/>
        <v>24859828</v>
      </c>
      <c r="Q17" s="121">
        <f t="shared" si="2"/>
        <v>10475023.999999998</v>
      </c>
      <c r="R17" s="121">
        <f t="shared" si="2"/>
        <v>0</v>
      </c>
      <c r="S17" s="121">
        <f t="shared" si="2"/>
        <v>-9176579.0000000019</v>
      </c>
      <c r="T17" s="121">
        <f t="shared" si="2"/>
        <v>-17353158.000000004</v>
      </c>
      <c r="U17" s="121">
        <f t="shared" si="2"/>
        <v>-25529737.000000004</v>
      </c>
      <c r="V17" s="121">
        <f t="shared" si="2"/>
        <v>-33706316.000000007</v>
      </c>
      <c r="W17" s="121">
        <f t="shared" si="2"/>
        <v>-41882895.000000007</v>
      </c>
      <c r="X17" s="121">
        <f t="shared" si="2"/>
        <v>-50059474.000000007</v>
      </c>
      <c r="Y17" s="121">
        <f t="shared" si="2"/>
        <v>-58236053.000000007</v>
      </c>
      <c r="Z17" s="121">
        <f t="shared" si="2"/>
        <v>-66412632.000000007</v>
      </c>
      <c r="AA17" s="121">
        <f t="shared" si="2"/>
        <v>-74589211.000000015</v>
      </c>
      <c r="AB17" s="121">
        <f t="shared" si="2"/>
        <v>-86669685.000000015</v>
      </c>
      <c r="AC17" s="121">
        <f t="shared" si="2"/>
        <v>-94302909.000000015</v>
      </c>
      <c r="AD17" s="121">
        <f t="shared" si="2"/>
        <v>-93696287.700000018</v>
      </c>
      <c r="AE17" s="121">
        <f t="shared" si="2"/>
        <v>-90344768.650000021</v>
      </c>
      <c r="AF17" s="121">
        <f t="shared" si="2"/>
        <v>-86993249.600000024</v>
      </c>
      <c r="AG17" s="121">
        <f t="shared" si="2"/>
        <v>-83641730.550000027</v>
      </c>
      <c r="AH17" s="121">
        <f t="shared" si="2"/>
        <v>-80290211.50000003</v>
      </c>
      <c r="AI17" s="121">
        <f t="shared" si="2"/>
        <v>-76938692.450000033</v>
      </c>
      <c r="AJ17" s="121">
        <f t="shared" ref="AJ17:BK17" si="3">AI18</f>
        <v>-73587173.400000036</v>
      </c>
      <c r="AK17" s="121">
        <f t="shared" si="3"/>
        <v>-70235654.350000039</v>
      </c>
      <c r="AL17" s="121">
        <f t="shared" si="3"/>
        <v>-66884135.300000042</v>
      </c>
      <c r="AM17" s="121">
        <f t="shared" si="3"/>
        <v>-63532616.250000045</v>
      </c>
      <c r="AN17" s="121">
        <f t="shared" si="3"/>
        <v>-68420942.500000045</v>
      </c>
      <c r="AO17" s="121">
        <f t="shared" si="3"/>
        <v>-70436889.405500039</v>
      </c>
      <c r="AP17" s="121">
        <f t="shared" si="3"/>
        <v>-59453847.793000035</v>
      </c>
      <c r="AQ17" s="121">
        <f t="shared" si="3"/>
        <v>-44150172.551000036</v>
      </c>
      <c r="AR17" s="121">
        <f t="shared" si="3"/>
        <v>-28846902.309000038</v>
      </c>
      <c r="AS17" s="121">
        <f t="shared" si="3"/>
        <v>-13543632.067000041</v>
      </c>
      <c r="AT17" s="121">
        <f t="shared" si="3"/>
        <v>1759638.174999956</v>
      </c>
      <c r="AU17" s="121">
        <f t="shared" si="3"/>
        <v>17062908.416999951</v>
      </c>
      <c r="AV17" s="121">
        <f t="shared" si="3"/>
        <v>32366178.65899995</v>
      </c>
      <c r="AW17" s="121">
        <f t="shared" si="3"/>
        <v>47669448.900999948</v>
      </c>
      <c r="AX17" s="121">
        <f t="shared" si="3"/>
        <v>62972719.142999947</v>
      </c>
      <c r="AY17" s="121">
        <f t="shared" si="3"/>
        <v>78275989.384999946</v>
      </c>
      <c r="AZ17" s="121">
        <f t="shared" si="3"/>
        <v>80602791.291999951</v>
      </c>
      <c r="BA17" s="121">
        <f t="shared" si="3"/>
        <v>74889323.279024944</v>
      </c>
      <c r="BB17" s="121">
        <f t="shared" si="3"/>
        <v>81745943.635849938</v>
      </c>
      <c r="BC17" s="121">
        <f t="shared" si="3"/>
        <v>92787330.450089931</v>
      </c>
      <c r="BD17" s="121">
        <f t="shared" si="3"/>
        <v>103828312.26432993</v>
      </c>
      <c r="BE17" s="121">
        <f t="shared" si="3"/>
        <v>114869294.07856992</v>
      </c>
      <c r="BF17" s="121">
        <f t="shared" si="3"/>
        <v>125910275.89280991</v>
      </c>
      <c r="BG17" s="121">
        <f t="shared" si="3"/>
        <v>136951257.70704991</v>
      </c>
      <c r="BH17" s="121">
        <f t="shared" si="3"/>
        <v>147992239.52128991</v>
      </c>
      <c r="BI17" s="121">
        <f t="shared" si="3"/>
        <v>159033221.33552992</v>
      </c>
      <c r="BJ17" s="121">
        <f t="shared" si="3"/>
        <v>170074203.14976993</v>
      </c>
      <c r="BK17" s="121">
        <f t="shared" si="3"/>
        <v>181115184.96400994</v>
      </c>
    </row>
    <row r="18" spans="2:64" x14ac:dyDescent="0.15">
      <c r="B18" s="127" t="s">
        <v>468</v>
      </c>
      <c r="C18" s="121">
        <f>C13+C15</f>
        <v>64778063.999999993</v>
      </c>
      <c r="D18" s="121">
        <f t="shared" ref="D18:AI18" si="4">D15+D17</f>
        <v>64778063.999999993</v>
      </c>
      <c r="E18" s="121">
        <f t="shared" si="4"/>
        <v>64778063.999999993</v>
      </c>
      <c r="F18" s="121">
        <f t="shared" si="4"/>
        <v>64778063.999999993</v>
      </c>
      <c r="G18" s="121">
        <f t="shared" si="4"/>
        <v>33353255.999999996</v>
      </c>
      <c r="H18" s="121">
        <f t="shared" si="4"/>
        <v>103622798</v>
      </c>
      <c r="I18" s="121">
        <f t="shared" si="4"/>
        <v>86041170</v>
      </c>
      <c r="J18" s="121">
        <f t="shared" si="4"/>
        <v>68768936</v>
      </c>
      <c r="K18" s="121">
        <f t="shared" si="4"/>
        <v>51576702</v>
      </c>
      <c r="L18" s="121">
        <f t="shared" si="4"/>
        <v>34384468</v>
      </c>
      <c r="M18" s="121">
        <f t="shared" si="4"/>
        <v>17192234</v>
      </c>
      <c r="N18" s="121">
        <f t="shared" si="4"/>
        <v>42081062</v>
      </c>
      <c r="O18" s="121">
        <f t="shared" si="4"/>
        <v>24859828</v>
      </c>
      <c r="P18" s="121">
        <f t="shared" si="4"/>
        <v>10475023.999999998</v>
      </c>
      <c r="Q18" s="121">
        <f t="shared" si="4"/>
        <v>0</v>
      </c>
      <c r="R18" s="121">
        <f t="shared" si="4"/>
        <v>-9176579.0000000019</v>
      </c>
      <c r="S18" s="121">
        <f t="shared" si="4"/>
        <v>-17353158.000000004</v>
      </c>
      <c r="T18" s="121">
        <f t="shared" si="4"/>
        <v>-25529737.000000004</v>
      </c>
      <c r="U18" s="121">
        <f t="shared" si="4"/>
        <v>-33706316.000000007</v>
      </c>
      <c r="V18" s="121">
        <f t="shared" si="4"/>
        <v>-41882895.000000007</v>
      </c>
      <c r="W18" s="121">
        <f t="shared" si="4"/>
        <v>-50059474.000000007</v>
      </c>
      <c r="X18" s="121">
        <f t="shared" si="4"/>
        <v>-58236053.000000007</v>
      </c>
      <c r="Y18" s="121">
        <f t="shared" si="4"/>
        <v>-66412632.000000007</v>
      </c>
      <c r="Z18" s="121">
        <f t="shared" si="4"/>
        <v>-74589211.000000015</v>
      </c>
      <c r="AA18" s="121">
        <f t="shared" si="4"/>
        <v>-86669685.000000015</v>
      </c>
      <c r="AB18" s="121">
        <f t="shared" si="4"/>
        <v>-94302909.000000015</v>
      </c>
      <c r="AC18" s="121">
        <f t="shared" si="4"/>
        <v>-93696287.700000018</v>
      </c>
      <c r="AD18" s="121">
        <f t="shared" si="4"/>
        <v>-90344768.650000021</v>
      </c>
      <c r="AE18" s="121">
        <f t="shared" si="4"/>
        <v>-86993249.600000024</v>
      </c>
      <c r="AF18" s="121">
        <f t="shared" si="4"/>
        <v>-83641730.550000027</v>
      </c>
      <c r="AG18" s="121">
        <f t="shared" si="4"/>
        <v>-80290211.50000003</v>
      </c>
      <c r="AH18" s="121">
        <f t="shared" si="4"/>
        <v>-76938692.450000033</v>
      </c>
      <c r="AI18" s="121">
        <f t="shared" si="4"/>
        <v>-73587173.400000036</v>
      </c>
      <c r="AJ18" s="121">
        <f t="shared" ref="AJ18:BK18" si="5">AJ15+AJ17</f>
        <v>-70235654.350000039</v>
      </c>
      <c r="AK18" s="121">
        <f t="shared" si="5"/>
        <v>-66884135.300000042</v>
      </c>
      <c r="AL18" s="121">
        <f t="shared" si="5"/>
        <v>-63532616.250000045</v>
      </c>
      <c r="AM18" s="121">
        <f t="shared" si="5"/>
        <v>-68420942.500000045</v>
      </c>
      <c r="AN18" s="121">
        <f t="shared" si="5"/>
        <v>-70436889.405500039</v>
      </c>
      <c r="AO18" s="121">
        <f t="shared" si="5"/>
        <v>-59453847.793000035</v>
      </c>
      <c r="AP18" s="121">
        <f t="shared" si="5"/>
        <v>-44150172.551000036</v>
      </c>
      <c r="AQ18" s="121">
        <f t="shared" si="5"/>
        <v>-28846902.309000038</v>
      </c>
      <c r="AR18" s="121">
        <f t="shared" si="5"/>
        <v>-13543632.067000041</v>
      </c>
      <c r="AS18" s="121">
        <f t="shared" si="5"/>
        <v>1759638.174999956</v>
      </c>
      <c r="AT18" s="121">
        <f t="shared" si="5"/>
        <v>17062908.416999951</v>
      </c>
      <c r="AU18" s="121">
        <f t="shared" si="5"/>
        <v>32366178.65899995</v>
      </c>
      <c r="AV18" s="121">
        <f t="shared" si="5"/>
        <v>47669448.900999948</v>
      </c>
      <c r="AW18" s="121">
        <f t="shared" si="5"/>
        <v>62972719.142999947</v>
      </c>
      <c r="AX18" s="121">
        <f t="shared" si="5"/>
        <v>78275989.384999946</v>
      </c>
      <c r="AY18" s="121">
        <f t="shared" si="5"/>
        <v>80602791.291999951</v>
      </c>
      <c r="AZ18" s="121">
        <f t="shared" si="5"/>
        <v>74889323.279024944</v>
      </c>
      <c r="BA18" s="121">
        <f t="shared" si="5"/>
        <v>81745943.635849938</v>
      </c>
      <c r="BB18" s="121">
        <f t="shared" si="5"/>
        <v>92787330.450089931</v>
      </c>
      <c r="BC18" s="121">
        <f t="shared" si="5"/>
        <v>103828312.26432993</v>
      </c>
      <c r="BD18" s="121">
        <f t="shared" si="5"/>
        <v>114869294.07856992</v>
      </c>
      <c r="BE18" s="121">
        <f t="shared" si="5"/>
        <v>125910275.89280991</v>
      </c>
      <c r="BF18" s="121">
        <f t="shared" si="5"/>
        <v>136951257.70704991</v>
      </c>
      <c r="BG18" s="121">
        <f t="shared" si="5"/>
        <v>147992239.52128991</v>
      </c>
      <c r="BH18" s="121">
        <f t="shared" si="5"/>
        <v>159033221.33552992</v>
      </c>
      <c r="BI18" s="121">
        <f t="shared" si="5"/>
        <v>170074203.14976993</v>
      </c>
      <c r="BJ18" s="121">
        <f t="shared" si="5"/>
        <v>181115184.96400994</v>
      </c>
      <c r="BK18" s="121">
        <f t="shared" si="5"/>
        <v>179589355.39847493</v>
      </c>
      <c r="BL18" s="130">
        <f>BK18-BK9</f>
        <v>192900296.00000009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947</v>
      </c>
      <c r="C21" s="75" t="s">
        <v>844</v>
      </c>
      <c r="D21" s="75" t="s">
        <v>842</v>
      </c>
      <c r="E21" s="75" t="s">
        <v>843</v>
      </c>
      <c r="F21" s="75" t="s">
        <v>840</v>
      </c>
      <c r="G21" s="75" t="s">
        <v>841</v>
      </c>
      <c r="L21" s="130"/>
      <c r="U21" s="130"/>
    </row>
    <row r="22" spans="2:64" x14ac:dyDescent="0.15">
      <c r="B22" s="136" t="s">
        <v>949</v>
      </c>
      <c r="C22" s="266" t="s">
        <v>147</v>
      </c>
      <c r="D22" s="266" t="str">
        <f>C24</f>
        <v>Jun YR 1</v>
      </c>
      <c r="E22" s="266" t="s">
        <v>838</v>
      </c>
      <c r="F22" s="266"/>
      <c r="L22" s="130"/>
    </row>
    <row r="23" spans="2:64" x14ac:dyDescent="0.15">
      <c r="B23" s="136" t="s">
        <v>918</v>
      </c>
      <c r="C23" s="266" t="s">
        <v>147</v>
      </c>
      <c r="D23" s="392" t="s">
        <v>1264</v>
      </c>
      <c r="E23" s="266" t="s">
        <v>1262</v>
      </c>
      <c r="F23" s="266" t="s">
        <v>1266</v>
      </c>
      <c r="L23" s="130"/>
    </row>
    <row r="24" spans="2:64" x14ac:dyDescent="0.15">
      <c r="B24" s="138" t="s">
        <v>919</v>
      </c>
      <c r="C24" s="266" t="s">
        <v>943</v>
      </c>
      <c r="D24" s="392" t="s">
        <v>838</v>
      </c>
      <c r="E24" s="266" t="s">
        <v>1263</v>
      </c>
      <c r="F24" s="266"/>
      <c r="L24" s="130"/>
    </row>
    <row r="25" spans="2:64" x14ac:dyDescent="0.15">
      <c r="B25" s="138" t="s">
        <v>950</v>
      </c>
      <c r="C25" s="266" t="s">
        <v>1258</v>
      </c>
      <c r="D25" s="392" t="s">
        <v>920</v>
      </c>
      <c r="E25" s="266" t="s">
        <v>946</v>
      </c>
      <c r="F25" s="266" t="s">
        <v>944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831</v>
      </c>
      <c r="C27" s="121">
        <f>C4</f>
        <v>0</v>
      </c>
      <c r="D27" s="130">
        <f>C29</f>
        <v>-64778063.999999993</v>
      </c>
      <c r="E27" s="130">
        <f>D29</f>
        <v>-150819234</v>
      </c>
      <c r="F27" s="224">
        <f>C27</f>
        <v>0</v>
      </c>
      <c r="G27" s="224">
        <f>F29</f>
        <v>-192900296</v>
      </c>
      <c r="L27" s="130"/>
    </row>
    <row r="28" spans="2:64" x14ac:dyDescent="0.15">
      <c r="B28" s="138" t="s">
        <v>832</v>
      </c>
      <c r="C28" s="70">
        <f>C29-C27</f>
        <v>-64778063.999999993</v>
      </c>
      <c r="D28" s="70">
        <f>D29-D27</f>
        <v>-86041170</v>
      </c>
      <c r="E28" s="70">
        <f>E29-E27</f>
        <v>-42081062</v>
      </c>
      <c r="F28" s="224">
        <f>SUM(C28:E28)</f>
        <v>-192900296</v>
      </c>
      <c r="G28" s="145">
        <f>G29-G27</f>
        <v>372489651.39847493</v>
      </c>
      <c r="L28" s="130"/>
    </row>
    <row r="29" spans="2:64" x14ac:dyDescent="0.15">
      <c r="B29" s="138" t="s">
        <v>833</v>
      </c>
      <c r="C29" s="286">
        <f>JunYR1Acum</f>
        <v>-64778063.999999993</v>
      </c>
      <c r="D29" s="371">
        <f>NovYR1Acum</f>
        <v>-150819234</v>
      </c>
      <c r="E29" s="371">
        <f>FebYR2Acum</f>
        <v>-192900296</v>
      </c>
      <c r="F29" s="396">
        <f>E29</f>
        <v>-192900296</v>
      </c>
      <c r="G29" s="224">
        <f>'FIN-CASHFLOW_CWS'!BK58</f>
        <v>179589355.39847493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945</v>
      </c>
      <c r="D32" s="75" t="s">
        <v>829</v>
      </c>
      <c r="E32" s="75" t="s">
        <v>830</v>
      </c>
      <c r="F32" s="75" t="s">
        <v>896</v>
      </c>
    </row>
    <row r="33" spans="1:15" x14ac:dyDescent="0.15">
      <c r="C33" s="224"/>
      <c r="D33" s="75"/>
      <c r="E33" s="75"/>
    </row>
    <row r="34" spans="1:15" x14ac:dyDescent="0.15">
      <c r="B34" s="138" t="str">
        <f>"First Round - NPV from " &amp; D23</f>
        <v>First Round - NPV from Jul YR 1</v>
      </c>
      <c r="C34" s="221">
        <f>'FIN-VALUE_DB'!C41</f>
        <v>0.6302500000000002</v>
      </c>
      <c r="D34" s="70">
        <f>NPV(+C34/12,V6:BK6)</f>
        <v>22118146.577638298</v>
      </c>
      <c r="E34" s="130">
        <f>D28*-1</f>
        <v>86041170</v>
      </c>
      <c r="F34" s="395">
        <f>E34/D34</f>
        <v>3.8900714261017066</v>
      </c>
    </row>
    <row r="35" spans="1:15" x14ac:dyDescent="0.15">
      <c r="B35" s="138" t="str">
        <f>"Second Round - NPV from " &amp; E23</f>
        <v>Second Round - NPV from Dic YR 1</v>
      </c>
      <c r="C35" s="221">
        <f>'FIN-VALUE_DB'!D41</f>
        <v>0.45524999999999999</v>
      </c>
      <c r="D35" s="121">
        <f>NPV(+C35/12,DicYR1:BK6)</f>
        <v>-28988441.33592492</v>
      </c>
      <c r="E35" s="130">
        <f>E28*-1</f>
        <v>42081062</v>
      </c>
      <c r="F35" s="237">
        <f>E35/D35</f>
        <v>-1.4516496941782655</v>
      </c>
    </row>
    <row r="36" spans="1:15" x14ac:dyDescent="0.15">
      <c r="B36" s="138" t="s">
        <v>1265</v>
      </c>
      <c r="C36" s="221">
        <f>'FIN-VALUE_DB'!E41</f>
        <v>0.25525000000000003</v>
      </c>
      <c r="D36" s="121">
        <f>NPV(+C36/12,FebYR3:BK6)</f>
        <v>178795857.51488188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836</v>
      </c>
      <c r="B39" s="48" t="s">
        <v>941</v>
      </c>
      <c r="C39" s="34" t="s">
        <v>913</v>
      </c>
      <c r="D39" s="34" t="s">
        <v>915</v>
      </c>
      <c r="E39" s="34" t="s">
        <v>940</v>
      </c>
      <c r="F39" s="385" t="s">
        <v>836</v>
      </c>
      <c r="G39" s="385"/>
      <c r="H39" s="385"/>
    </row>
    <row r="40" spans="1:15" ht="13.5" customHeight="1" x14ac:dyDescent="0.15">
      <c r="A40" s="34"/>
      <c r="B40" s="48"/>
      <c r="C40" s="34"/>
      <c r="D40" s="34"/>
      <c r="E40" s="34"/>
      <c r="F40" s="75" t="s">
        <v>914</v>
      </c>
      <c r="G40" s="75" t="s">
        <v>842</v>
      </c>
      <c r="H40" s="75" t="s">
        <v>843</v>
      </c>
    </row>
    <row r="41" spans="1:15" x14ac:dyDescent="0.15">
      <c r="B41" s="33" t="s">
        <v>898</v>
      </c>
    </row>
    <row r="42" spans="1:15" x14ac:dyDescent="0.15">
      <c r="B42" s="106" t="s">
        <v>835</v>
      </c>
      <c r="C42" s="33" t="str">
        <f>C23</f>
        <v>YR 0</v>
      </c>
      <c r="D42" s="121">
        <f>C13/2</f>
        <v>32389031.999999996</v>
      </c>
      <c r="F42" s="238">
        <f>D42/E44</f>
        <v>0.5</v>
      </c>
      <c r="G42" s="239">
        <f>F42*(1-G52)</f>
        <v>-1.4450357130508533</v>
      </c>
      <c r="H42" s="240">
        <f>G42*(1-H60)</f>
        <v>-3.5427213639777966</v>
      </c>
      <c r="L42" s="223"/>
    </row>
    <row r="43" spans="1:15" x14ac:dyDescent="0.15">
      <c r="B43" s="106" t="s">
        <v>899</v>
      </c>
      <c r="C43" s="33" t="str">
        <f>C23</f>
        <v>YR 0</v>
      </c>
      <c r="D43" s="121">
        <f>C13/2</f>
        <v>32389031.999999996</v>
      </c>
      <c r="F43" s="238">
        <f>D43/E44</f>
        <v>0.5</v>
      </c>
      <c r="G43" s="239">
        <f>F43*(1-G52)</f>
        <v>-1.4450357130508533</v>
      </c>
      <c r="H43" s="240">
        <f>G43*(1-H60)</f>
        <v>-3.5427213639777966</v>
      </c>
    </row>
    <row r="44" spans="1:15" x14ac:dyDescent="0.15">
      <c r="B44" s="47" t="s">
        <v>834</v>
      </c>
      <c r="E44" s="121">
        <f>D43+D42</f>
        <v>64778063.999999993</v>
      </c>
    </row>
    <row r="45" spans="1:15" x14ac:dyDescent="0.15">
      <c r="B45" s="106" t="s">
        <v>909</v>
      </c>
      <c r="D45" s="394">
        <v>1000</v>
      </c>
      <c r="L45" s="223"/>
    </row>
    <row r="46" spans="1:15" x14ac:dyDescent="0.15">
      <c r="B46" s="106" t="s">
        <v>910</v>
      </c>
      <c r="D46" s="394">
        <v>1000</v>
      </c>
    </row>
    <row r="47" spans="1:15" x14ac:dyDescent="0.15">
      <c r="B47" s="47" t="s">
        <v>900</v>
      </c>
      <c r="D47" s="235">
        <f>SUM(D45:D46)</f>
        <v>2000</v>
      </c>
    </row>
    <row r="48" spans="1:15" x14ac:dyDescent="0.15">
      <c r="B48" s="47" t="s">
        <v>901</v>
      </c>
      <c r="D48" s="131">
        <f>E44/D47</f>
        <v>32389.031999999996</v>
      </c>
    </row>
    <row r="49" spans="2:12" x14ac:dyDescent="0.15">
      <c r="B49" s="47" t="s">
        <v>904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837</v>
      </c>
    </row>
    <row r="52" spans="2:12" x14ac:dyDescent="0.15">
      <c r="B52" s="106" t="s">
        <v>902</v>
      </c>
      <c r="C52" s="33" t="str">
        <f>D23</f>
        <v>Jul YR 1</v>
      </c>
      <c r="D52" s="121">
        <f>E34</f>
        <v>86041170</v>
      </c>
      <c r="F52" s="238"/>
      <c r="G52" s="242">
        <f>D52/E53</f>
        <v>3.8900714261017066</v>
      </c>
      <c r="H52" s="242">
        <f>G52*(1-H60)</f>
        <v>9.5370924221338598</v>
      </c>
      <c r="L52" s="223"/>
    </row>
    <row r="53" spans="2:12" x14ac:dyDescent="0.15">
      <c r="B53" s="47" t="s">
        <v>834</v>
      </c>
      <c r="E53" s="121">
        <f>D34</f>
        <v>22118146.577638298</v>
      </c>
    </row>
    <row r="54" spans="2:12" x14ac:dyDescent="0.15">
      <c r="B54" s="106" t="s">
        <v>911</v>
      </c>
      <c r="D54" s="234">
        <f>D47/(1-G52)-D47</f>
        <v>-2692.0244191672846</v>
      </c>
      <c r="L54" s="223"/>
    </row>
    <row r="55" spans="2:12" x14ac:dyDescent="0.15">
      <c r="B55" s="47" t="s">
        <v>900</v>
      </c>
      <c r="D55" s="235">
        <f>D47+D54</f>
        <v>-692.02441916728458</v>
      </c>
    </row>
    <row r="56" spans="2:12" x14ac:dyDescent="0.15">
      <c r="B56" s="47" t="s">
        <v>901</v>
      </c>
      <c r="D56" s="131">
        <f>E53/D55</f>
        <v>-31961.511711180861</v>
      </c>
    </row>
    <row r="57" spans="2:12" x14ac:dyDescent="0.15">
      <c r="B57" s="47" t="s">
        <v>904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837</v>
      </c>
    </row>
    <row r="60" spans="2:12" x14ac:dyDescent="0.15">
      <c r="B60" s="106" t="s">
        <v>903</v>
      </c>
      <c r="C60" s="33" t="str">
        <f>E23</f>
        <v>Dic YR 1</v>
      </c>
      <c r="D60" s="121">
        <f>E35</f>
        <v>42081062</v>
      </c>
      <c r="F60" s="238"/>
      <c r="H60" s="242">
        <f>D60/E61</f>
        <v>-1.4516496941782655</v>
      </c>
      <c r="L60" s="223"/>
    </row>
    <row r="61" spans="2:12" x14ac:dyDescent="0.15">
      <c r="B61" s="47" t="s">
        <v>834</v>
      </c>
      <c r="E61" s="121">
        <f>D35</f>
        <v>-28988441.33592492</v>
      </c>
    </row>
    <row r="62" spans="2:12" x14ac:dyDescent="0.15">
      <c r="B62" s="106" t="s">
        <v>912</v>
      </c>
      <c r="D62" s="234">
        <f>D55/(1-H60)-D55</f>
        <v>409.75553678552382</v>
      </c>
      <c r="L62" s="223"/>
    </row>
    <row r="63" spans="2:12" x14ac:dyDescent="0.15">
      <c r="B63" s="47" t="s">
        <v>900</v>
      </c>
      <c r="D63" s="235">
        <f>D55+D62</f>
        <v>-282.26888238176076</v>
      </c>
    </row>
    <row r="64" spans="2:12" x14ac:dyDescent="0.15">
      <c r="B64" s="47" t="s">
        <v>901</v>
      </c>
      <c r="D64" s="131">
        <f>E61/D63</f>
        <v>102697.97042919831</v>
      </c>
    </row>
    <row r="65" spans="2:8" x14ac:dyDescent="0.15">
      <c r="B65" s="33" t="s">
        <v>904</v>
      </c>
      <c r="F65" s="241"/>
      <c r="G65" s="242"/>
      <c r="H65" s="294">
        <f>H60+H52+H43+H42</f>
        <v>1.0000000000000018</v>
      </c>
    </row>
    <row r="66" spans="2:8" x14ac:dyDescent="0.15">
      <c r="B66" s="48"/>
    </row>
    <row r="67" spans="2:8" x14ac:dyDescent="0.15">
      <c r="B67" s="138" t="s">
        <v>942</v>
      </c>
      <c r="C67" s="75" t="s">
        <v>905</v>
      </c>
      <c r="D67" s="75" t="s">
        <v>896</v>
      </c>
      <c r="E67" s="75" t="s">
        <v>906</v>
      </c>
      <c r="F67" s="75" t="s">
        <v>908</v>
      </c>
    </row>
    <row r="68" spans="2:8" x14ac:dyDescent="0.15">
      <c r="C68" s="75"/>
      <c r="D68" s="75"/>
      <c r="E68" s="75"/>
    </row>
    <row r="69" spans="2:8" x14ac:dyDescent="0.15">
      <c r="B69" s="33" t="str">
        <f>F23 &amp; " - First Exit Value"</f>
        <v>Feb YR 3 - First Exit Value</v>
      </c>
      <c r="C69" s="130">
        <f>D36</f>
        <v>178795857.51488188</v>
      </c>
    </row>
    <row r="70" spans="2:8" x14ac:dyDescent="0.15">
      <c r="B70" s="138" t="s">
        <v>835</v>
      </c>
      <c r="C70" s="130">
        <f>D42</f>
        <v>32389031.999999996</v>
      </c>
      <c r="D70" s="236">
        <f>H42</f>
        <v>-3.5427213639777966</v>
      </c>
      <c r="E70" s="130">
        <f>$C$69*D70</f>
        <v>-633423904.20870209</v>
      </c>
      <c r="F70" s="243">
        <f>E70/C70</f>
        <v>-19.556740819197749</v>
      </c>
    </row>
    <row r="71" spans="2:8" x14ac:dyDescent="0.15">
      <c r="B71" s="138" t="s">
        <v>899</v>
      </c>
      <c r="C71" s="130">
        <f>D43</f>
        <v>32389031.999999996</v>
      </c>
      <c r="D71" s="236">
        <f>H43</f>
        <v>-3.5427213639777966</v>
      </c>
      <c r="E71" s="130">
        <f>$C$69*D71</f>
        <v>-633423904.20870209</v>
      </c>
      <c r="F71" s="243">
        <f>E71/C71</f>
        <v>-19.556740819197749</v>
      </c>
    </row>
    <row r="72" spans="2:8" x14ac:dyDescent="0.15">
      <c r="B72" s="138" t="s">
        <v>902</v>
      </c>
      <c r="C72" s="130">
        <f>D52</f>
        <v>86041170</v>
      </c>
      <c r="D72" s="236">
        <f>H52</f>
        <v>9.5370924221338598</v>
      </c>
      <c r="E72" s="130">
        <f>$C$69*D72</f>
        <v>1705192617.8141053</v>
      </c>
      <c r="F72" s="243">
        <f>E72/C72</f>
        <v>19.818333686235384</v>
      </c>
    </row>
    <row r="73" spans="2:8" x14ac:dyDescent="0.15">
      <c r="B73" s="138" t="s">
        <v>903</v>
      </c>
      <c r="C73" s="130">
        <f>D60</f>
        <v>42081062</v>
      </c>
      <c r="D73" s="236">
        <f>H60</f>
        <v>-1.4516496941782655</v>
      </c>
      <c r="E73" s="130">
        <f>$C$69*D73</f>
        <v>-259548951.88181901</v>
      </c>
      <c r="F73" s="243">
        <f>E73/C73</f>
        <v>-6.1678327386751555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907</v>
      </c>
      <c r="C75" s="130">
        <f>SUM(C70:C73)</f>
        <v>192900296</v>
      </c>
      <c r="D75" s="236">
        <f>SUM(D70:D73)</f>
        <v>1.0000000000000011</v>
      </c>
      <c r="E75" s="130">
        <f>SUM(E70:E73)</f>
        <v>178795857.51488209</v>
      </c>
      <c r="F75" s="243">
        <f>E75/C75</f>
        <v>0.92688223513603152</v>
      </c>
    </row>
  </sheetData>
  <scenarios current="0" show="0">
    <scenario name="VentasGananciaMercado" locked="1" count="1" user="Microsoft Office User" comment="Created by Microsoft Office User on 5/5/2023_x000a_Modified by Microsoft Office User on 5/5/2023">
      <inputCells r="C29" val="-47196436"/>
    </scenario>
  </scenarios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6" t="s">
        <v>151</v>
      </c>
      <c r="B3" s="383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2557818</v>
      </c>
      <c r="G7" s="250">
        <f>STAFF_CWS!L570</f>
        <v>2557818</v>
      </c>
      <c r="H7" s="250">
        <f>STAFF_CWS!M570</f>
        <v>4557818</v>
      </c>
      <c r="I7" s="250">
        <f>STAFF_CWS!N570</f>
        <v>4138424</v>
      </c>
      <c r="J7" s="250">
        <f>STAFF_CWS!O570</f>
        <v>4138424</v>
      </c>
      <c r="K7" s="250">
        <f>STAFF_CWS!P570</f>
        <v>4138424</v>
      </c>
      <c r="L7" s="250">
        <f>STAFF_CWS!Q570</f>
        <v>4138424</v>
      </c>
      <c r="M7" s="250">
        <f>STAFF_CWS!R570</f>
        <v>4138424</v>
      </c>
      <c r="N7" s="250">
        <f>STAFF_CWS!S570</f>
        <v>4138424</v>
      </c>
      <c r="O7" s="250">
        <f>STAFF_CWS!T570</f>
        <v>5896824</v>
      </c>
      <c r="P7" s="250">
        <f>STAFF_CWS!U570</f>
        <v>5896824</v>
      </c>
      <c r="Q7" s="250">
        <f>STAFF_CWS!V570</f>
        <v>5896824</v>
      </c>
      <c r="R7" s="250">
        <f>STAFF_CWS!W570</f>
        <v>4896824</v>
      </c>
      <c r="S7" s="250">
        <f>STAFF_CWS!X570</f>
        <v>4896824</v>
      </c>
      <c r="T7" s="250">
        <f>STAFF_CWS!Y570</f>
        <v>4896824</v>
      </c>
      <c r="U7" s="250">
        <f>STAFF_CWS!Z570</f>
        <v>4896824</v>
      </c>
      <c r="V7" s="250">
        <f>STAFF_CWS!AA570</f>
        <v>4896824</v>
      </c>
      <c r="W7" s="250">
        <f>STAFF_CWS!AB570</f>
        <v>4896824</v>
      </c>
      <c r="X7" s="250">
        <f>STAFF_CWS!AC570</f>
        <v>4896824</v>
      </c>
      <c r="Y7" s="250">
        <f>STAFF_CWS!AD570</f>
        <v>4896824</v>
      </c>
      <c r="Z7" s="250">
        <f>STAFF_CWS!AE570</f>
        <v>4896824</v>
      </c>
      <c r="AA7" s="250">
        <f>STAFF_CWS!AF570</f>
        <v>5175224</v>
      </c>
      <c r="AB7" s="250">
        <f>STAFF_CWS!AG570</f>
        <v>5175224</v>
      </c>
      <c r="AC7" s="250">
        <f>STAFF_CWS!AH570</f>
        <v>5175224</v>
      </c>
      <c r="AD7" s="250">
        <f>STAFF_CWS!AI570</f>
        <v>5175224</v>
      </c>
      <c r="AE7" s="250">
        <f>STAFF_CWS!AJ570</f>
        <v>5175224</v>
      </c>
      <c r="AF7" s="250">
        <f>STAFF_CWS!AK570</f>
        <v>5175224</v>
      </c>
      <c r="AG7" s="250">
        <f>STAFF_CWS!AL570</f>
        <v>5175224</v>
      </c>
      <c r="AH7" s="250">
        <f>STAFF_CWS!AM570</f>
        <v>5175224</v>
      </c>
      <c r="AI7" s="250">
        <f>STAFF_CWS!AN570</f>
        <v>5175224</v>
      </c>
      <c r="AJ7" s="250">
        <f>STAFF_CWS!AO570</f>
        <v>5175224</v>
      </c>
      <c r="AK7" s="250">
        <f>STAFF_CWS!AP570</f>
        <v>5175224</v>
      </c>
      <c r="AL7" s="250">
        <f>STAFF_CWS!AQ570</f>
        <v>5175224</v>
      </c>
      <c r="AM7" s="250">
        <f>STAFF_CWS!AR570</f>
        <v>6173624</v>
      </c>
      <c r="AN7" s="250">
        <f>STAFF_CWS!AS570</f>
        <v>6173624</v>
      </c>
      <c r="AO7" s="250">
        <f>STAFF_CWS!AT570</f>
        <v>6173624</v>
      </c>
      <c r="AP7" s="250">
        <f>STAFF_CWS!AU570</f>
        <v>6173624</v>
      </c>
      <c r="AQ7" s="250">
        <f>STAFF_CWS!AV570</f>
        <v>6173624</v>
      </c>
      <c r="AR7" s="250">
        <f>STAFF_CWS!AW570</f>
        <v>6173624</v>
      </c>
      <c r="AS7" s="250">
        <f>STAFF_CWS!AX570</f>
        <v>6173624</v>
      </c>
      <c r="AT7" s="250">
        <f>STAFF_CWS!AY570</f>
        <v>6173624</v>
      </c>
      <c r="AU7" s="250">
        <f>STAFF_CWS!AZ570</f>
        <v>6173624</v>
      </c>
      <c r="AV7" s="250">
        <f>STAFF_CWS!BA570</f>
        <v>6173624</v>
      </c>
      <c r="AW7" s="250">
        <f>STAFF_CWS!BB570</f>
        <v>6173624</v>
      </c>
      <c r="AX7" s="250">
        <f>STAFF_CWS!BC570</f>
        <v>6173624</v>
      </c>
      <c r="AY7" s="250">
        <f>STAFF_CWS!BD570</f>
        <v>7728824</v>
      </c>
      <c r="AZ7" s="250">
        <f>STAFF_CWS!BE570</f>
        <v>7728824</v>
      </c>
      <c r="BA7" s="250">
        <f>STAFF_CWS!BF570</f>
        <v>7728824</v>
      </c>
      <c r="BB7" s="250">
        <f>STAFF_CWS!BG570</f>
        <v>7728824</v>
      </c>
      <c r="BC7" s="250">
        <f>STAFF_CWS!BH570</f>
        <v>7728824</v>
      </c>
      <c r="BD7" s="250">
        <f>STAFF_CWS!BI570</f>
        <v>7728824</v>
      </c>
      <c r="BE7" s="250">
        <f>STAFF_CWS!BJ570</f>
        <v>7728824</v>
      </c>
      <c r="BF7" s="250">
        <f>STAFF_CWS!BK570</f>
        <v>7728824</v>
      </c>
      <c r="BG7" s="250">
        <f>STAFF_CWS!BL570</f>
        <v>7728824</v>
      </c>
      <c r="BH7" s="250">
        <f>STAFF_CWS!BM570</f>
        <v>7728824</v>
      </c>
      <c r="BI7" s="250">
        <f>STAFF_CWS!BN570</f>
        <v>7728824</v>
      </c>
      <c r="BJ7" s="250">
        <f>STAFF_CWS!BO570</f>
        <v>7728824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6" t="s">
        <v>154</v>
      </c>
      <c r="B9" s="383"/>
    </row>
    <row r="10" spans="1:62" x14ac:dyDescent="0.15">
      <c r="C10" s="383" t="s">
        <v>35</v>
      </c>
      <c r="D10" s="383"/>
      <c r="E10" s="383"/>
      <c r="F10" s="383"/>
      <c r="G10" s="383"/>
      <c r="H10" s="383"/>
      <c r="I10" s="383"/>
      <c r="J10" s="383"/>
      <c r="K10" s="383"/>
      <c r="L10" s="383"/>
      <c r="M10" s="383"/>
      <c r="N10" s="383"/>
      <c r="O10" s="383" t="s">
        <v>36</v>
      </c>
      <c r="P10" s="383"/>
      <c r="Q10" s="383"/>
      <c r="R10" s="383"/>
      <c r="S10" s="383"/>
      <c r="T10" s="383"/>
      <c r="U10" s="383"/>
      <c r="V10" s="383"/>
      <c r="W10" s="383"/>
      <c r="X10" s="383"/>
      <c r="Y10" s="383"/>
      <c r="Z10" s="383"/>
      <c r="AA10" s="383" t="s">
        <v>37</v>
      </c>
      <c r="AB10" s="383"/>
      <c r="AC10" s="383"/>
      <c r="AD10" s="383"/>
      <c r="AE10" s="383"/>
      <c r="AF10" s="383"/>
      <c r="AG10" s="383"/>
      <c r="AH10" s="383"/>
      <c r="AI10" s="383"/>
      <c r="AJ10" s="383"/>
      <c r="AK10" s="383"/>
      <c r="AL10" s="383"/>
      <c r="AM10" s="383" t="s">
        <v>38</v>
      </c>
      <c r="AN10" s="383"/>
      <c r="AO10" s="383"/>
      <c r="AP10" s="383"/>
      <c r="AQ10" s="383"/>
      <c r="AR10" s="383"/>
      <c r="AS10" s="383"/>
      <c r="AT10" s="383"/>
      <c r="AU10" s="383"/>
      <c r="AV10" s="383"/>
      <c r="AW10" s="383"/>
      <c r="AX10" s="383"/>
      <c r="AY10" s="383" t="s">
        <v>39</v>
      </c>
      <c r="AZ10" s="383"/>
      <c r="BA10" s="383"/>
      <c r="BB10" s="383"/>
      <c r="BC10" s="383"/>
      <c r="BD10" s="383"/>
      <c r="BE10" s="383"/>
      <c r="BF10" s="383"/>
      <c r="BG10" s="383"/>
      <c r="BH10" s="383"/>
      <c r="BI10" s="383"/>
      <c r="BJ10" s="383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3" t="s">
        <v>35</v>
      </c>
      <c r="D19" s="383"/>
      <c r="E19" s="383"/>
      <c r="F19" s="383"/>
      <c r="G19" s="383"/>
      <c r="H19" s="383"/>
      <c r="I19" s="383"/>
      <c r="J19" s="383"/>
      <c r="K19" s="383"/>
      <c r="L19" s="383"/>
      <c r="M19" s="383"/>
      <c r="N19" s="383"/>
      <c r="O19" s="383" t="s">
        <v>36</v>
      </c>
      <c r="P19" s="383"/>
      <c r="Q19" s="383"/>
      <c r="R19" s="383"/>
      <c r="S19" s="383"/>
      <c r="T19" s="383"/>
      <c r="U19" s="383"/>
      <c r="V19" s="383"/>
      <c r="W19" s="383"/>
      <c r="X19" s="383"/>
      <c r="Y19" s="383"/>
      <c r="Z19" s="383"/>
      <c r="AA19" s="383" t="s">
        <v>37</v>
      </c>
      <c r="AB19" s="383"/>
      <c r="AC19" s="383"/>
      <c r="AD19" s="383"/>
      <c r="AE19" s="383"/>
      <c r="AF19" s="383"/>
      <c r="AG19" s="383"/>
      <c r="AH19" s="383"/>
      <c r="AI19" s="383"/>
      <c r="AJ19" s="383"/>
      <c r="AK19" s="383"/>
      <c r="AL19" s="383"/>
      <c r="AM19" s="383" t="s">
        <v>38</v>
      </c>
      <c r="AN19" s="383"/>
      <c r="AO19" s="383"/>
      <c r="AP19" s="383"/>
      <c r="AQ19" s="383"/>
      <c r="AR19" s="383"/>
      <c r="AS19" s="383"/>
      <c r="AT19" s="383"/>
      <c r="AU19" s="383"/>
      <c r="AV19" s="383"/>
      <c r="AW19" s="383"/>
      <c r="AX19" s="383"/>
      <c r="AY19" s="383" t="s">
        <v>39</v>
      </c>
      <c r="AZ19" s="383"/>
      <c r="BA19" s="383"/>
      <c r="BB19" s="383"/>
      <c r="BC19" s="383"/>
      <c r="BD19" s="383"/>
      <c r="BE19" s="383"/>
      <c r="BF19" s="383"/>
      <c r="BG19" s="383"/>
      <c r="BH19" s="383"/>
      <c r="BI19" s="383"/>
      <c r="BJ19" s="383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43</v>
      </c>
      <c r="G21">
        <f>'REV-REVCALC_CWS'!G13</f>
        <v>75</v>
      </c>
      <c r="H21">
        <f>'REV-REVCALC_CWS'!H13</f>
        <v>75</v>
      </c>
      <c r="I21">
        <f>'REV-REVCALC_CWS'!I13</f>
        <v>75</v>
      </c>
      <c r="J21">
        <f>'REV-REVCALC_CWS'!J13</f>
        <v>75</v>
      </c>
      <c r="K21">
        <f>'REV-REVCALC_CWS'!K13</f>
        <v>75</v>
      </c>
      <c r="L21">
        <f>'REV-REVCALC_CWS'!L13</f>
        <v>75</v>
      </c>
      <c r="M21">
        <f>'REV-REVCALC_CWS'!M13</f>
        <v>75</v>
      </c>
      <c r="N21">
        <f>'REV-REVCALC_CWS'!N13</f>
        <v>72</v>
      </c>
      <c r="O21">
        <f>'REV-REVCALC_CWS'!O13</f>
        <v>567</v>
      </c>
      <c r="P21">
        <f>'REV-REVCALC_CWS'!P13</f>
        <v>908</v>
      </c>
      <c r="Q21">
        <f>'REV-REVCALC_CWS'!Q13</f>
        <v>1021</v>
      </c>
      <c r="R21">
        <f>'REV-REVCALC_CWS'!R13</f>
        <v>1021</v>
      </c>
      <c r="S21">
        <f>'REV-REVCALC_CWS'!S13</f>
        <v>1021</v>
      </c>
      <c r="T21">
        <f>'REV-REVCALC_CWS'!T13</f>
        <v>1021</v>
      </c>
      <c r="U21">
        <f>'REV-REVCALC_CWS'!U13</f>
        <v>1021</v>
      </c>
      <c r="V21">
        <f>'REV-REVCALC_CWS'!V13</f>
        <v>1021</v>
      </c>
      <c r="W21">
        <f>'REV-REVCALC_CWS'!W13</f>
        <v>1021</v>
      </c>
      <c r="X21">
        <f>'REV-REVCALC_CWS'!X13</f>
        <v>1021</v>
      </c>
      <c r="Y21">
        <f>'REV-REVCALC_CWS'!Y13</f>
        <v>1021</v>
      </c>
      <c r="Z21">
        <f>'REV-REVCALC_CWS'!Z13</f>
        <v>681</v>
      </c>
      <c r="AA21">
        <f>'REV-REVCALC_CWS'!AA13</f>
        <v>726</v>
      </c>
      <c r="AB21">
        <f>'REV-REVCALC_CWS'!AB13</f>
        <v>1161</v>
      </c>
      <c r="AC21">
        <f>'REV-REVCALC_CWS'!AC13</f>
        <v>1306</v>
      </c>
      <c r="AD21">
        <f>'REV-REVCALC_CWS'!AD13</f>
        <v>1306</v>
      </c>
      <c r="AE21">
        <f>'REV-REVCALC_CWS'!AE13</f>
        <v>1306</v>
      </c>
      <c r="AF21">
        <f>'REV-REVCALC_CWS'!AF13</f>
        <v>1306</v>
      </c>
      <c r="AG21">
        <f>'REV-REVCALC_CWS'!AG13</f>
        <v>1306</v>
      </c>
      <c r="AH21">
        <f>'REV-REVCALC_CWS'!AH13</f>
        <v>1306</v>
      </c>
      <c r="AI21">
        <f>'REV-REVCALC_CWS'!AI13</f>
        <v>1306</v>
      </c>
      <c r="AJ21">
        <f>'REV-REVCALC_CWS'!AJ13</f>
        <v>1306</v>
      </c>
      <c r="AK21">
        <f>'REV-REVCALC_CWS'!AK13</f>
        <v>1306</v>
      </c>
      <c r="AL21">
        <f>'REV-REVCALC_CWS'!AL13</f>
        <v>871</v>
      </c>
      <c r="AM21">
        <f>'REV-REVCALC_CWS'!AM13</f>
        <v>1495</v>
      </c>
      <c r="AN21">
        <f>'REV-REVCALC_CWS'!AN13</f>
        <v>2393</v>
      </c>
      <c r="AO21">
        <f>'REV-REVCALC_CWS'!AO13</f>
        <v>2692</v>
      </c>
      <c r="AP21">
        <f>'REV-REVCALC_CWS'!AP13</f>
        <v>2692</v>
      </c>
      <c r="AQ21">
        <f>'REV-REVCALC_CWS'!AQ13</f>
        <v>2692</v>
      </c>
      <c r="AR21">
        <f>'REV-REVCALC_CWS'!AR13</f>
        <v>2692</v>
      </c>
      <c r="AS21">
        <f>'REV-REVCALC_CWS'!AS13</f>
        <v>2692</v>
      </c>
      <c r="AT21">
        <f>'REV-REVCALC_CWS'!AT13</f>
        <v>2692</v>
      </c>
      <c r="AU21">
        <f>'REV-REVCALC_CWS'!AU13</f>
        <v>2692</v>
      </c>
      <c r="AV21">
        <f>'REV-REVCALC_CWS'!AV13</f>
        <v>2692</v>
      </c>
      <c r="AW21">
        <f>'REV-REVCALC_CWS'!AW13</f>
        <v>2692</v>
      </c>
      <c r="AX21">
        <f>'REV-REVCALC_CWS'!AX13</f>
        <v>1795</v>
      </c>
      <c r="AY21">
        <f>'REV-REVCALC_CWS'!AY13</f>
        <v>1540</v>
      </c>
      <c r="AZ21">
        <f>'REV-REVCALC_CWS'!AZ13</f>
        <v>2465</v>
      </c>
      <c r="BA21">
        <f>'REV-REVCALC_CWS'!BA13</f>
        <v>2773</v>
      </c>
      <c r="BB21">
        <f>'REV-REVCALC_CWS'!BB13</f>
        <v>2773</v>
      </c>
      <c r="BC21">
        <f>'REV-REVCALC_CWS'!BC13</f>
        <v>2773</v>
      </c>
      <c r="BD21">
        <f>'REV-REVCALC_CWS'!BD13</f>
        <v>2773</v>
      </c>
      <c r="BE21">
        <f>'REV-REVCALC_CWS'!BE13</f>
        <v>2773</v>
      </c>
      <c r="BF21">
        <f>'REV-REVCALC_CWS'!BF13</f>
        <v>2773</v>
      </c>
      <c r="BG21">
        <f>'REV-REVCALC_CWS'!BG13</f>
        <v>2773</v>
      </c>
      <c r="BH21">
        <f>'REV-REVCALC_CWS'!BH13</f>
        <v>2773</v>
      </c>
      <c r="BI21">
        <f>'REV-REVCALC_CWS'!BI13</f>
        <v>2773</v>
      </c>
      <c r="BJ21">
        <f>'REV-REVCALC_CWS'!BJ13</f>
        <v>1848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1142010</v>
      </c>
      <c r="G22" s="250">
        <f>'REV-REVCALC_CWS'!G90</f>
        <v>1989190</v>
      </c>
      <c r="H22" s="250">
        <f>'REV-REVCALC_CWS'!H90</f>
        <v>1989190</v>
      </c>
      <c r="I22" s="250">
        <f>'REV-REVCALC_CWS'!I90</f>
        <v>1989190</v>
      </c>
      <c r="J22" s="250">
        <f>'REV-REVCALC_CWS'!J90</f>
        <v>1989190</v>
      </c>
      <c r="K22" s="250">
        <f>'REV-REVCALC_CWS'!K90</f>
        <v>1989190</v>
      </c>
      <c r="L22" s="250">
        <f>'REV-REVCALC_CWS'!L90</f>
        <v>1989190</v>
      </c>
      <c r="M22" s="250">
        <f>'REV-REVCALC_CWS'!M90</f>
        <v>1989190</v>
      </c>
      <c r="N22" s="250">
        <f>'REV-REVCALC_CWS'!N90</f>
        <v>1895690</v>
      </c>
      <c r="O22" s="250">
        <f>'REV-REVCALC_CWS'!O90</f>
        <v>17779120</v>
      </c>
      <c r="P22" s="250">
        <f>'REV-REVCALC_CWS'!P90</f>
        <v>28459860</v>
      </c>
      <c r="Q22" s="250">
        <f>'REV-REVCALC_CWS'!Q90</f>
        <v>32006375</v>
      </c>
      <c r="R22" s="250">
        <f>'REV-REVCALC_CWS'!R90</f>
        <v>32006375</v>
      </c>
      <c r="S22" s="250">
        <f>'REV-REVCALC_CWS'!S90</f>
        <v>32006375</v>
      </c>
      <c r="T22" s="250">
        <f>'REV-REVCALC_CWS'!T90</f>
        <v>32006375</v>
      </c>
      <c r="U22" s="250">
        <f>'REV-REVCALC_CWS'!U90</f>
        <v>32006375</v>
      </c>
      <c r="V22" s="250">
        <f>'REV-REVCALC_CWS'!V90</f>
        <v>32006375</v>
      </c>
      <c r="W22" s="250">
        <f>'REV-REVCALC_CWS'!W90</f>
        <v>32006375</v>
      </c>
      <c r="X22" s="250">
        <f>'REV-REVCALC_CWS'!X90</f>
        <v>32006375</v>
      </c>
      <c r="Y22" s="250">
        <f>'REV-REVCALC_CWS'!Y90</f>
        <v>32006375</v>
      </c>
      <c r="Z22" s="250">
        <f>'REV-REVCALC_CWS'!Z90</f>
        <v>21344895</v>
      </c>
      <c r="AA22" s="250">
        <f>'REV-REVCALC_CWS'!AA90</f>
        <v>35349932.399999999</v>
      </c>
      <c r="AB22" s="250">
        <f>'REV-REVCALC_CWS'!AB90</f>
        <v>56554052.850000001</v>
      </c>
      <c r="AC22" s="250">
        <f>'REV-REVCALC_CWS'!AC90</f>
        <v>63615223.599999994</v>
      </c>
      <c r="AD22" s="250">
        <f>'REV-REVCALC_CWS'!AD90</f>
        <v>63615223.599999994</v>
      </c>
      <c r="AE22" s="250">
        <f>'REV-REVCALC_CWS'!AE90</f>
        <v>63615223.599999994</v>
      </c>
      <c r="AF22" s="250">
        <f>'REV-REVCALC_CWS'!AF90</f>
        <v>63615223.599999994</v>
      </c>
      <c r="AG22" s="250">
        <f>'REV-REVCALC_CWS'!AG90</f>
        <v>63615223.599999994</v>
      </c>
      <c r="AH22" s="250">
        <f>'REV-REVCALC_CWS'!AH90</f>
        <v>63615223.599999994</v>
      </c>
      <c r="AI22" s="250">
        <f>'REV-REVCALC_CWS'!AI90</f>
        <v>63615223.599999994</v>
      </c>
      <c r="AJ22" s="250">
        <f>'REV-REVCALC_CWS'!AJ90</f>
        <v>63615223.599999994</v>
      </c>
      <c r="AK22" s="250">
        <f>'REV-REVCALC_CWS'!AK90</f>
        <v>63615223.599999994</v>
      </c>
      <c r="AL22" s="250">
        <f>'REV-REVCALC_CWS'!AL90</f>
        <v>42411103.149999999</v>
      </c>
      <c r="AM22" s="250">
        <f>'REV-REVCALC_CWS'!AM90</f>
        <v>56105744.357000001</v>
      </c>
      <c r="AN22" s="250">
        <f>'REV-REVCALC_CWS'!AN90</f>
        <v>89795651.900000021</v>
      </c>
      <c r="AO22" s="250">
        <f>'REV-REVCALC_CWS'!AO90</f>
        <v>100997850.09200001</v>
      </c>
      <c r="AP22" s="250">
        <f>'REV-REVCALC_CWS'!AP90</f>
        <v>100997445.09200001</v>
      </c>
      <c r="AQ22" s="250">
        <f>'REV-REVCALC_CWS'!AQ90</f>
        <v>100997445.09200001</v>
      </c>
      <c r="AR22" s="250">
        <f>'REV-REVCALC_CWS'!AR90</f>
        <v>100997445.09200001</v>
      </c>
      <c r="AS22" s="250">
        <f>'REV-REVCALC_CWS'!AS90</f>
        <v>100997445.09200001</v>
      </c>
      <c r="AT22" s="250">
        <f>'REV-REVCALC_CWS'!AT90</f>
        <v>100997445.09200001</v>
      </c>
      <c r="AU22" s="250">
        <f>'REV-REVCALC_CWS'!AU90</f>
        <v>100997445.09200001</v>
      </c>
      <c r="AV22" s="250">
        <f>'REV-REVCALC_CWS'!AV90</f>
        <v>100997445.09200001</v>
      </c>
      <c r="AW22" s="250">
        <f>'REV-REVCALC_CWS'!AW90</f>
        <v>100997445.09200001</v>
      </c>
      <c r="AX22" s="250">
        <f>'REV-REVCALC_CWS'!AX90</f>
        <v>67360826.919500008</v>
      </c>
      <c r="AY22" s="250">
        <f>'REV-REVCALC_CWS'!AY90</f>
        <v>58882398.484525003</v>
      </c>
      <c r="AZ22" s="250">
        <f>'REV-REVCALC_CWS'!AZ90</f>
        <v>94265696.991450012</v>
      </c>
      <c r="BA22" s="250">
        <f>'REV-REVCALC_CWS'!BA90</f>
        <v>106043892.484365</v>
      </c>
      <c r="BB22" s="250">
        <f>'REV-REVCALC_CWS'!BB90</f>
        <v>106043487.484365</v>
      </c>
      <c r="BC22" s="250">
        <f>'REV-REVCALC_CWS'!BC90</f>
        <v>106043487.484365</v>
      </c>
      <c r="BD22" s="250">
        <f>'REV-REVCALC_CWS'!BD90</f>
        <v>106043487.484365</v>
      </c>
      <c r="BE22" s="250">
        <f>'REV-REVCALC_CWS'!BE90</f>
        <v>106043487.484365</v>
      </c>
      <c r="BF22" s="250">
        <f>'REV-REVCALC_CWS'!BF90</f>
        <v>106043487.484365</v>
      </c>
      <c r="BG22" s="250">
        <f>'REV-REVCALC_CWS'!BG90</f>
        <v>106043487.484365</v>
      </c>
      <c r="BH22" s="250">
        <f>'REV-REVCALC_CWS'!BH90</f>
        <v>106043487.484365</v>
      </c>
      <c r="BI22" s="250">
        <f>'REV-REVCALC_CWS'!BI90</f>
        <v>106043487.484365</v>
      </c>
      <c r="BJ22" s="250">
        <f>'REV-REVCALC_CWS'!BJ90</f>
        <v>70663465.967465013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3" t="s">
        <v>35</v>
      </c>
      <c r="D31" s="383"/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 t="s">
        <v>36</v>
      </c>
      <c r="P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 t="s">
        <v>37</v>
      </c>
      <c r="AB31" s="383"/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 t="s">
        <v>38</v>
      </c>
      <c r="AN31" s="383"/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 t="s">
        <v>39</v>
      </c>
      <c r="AZ31" s="383"/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995</v>
      </c>
      <c r="C40" s="74" t="s">
        <v>147</v>
      </c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771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-21016224.666666664</v>
      </c>
      <c r="H42" s="250">
        <f>+'FIN-P&amp;L_CWS'!I208</f>
        <v>-15761211.333333332</v>
      </c>
      <c r="I42" s="250">
        <f>+'FIN-P&amp;L_CWS'!J208</f>
        <v>-17761211.333333332</v>
      </c>
      <c r="J42" s="250">
        <f>+'FIN-P&amp;L_CWS'!K208</f>
        <v>-17373150.666666668</v>
      </c>
      <c r="K42" s="250">
        <f>+'FIN-P&amp;L_CWS'!L208</f>
        <v>-17373150.666666668</v>
      </c>
      <c r="L42" s="250">
        <f>+'FIN-P&amp;L_CWS'!M208</f>
        <v>-17373150.666666668</v>
      </c>
      <c r="M42" s="250">
        <f>+'FIN-P&amp;L_CWS'!N208</f>
        <v>-17373150.666666668</v>
      </c>
      <c r="N42" s="250">
        <f>+'FIN-P&amp;L_CWS'!O208</f>
        <v>-17373150.666666668</v>
      </c>
      <c r="O42" s="250">
        <f>+'FIN-P&amp;L_CWS'!P208</f>
        <v>-17402150.666666668</v>
      </c>
      <c r="P42" s="250">
        <f>+'FIN-P&amp;L_CWS'!Q208</f>
        <v>-14565720.666666668</v>
      </c>
      <c r="Q42" s="250">
        <f>+'FIN-P&amp;L_CWS'!R208</f>
        <v>-10655940.666666668</v>
      </c>
      <c r="R42" s="250">
        <f>+'FIN-P&amp;L_CWS'!S208</f>
        <v>-9357495.6666666679</v>
      </c>
      <c r="S42" s="250">
        <f>+'FIN-P&amp;L_CWS'!T208</f>
        <v>-8357495.6666666679</v>
      </c>
      <c r="T42" s="250">
        <f>+'FIN-P&amp;L_CWS'!U208</f>
        <v>-8357495.6666666679</v>
      </c>
      <c r="U42" s="250">
        <f>+'FIN-P&amp;L_CWS'!V208</f>
        <v>-8357495.6666666679</v>
      </c>
      <c r="V42" s="250">
        <f>+'FIN-P&amp;L_CWS'!W208</f>
        <v>-8357495.6666666679</v>
      </c>
      <c r="W42" s="250">
        <f>+'FIN-P&amp;L_CWS'!X208</f>
        <v>-8357495.6666666679</v>
      </c>
      <c r="X42" s="250">
        <f>+'FIN-P&amp;L_CWS'!Y208</f>
        <v>-8357495.6666666679</v>
      </c>
      <c r="Y42" s="250">
        <f>+'FIN-P&amp;L_CWS'!Z208</f>
        <v>-8357495.6666666679</v>
      </c>
      <c r="Z42" s="250">
        <f>+'FIN-P&amp;L_CWS'!AA208</f>
        <v>-8357495.6666666679</v>
      </c>
      <c r="AA42" s="250">
        <f>+'FIN-P&amp;L_CWS'!AB208</f>
        <v>-12261390.666666668</v>
      </c>
      <c r="AB42" s="250">
        <f>+'FIN-P&amp;L_CWS'!AC208</f>
        <v>-7814140.6666666679</v>
      </c>
      <c r="AC42" s="250">
        <f>+'FIN-P&amp;L_CWS'!AD208</f>
        <v>425704.63333333284</v>
      </c>
      <c r="AD42" s="250">
        <f>+'FIN-P&amp;L_CWS'!AE208</f>
        <v>3170602.3833333291</v>
      </c>
      <c r="AE42" s="250">
        <f>+'FIN-P&amp;L_CWS'!AF208</f>
        <v>3170602.3833333291</v>
      </c>
      <c r="AF42" s="250">
        <f>+'FIN-P&amp;L_CWS'!AG208</f>
        <v>3170602.3833333291</v>
      </c>
      <c r="AG42" s="250">
        <f>+'FIN-P&amp;L_CWS'!AH208</f>
        <v>3170602.3833333291</v>
      </c>
      <c r="AH42" s="250">
        <f>+'FIN-P&amp;L_CWS'!AI208</f>
        <v>3170602.3833333291</v>
      </c>
      <c r="AI42" s="250">
        <f>+'FIN-P&amp;L_CWS'!AJ208</f>
        <v>3170602.3833333291</v>
      </c>
      <c r="AJ42" s="250">
        <f>+'FIN-P&amp;L_CWS'!AK208</f>
        <v>3170602.3833333291</v>
      </c>
      <c r="AK42" s="250">
        <f>+'FIN-P&amp;L_CWS'!AL208</f>
        <v>3170602.3833333291</v>
      </c>
      <c r="AL42" s="250">
        <f>+'FIN-P&amp;L_CWS'!AM208</f>
        <v>3170602.3833333291</v>
      </c>
      <c r="AM42" s="250">
        <f>+'FIN-P&amp;L_CWS'!AN208</f>
        <v>-5069242.9166666698</v>
      </c>
      <c r="AN42" s="250">
        <f>+'FIN-P&amp;L_CWS'!AO208</f>
        <v>-2196863.5721666627</v>
      </c>
      <c r="AO42" s="250">
        <f>+'FIN-P&amp;L_CWS'!AP208</f>
        <v>10802124.945833337</v>
      </c>
      <c r="AP42" s="250">
        <f>+'FIN-P&amp;L_CWS'!AQ208</f>
        <v>15122758.575333331</v>
      </c>
      <c r="AQ42" s="250">
        <f>+'FIN-P&amp;L_CWS'!AR208</f>
        <v>15122353.575333331</v>
      </c>
      <c r="AR42" s="250">
        <f>+'FIN-P&amp;L_CWS'!AS208</f>
        <v>15122353.575333331</v>
      </c>
      <c r="AS42" s="250">
        <f>+'FIN-P&amp;L_CWS'!AT208</f>
        <v>15122353.575333331</v>
      </c>
      <c r="AT42" s="250">
        <f>+'FIN-P&amp;L_CWS'!AU208</f>
        <v>15122353.575333331</v>
      </c>
      <c r="AU42" s="250">
        <f>+'FIN-P&amp;L_CWS'!AV208</f>
        <v>15122353.575333331</v>
      </c>
      <c r="AV42" s="250">
        <f>+'FIN-P&amp;L_CWS'!AW208</f>
        <v>15122353.575333331</v>
      </c>
      <c r="AW42" s="250">
        <f>+'FIN-P&amp;L_CWS'!AX208</f>
        <v>15122353.575333331</v>
      </c>
      <c r="AX42" s="250">
        <f>+'FIN-P&amp;L_CWS'!AY208</f>
        <v>15122353.575333331</v>
      </c>
      <c r="AY42" s="250">
        <f>+'FIN-P&amp;L_CWS'!AZ208</f>
        <v>2145885.2403333373</v>
      </c>
      <c r="AZ42" s="250">
        <f>+'FIN-P&amp;L_CWS'!BA208</f>
        <v>-5894384.6796416789</v>
      </c>
      <c r="BA42" s="250">
        <f>+'FIN-P&amp;L_CWS'!BB208</f>
        <v>6675703.6901583336</v>
      </c>
      <c r="BB42" s="250">
        <f>+'FIN-P&amp;L_CWS'!BC208</f>
        <v>10860470.14757333</v>
      </c>
      <c r="BC42" s="250">
        <f>+'FIN-P&amp;L_CWS'!BD208</f>
        <v>10860065.14757333</v>
      </c>
      <c r="BD42" s="250">
        <f>+'FIN-P&amp;L_CWS'!BE208</f>
        <v>10860065.14757333</v>
      </c>
      <c r="BE42" s="250">
        <f>+'FIN-P&amp;L_CWS'!BF208</f>
        <v>10860065.14757333</v>
      </c>
      <c r="BF42" s="250">
        <f>+'FIN-P&amp;L_CWS'!BG208</f>
        <v>10860065.14757333</v>
      </c>
      <c r="BG42" s="250">
        <f>+'FIN-P&amp;L_CWS'!BH208</f>
        <v>10860065.14757333</v>
      </c>
      <c r="BH42" s="250">
        <f>+'FIN-P&amp;L_CWS'!BI208</f>
        <v>10860065.14757333</v>
      </c>
      <c r="BI42" s="250">
        <f>+'FIN-P&amp;L_CWS'!BJ208</f>
        <v>10860065.14757333</v>
      </c>
      <c r="BJ42" s="250">
        <f>+'FIN-P&amp;L_CWS'!BK208</f>
        <v>10860065.14757333</v>
      </c>
      <c r="BK42" s="250">
        <f>+'FIN-P&amp;L_CWS'!BL208</f>
        <v>-1706746.2322016731</v>
      </c>
    </row>
    <row r="43" spans="1:64" x14ac:dyDescent="0.15">
      <c r="B43" s="33" t="s">
        <v>1082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-21016224.666666664</v>
      </c>
      <c r="H43" s="250">
        <f>+'FIN-P&amp;L_CWS'!I209</f>
        <v>-36777436</v>
      </c>
      <c r="I43" s="250">
        <f>+'FIN-P&amp;L_CWS'!J209</f>
        <v>-54538647.333333328</v>
      </c>
      <c r="J43" s="250">
        <f>+'FIN-P&amp;L_CWS'!K209</f>
        <v>-71911798</v>
      </c>
      <c r="K43" s="250">
        <f>+'FIN-P&amp;L_CWS'!L209</f>
        <v>-89284948.666666672</v>
      </c>
      <c r="L43" s="250">
        <f>+'FIN-P&amp;L_CWS'!M209</f>
        <v>-106658099.33333334</v>
      </c>
      <c r="M43" s="250">
        <f>+'FIN-P&amp;L_CWS'!N209</f>
        <v>-124031250.00000001</v>
      </c>
      <c r="N43" s="250">
        <f>+'FIN-P&amp;L_CWS'!O209</f>
        <v>-141404400.66666669</v>
      </c>
      <c r="O43" s="250">
        <f>+'FIN-P&amp;L_CWS'!P209</f>
        <v>-158806551.33333334</v>
      </c>
      <c r="P43" s="250">
        <f>+'FIN-P&amp;L_CWS'!Q209</f>
        <v>-173372272</v>
      </c>
      <c r="Q43" s="250">
        <f>+'FIN-P&amp;L_CWS'!R209</f>
        <v>-184028212.66666666</v>
      </c>
      <c r="R43" s="250">
        <f>+'FIN-P&amp;L_CWS'!S209</f>
        <v>-193385708.33333331</v>
      </c>
      <c r="S43" s="250">
        <f>+'FIN-P&amp;L_CWS'!T209</f>
        <v>-201743203.99999997</v>
      </c>
      <c r="T43" s="250">
        <f>+'FIN-P&amp;L_CWS'!U209</f>
        <v>-210100699.66666663</v>
      </c>
      <c r="U43" s="250">
        <f>+'FIN-P&amp;L_CWS'!V209</f>
        <v>-218458195.33333328</v>
      </c>
      <c r="V43" s="250">
        <f>+'FIN-P&amp;L_CWS'!W209</f>
        <v>-226815690.99999994</v>
      </c>
      <c r="W43" s="250">
        <f>+'FIN-P&amp;L_CWS'!X209</f>
        <v>-235173186.6666666</v>
      </c>
      <c r="X43" s="250">
        <f>+'FIN-P&amp;L_CWS'!Y209</f>
        <v>-243530682.33333325</v>
      </c>
      <c r="Y43" s="250">
        <f>+'FIN-P&amp;L_CWS'!Z209</f>
        <v>-251888177.99999991</v>
      </c>
      <c r="Z43" s="250">
        <f>+'FIN-P&amp;L_CWS'!AA209</f>
        <v>-260245673.66666657</v>
      </c>
      <c r="AA43" s="250">
        <f>+'FIN-P&amp;L_CWS'!AB209</f>
        <v>-272507064.33333325</v>
      </c>
      <c r="AB43" s="250">
        <f>+'FIN-P&amp;L_CWS'!AC209</f>
        <v>-280321204.99999994</v>
      </c>
      <c r="AC43" s="250">
        <f>+'FIN-P&amp;L_CWS'!AD209</f>
        <v>-279895500.36666662</v>
      </c>
      <c r="AD43" s="250">
        <f>+'FIN-P&amp;L_CWS'!AE209</f>
        <v>-276724897.98333329</v>
      </c>
      <c r="AE43" s="250">
        <f>+'FIN-P&amp;L_CWS'!AF209</f>
        <v>-273554295.59999996</v>
      </c>
      <c r="AF43" s="250">
        <f>+'FIN-P&amp;L_CWS'!AG209</f>
        <v>-270383693.21666664</v>
      </c>
      <c r="AG43" s="250">
        <f>+'FIN-P&amp;L_CWS'!AH209</f>
        <v>-267213090.83333331</v>
      </c>
      <c r="AH43" s="250">
        <f>+'FIN-P&amp;L_CWS'!AI209</f>
        <v>-264042488.44999999</v>
      </c>
      <c r="AI43" s="250">
        <f>+'FIN-P&amp;L_CWS'!AJ209</f>
        <v>-260871886.06666666</v>
      </c>
      <c r="AJ43" s="250">
        <f>+'FIN-P&amp;L_CWS'!AK209</f>
        <v>-257701283.68333334</v>
      </c>
      <c r="AK43" s="250">
        <f>+'FIN-P&amp;L_CWS'!AL209</f>
        <v>-254530681.30000001</v>
      </c>
      <c r="AL43" s="250">
        <f>+'FIN-P&amp;L_CWS'!AM209</f>
        <v>-251360078.91666669</v>
      </c>
      <c r="AM43" s="250">
        <f>+'FIN-P&amp;L_CWS'!AN209</f>
        <v>-256429321.83333334</v>
      </c>
      <c r="AN43" s="250">
        <f>+'FIN-P&amp;L_CWS'!AO209</f>
        <v>-258626185.40549999</v>
      </c>
      <c r="AO43" s="250">
        <f>+'FIN-P&amp;L_CWS'!AP209</f>
        <v>-247824060.45966667</v>
      </c>
      <c r="AP43" s="250">
        <f>+'FIN-P&amp;L_CWS'!AQ209</f>
        <v>-232701301.88433334</v>
      </c>
      <c r="AQ43" s="250">
        <f>+'FIN-P&amp;L_CWS'!AR209</f>
        <v>-217578948.30900002</v>
      </c>
      <c r="AR43" s="250">
        <f>+'FIN-P&amp;L_CWS'!AS209</f>
        <v>-202456594.73366669</v>
      </c>
      <c r="AS43" s="250">
        <f>+'FIN-P&amp;L_CWS'!AT209</f>
        <v>-187334241.15833336</v>
      </c>
      <c r="AT43" s="250">
        <f>+'FIN-P&amp;L_CWS'!AU209</f>
        <v>-172211887.58300003</v>
      </c>
      <c r="AU43" s="250">
        <f>+'FIN-P&amp;L_CWS'!AV209</f>
        <v>-157089534.00766671</v>
      </c>
      <c r="AV43" s="250">
        <f>+'FIN-P&amp;L_CWS'!AW209</f>
        <v>-141967180.43233338</v>
      </c>
      <c r="AW43" s="250">
        <f>+'FIN-P&amp;L_CWS'!AX209</f>
        <v>-126844826.85700005</v>
      </c>
      <c r="AX43" s="250">
        <f>+'FIN-P&amp;L_CWS'!AY209</f>
        <v>-111722473.28166673</v>
      </c>
      <c r="AY43" s="250">
        <f>+'FIN-P&amp;L_CWS'!AZ209</f>
        <v>-109576588.04133339</v>
      </c>
      <c r="AZ43" s="250">
        <f>+'FIN-P&amp;L_CWS'!BA209</f>
        <v>-115470972.72097507</v>
      </c>
      <c r="BA43" s="250">
        <f>+'FIN-P&amp;L_CWS'!BB209</f>
        <v>-108795269.03081673</v>
      </c>
      <c r="BB43" s="250">
        <f>+'FIN-P&amp;L_CWS'!BC209</f>
        <v>-97934798.883243412</v>
      </c>
      <c r="BC43" s="250">
        <f>+'FIN-P&amp;L_CWS'!BD209</f>
        <v>-87074733.73567009</v>
      </c>
      <c r="BD43" s="250">
        <f>+'FIN-P&amp;L_CWS'!BE209</f>
        <v>-76214668.588096768</v>
      </c>
      <c r="BE43" s="250">
        <f>+'FIN-P&amp;L_CWS'!BF209</f>
        <v>-65354603.440523438</v>
      </c>
      <c r="BF43" s="250">
        <f>+'FIN-P&amp;L_CWS'!BG209</f>
        <v>-54494538.292950109</v>
      </c>
      <c r="BG43" s="250">
        <f>+'FIN-P&amp;L_CWS'!BH209</f>
        <v>-43634473.145376779</v>
      </c>
      <c r="BH43" s="250">
        <f>+'FIN-P&amp;L_CWS'!BI209</f>
        <v>-32774407.99780345</v>
      </c>
      <c r="BI43" s="250">
        <f>+'FIN-P&amp;L_CWS'!BJ209</f>
        <v>-21914342.85023012</v>
      </c>
      <c r="BJ43" s="250">
        <f>+'FIN-P&amp;L_CWS'!BK209</f>
        <v>-11054277.702656791</v>
      </c>
      <c r="BK43" s="250">
        <f>+'FIN-P&amp;L_CWS'!BL209</f>
        <v>-12761023.934858464</v>
      </c>
    </row>
    <row r="44" spans="1:64" x14ac:dyDescent="0.15">
      <c r="B44" s="33" t="s">
        <v>1084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-31424807.999999996</v>
      </c>
      <c r="H44" s="250">
        <f>+'FIN-CASHFLOW_CWS'!H67</f>
        <v>-15771627.999999998</v>
      </c>
      <c r="I44" s="250">
        <f>+'FIN-CASHFLOW_CWS'!I67</f>
        <v>-17581628</v>
      </c>
      <c r="J44" s="250">
        <f>+'FIN-CASHFLOW_CWS'!J67</f>
        <v>-17272234</v>
      </c>
      <c r="K44" s="250">
        <f>+'FIN-CASHFLOW_CWS'!K67</f>
        <v>-17192234</v>
      </c>
      <c r="L44" s="250">
        <f>+'FIN-CASHFLOW_CWS'!L67</f>
        <v>-17192234</v>
      </c>
      <c r="M44" s="250">
        <f>+'FIN-CASHFLOW_CWS'!M67</f>
        <v>-17192234</v>
      </c>
      <c r="N44" s="250">
        <f>+'FIN-CASHFLOW_CWS'!N67</f>
        <v>-17192234</v>
      </c>
      <c r="O44" s="250">
        <f>+'FIN-CASHFLOW_CWS'!O67</f>
        <v>-17221234</v>
      </c>
      <c r="P44" s="250">
        <f>+'FIN-CASHFLOW_CWS'!P67</f>
        <v>-14384804.000000002</v>
      </c>
      <c r="Q44" s="250">
        <f>+'FIN-CASHFLOW_CWS'!Q67</f>
        <v>-10475024.000000002</v>
      </c>
      <c r="R44" s="250">
        <f>+'FIN-CASHFLOW_CWS'!R67</f>
        <v>-9176579.0000000019</v>
      </c>
      <c r="S44" s="250">
        <f>+'FIN-CASHFLOW_CWS'!S67</f>
        <v>-8176579.0000000009</v>
      </c>
      <c r="T44" s="250">
        <f>+'FIN-CASHFLOW_CWS'!T67</f>
        <v>-8176579.0000000009</v>
      </c>
      <c r="U44" s="250">
        <f>+'FIN-CASHFLOW_CWS'!U67</f>
        <v>-8176579.0000000009</v>
      </c>
      <c r="V44" s="250">
        <f>+'FIN-CASHFLOW_CWS'!V67</f>
        <v>-8176579.0000000009</v>
      </c>
      <c r="W44" s="250">
        <f>+'FIN-CASHFLOW_CWS'!W67</f>
        <v>-8176579.0000000009</v>
      </c>
      <c r="X44" s="250">
        <f>+'FIN-CASHFLOW_CWS'!X67</f>
        <v>-8176579.0000000009</v>
      </c>
      <c r="Y44" s="250">
        <f>+'FIN-CASHFLOW_CWS'!Y67</f>
        <v>-8176579.0000000009</v>
      </c>
      <c r="Z44" s="250">
        <f>+'FIN-CASHFLOW_CWS'!Z67</f>
        <v>-8176579.0000000009</v>
      </c>
      <c r="AA44" s="250">
        <f>+'FIN-CASHFLOW_CWS'!AA67</f>
        <v>-12080474.000000002</v>
      </c>
      <c r="AB44" s="250">
        <f>+'FIN-CASHFLOW_CWS'!AB67</f>
        <v>-7633224.0000000009</v>
      </c>
      <c r="AC44" s="250">
        <f>+'FIN-CASHFLOW_CWS'!AC67</f>
        <v>606621.29999999946</v>
      </c>
      <c r="AD44" s="250">
        <f>+'FIN-CASHFLOW_CWS'!AD67</f>
        <v>3351519.0499999956</v>
      </c>
      <c r="AE44" s="250">
        <f>+'FIN-CASHFLOW_CWS'!AE67</f>
        <v>3351519.0499999956</v>
      </c>
      <c r="AF44" s="250">
        <f>+'FIN-CASHFLOW_CWS'!AF67</f>
        <v>3351519.0499999956</v>
      </c>
      <c r="AG44" s="250">
        <f>+'FIN-CASHFLOW_CWS'!AG67</f>
        <v>3351519.0499999956</v>
      </c>
      <c r="AH44" s="250">
        <f>+'FIN-CASHFLOW_CWS'!AH67</f>
        <v>3351519.0499999956</v>
      </c>
      <c r="AI44" s="250">
        <f>+'FIN-CASHFLOW_CWS'!AI67</f>
        <v>3351519.0499999956</v>
      </c>
      <c r="AJ44" s="250">
        <f>+'FIN-CASHFLOW_CWS'!AJ67</f>
        <v>3351519.0499999956</v>
      </c>
      <c r="AK44" s="250">
        <f>+'FIN-CASHFLOW_CWS'!AK67</f>
        <v>3351519.0499999956</v>
      </c>
      <c r="AL44" s="250">
        <f>+'FIN-CASHFLOW_CWS'!AL67</f>
        <v>3351519.0499999956</v>
      </c>
      <c r="AM44" s="250">
        <f>+'FIN-CASHFLOW_CWS'!AM67</f>
        <v>-4888326.2500000028</v>
      </c>
      <c r="AN44" s="250">
        <f>+'FIN-CASHFLOW_CWS'!AN67</f>
        <v>-2015946.9054999959</v>
      </c>
      <c r="AO44" s="250">
        <f>+'FIN-CASHFLOW_CWS'!AO67</f>
        <v>10983041.612500003</v>
      </c>
      <c r="AP44" s="250">
        <f>+'FIN-CASHFLOW_CWS'!AP67</f>
        <v>15303675.241999997</v>
      </c>
      <c r="AQ44" s="250">
        <f>+'FIN-CASHFLOW_CWS'!AQ67</f>
        <v>15303270.241999997</v>
      </c>
      <c r="AR44" s="250">
        <f>+'FIN-CASHFLOW_CWS'!AR67</f>
        <v>15303270.241999997</v>
      </c>
      <c r="AS44" s="250">
        <f>+'FIN-CASHFLOW_CWS'!AS67</f>
        <v>15303270.241999997</v>
      </c>
      <c r="AT44" s="250">
        <f>+'FIN-CASHFLOW_CWS'!AT67</f>
        <v>15303270.241999997</v>
      </c>
      <c r="AU44" s="250">
        <f>+'FIN-CASHFLOW_CWS'!AU67</f>
        <v>15303270.241999997</v>
      </c>
      <c r="AV44" s="250">
        <f>+'FIN-CASHFLOW_CWS'!AV67</f>
        <v>15303270.241999997</v>
      </c>
      <c r="AW44" s="250">
        <f>+'FIN-CASHFLOW_CWS'!AW67</f>
        <v>15303270.241999997</v>
      </c>
      <c r="AX44" s="250">
        <f>+'FIN-CASHFLOW_CWS'!AX67</f>
        <v>15303270.241999997</v>
      </c>
      <c r="AY44" s="250">
        <f>+'FIN-CASHFLOW_CWS'!AY67</f>
        <v>2326801.9070000038</v>
      </c>
      <c r="AZ44" s="250">
        <f>+'FIN-CASHFLOW_CWS'!AZ67</f>
        <v>-5713468.012975012</v>
      </c>
      <c r="BA44" s="250">
        <f>+'FIN-CASHFLOW_CWS'!BA67</f>
        <v>6856620.3568250006</v>
      </c>
      <c r="BB44" s="250">
        <f>+'FIN-CASHFLOW_CWS'!BB67</f>
        <v>11041386.814239996</v>
      </c>
      <c r="BC44" s="250">
        <f>+'FIN-CASHFLOW_CWS'!BC67</f>
        <v>11040981.814239996</v>
      </c>
      <c r="BD44" s="250">
        <f>+'FIN-CASHFLOW_CWS'!BD67</f>
        <v>11040981.814239996</v>
      </c>
      <c r="BE44" s="250">
        <f>+'FIN-CASHFLOW_CWS'!BE67</f>
        <v>11040981.814239996</v>
      </c>
      <c r="BF44" s="250">
        <f>+'FIN-CASHFLOW_CWS'!BF67</f>
        <v>11040981.814239996</v>
      </c>
      <c r="BG44" s="250">
        <f>+'FIN-CASHFLOW_CWS'!BG67</f>
        <v>11040981.814239996</v>
      </c>
      <c r="BH44" s="250">
        <f>+'FIN-CASHFLOW_CWS'!BH67</f>
        <v>11040981.814239996</v>
      </c>
      <c r="BI44" s="250">
        <f>+'FIN-CASHFLOW_CWS'!BI67</f>
        <v>11040981.814239996</v>
      </c>
      <c r="BJ44" s="250">
        <f>+'FIN-CASHFLOW_CWS'!BJ67</f>
        <v>11040981.814239996</v>
      </c>
      <c r="BK44" s="250">
        <f>+'FIN-CASHFLOW_CWS'!BK67</f>
        <v>-1525829.5655350063</v>
      </c>
      <c r="BL44" s="66"/>
    </row>
    <row r="45" spans="1:64" x14ac:dyDescent="0.15">
      <c r="B45" s="33" t="s">
        <v>1083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-31424807.999999996</v>
      </c>
      <c r="H45" s="250">
        <f>+'FIN-CASHFLOW_CWS'!H70</f>
        <v>-47196435.999999993</v>
      </c>
      <c r="I45" s="250">
        <f>+'FIN-CASHFLOW_CWS'!I70</f>
        <v>-64778063.999999993</v>
      </c>
      <c r="J45" s="250">
        <f>+'FIN-CASHFLOW_CWS'!J70</f>
        <v>-82050298</v>
      </c>
      <c r="K45" s="250">
        <f>+'FIN-CASHFLOW_CWS'!K70</f>
        <v>-99242532</v>
      </c>
      <c r="L45" s="250">
        <f>+'FIN-CASHFLOW_CWS'!L70</f>
        <v>-116434766</v>
      </c>
      <c r="M45" s="250">
        <f>+'FIN-CASHFLOW_CWS'!M70</f>
        <v>-133627000</v>
      </c>
      <c r="N45" s="250">
        <f>+'FIN-CASHFLOW_CWS'!N70</f>
        <v>-150819234</v>
      </c>
      <c r="O45" s="250">
        <f>+'FIN-CASHFLOW_CWS'!O70</f>
        <v>-168040468</v>
      </c>
      <c r="P45" s="250">
        <f>+'FIN-CASHFLOW_CWS'!P70</f>
        <v>-182425272</v>
      </c>
      <c r="Q45" s="250">
        <f>+'FIN-CASHFLOW_CWS'!Q70</f>
        <v>-192900296</v>
      </c>
      <c r="R45" s="250">
        <f>+'FIN-CASHFLOW_CWS'!R70</f>
        <v>-202076875</v>
      </c>
      <c r="S45" s="250">
        <f>+'FIN-CASHFLOW_CWS'!S70</f>
        <v>-210253454</v>
      </c>
      <c r="T45" s="250">
        <f>+'FIN-CASHFLOW_CWS'!T70</f>
        <v>-218430033</v>
      </c>
      <c r="U45" s="250">
        <f>+'FIN-CASHFLOW_CWS'!U70</f>
        <v>-226606612</v>
      </c>
      <c r="V45" s="250">
        <f>+'FIN-CASHFLOW_CWS'!V70</f>
        <v>-234783191</v>
      </c>
      <c r="W45" s="250">
        <f>+'FIN-CASHFLOW_CWS'!W70</f>
        <v>-242959770</v>
      </c>
      <c r="X45" s="250">
        <f>+'FIN-CASHFLOW_CWS'!X70</f>
        <v>-251136349</v>
      </c>
      <c r="Y45" s="250">
        <f>+'FIN-CASHFLOW_CWS'!Y70</f>
        <v>-259312928</v>
      </c>
      <c r="Z45" s="250">
        <f>+'FIN-CASHFLOW_CWS'!Z70</f>
        <v>-267489507</v>
      </c>
      <c r="AA45" s="250">
        <f>+'FIN-CASHFLOW_CWS'!AA70</f>
        <v>-279569981</v>
      </c>
      <c r="AB45" s="250">
        <f>+'FIN-CASHFLOW_CWS'!AB70</f>
        <v>-287203205</v>
      </c>
      <c r="AC45" s="250">
        <f>+'FIN-CASHFLOW_CWS'!AC70</f>
        <v>-286596583.69999999</v>
      </c>
      <c r="AD45" s="250">
        <f>+'FIN-CASHFLOW_CWS'!AD70</f>
        <v>-283245064.64999998</v>
      </c>
      <c r="AE45" s="250">
        <f>+'FIN-CASHFLOW_CWS'!AE70</f>
        <v>-279893545.59999996</v>
      </c>
      <c r="AF45" s="250">
        <f>+'FIN-CASHFLOW_CWS'!AF70</f>
        <v>-276542026.54999995</v>
      </c>
      <c r="AG45" s="250">
        <f>+'FIN-CASHFLOW_CWS'!AG70</f>
        <v>-273190507.49999994</v>
      </c>
      <c r="AH45" s="250">
        <f>+'FIN-CASHFLOW_CWS'!AH70</f>
        <v>-269838988.44999993</v>
      </c>
      <c r="AI45" s="250">
        <f>+'FIN-CASHFLOW_CWS'!AI70</f>
        <v>-266487469.39999995</v>
      </c>
      <c r="AJ45" s="250">
        <f>+'FIN-CASHFLOW_CWS'!AJ70</f>
        <v>-263135950.34999996</v>
      </c>
      <c r="AK45" s="250">
        <f>+'FIN-CASHFLOW_CWS'!AK70</f>
        <v>-259784431.29999998</v>
      </c>
      <c r="AL45" s="250">
        <f>+'FIN-CASHFLOW_CWS'!AL70</f>
        <v>-256432912.25</v>
      </c>
      <c r="AM45" s="250">
        <f>+'FIN-CASHFLOW_CWS'!AM70</f>
        <v>-261321238.5</v>
      </c>
      <c r="AN45" s="250">
        <f>+'FIN-CASHFLOW_CWS'!AN70</f>
        <v>-263337185.40549999</v>
      </c>
      <c r="AO45" s="250">
        <f>+'FIN-CASHFLOW_CWS'!AO70</f>
        <v>-252354143.79299998</v>
      </c>
      <c r="AP45" s="250">
        <f>+'FIN-CASHFLOW_CWS'!AP70</f>
        <v>-237050468.551</v>
      </c>
      <c r="AQ45" s="250">
        <f>+'FIN-CASHFLOW_CWS'!AQ70</f>
        <v>-221747198.30900002</v>
      </c>
      <c r="AR45" s="250">
        <f>+'FIN-CASHFLOW_CWS'!AR70</f>
        <v>-206443928.06700003</v>
      </c>
      <c r="AS45" s="250">
        <f>+'FIN-CASHFLOW_CWS'!AS70</f>
        <v>-191140657.82500005</v>
      </c>
      <c r="AT45" s="250">
        <f>+'FIN-CASHFLOW_CWS'!AT70</f>
        <v>-175837387.58300006</v>
      </c>
      <c r="AU45" s="250">
        <f>+'FIN-CASHFLOW_CWS'!AU70</f>
        <v>-160534117.34100008</v>
      </c>
      <c r="AV45" s="250">
        <f>+'FIN-CASHFLOW_CWS'!AV70</f>
        <v>-145230847.0990001</v>
      </c>
      <c r="AW45" s="250">
        <f>+'FIN-CASHFLOW_CWS'!AW70</f>
        <v>-129927576.8570001</v>
      </c>
      <c r="AX45" s="250">
        <f>+'FIN-CASHFLOW_CWS'!AX70</f>
        <v>-114624306.6150001</v>
      </c>
      <c r="AY45" s="250">
        <f>+'FIN-CASHFLOW_CWS'!AY70</f>
        <v>-112297504.70800009</v>
      </c>
      <c r="AZ45" s="250">
        <f>+'FIN-CASHFLOW_CWS'!AZ70</f>
        <v>-118010972.7209751</v>
      </c>
      <c r="BA45" s="250">
        <f>+'FIN-CASHFLOW_CWS'!BA70</f>
        <v>-111154352.36415011</v>
      </c>
      <c r="BB45" s="250">
        <f>+'FIN-CASHFLOW_CWS'!BB70</f>
        <v>-100112965.54991011</v>
      </c>
      <c r="BC45" s="250">
        <f>+'FIN-CASHFLOW_CWS'!BC70</f>
        <v>-89071983.73567012</v>
      </c>
      <c r="BD45" s="250">
        <f>+'FIN-CASHFLOW_CWS'!BD70</f>
        <v>-78031001.921430126</v>
      </c>
      <c r="BE45" s="250">
        <f>+'FIN-CASHFLOW_CWS'!BE70</f>
        <v>-66990020.107190132</v>
      </c>
      <c r="BF45" s="250">
        <f>+'FIN-CASHFLOW_CWS'!BF70</f>
        <v>-55949038.292950138</v>
      </c>
      <c r="BG45" s="250">
        <f>+'FIN-CASHFLOW_CWS'!BG70</f>
        <v>-44908056.478710145</v>
      </c>
      <c r="BH45" s="250">
        <f>+'FIN-CASHFLOW_CWS'!BH70</f>
        <v>-33867074.664470151</v>
      </c>
      <c r="BI45" s="250">
        <f>+'FIN-CASHFLOW_CWS'!BI70</f>
        <v>-22826092.850230157</v>
      </c>
      <c r="BJ45" s="250">
        <f>+'FIN-CASHFLOW_CWS'!BJ70</f>
        <v>-11785111.035990162</v>
      </c>
      <c r="BK45" s="250">
        <f>+'FIN-CASHFLOW_CWS'!BK70</f>
        <v>-13310940.601525169</v>
      </c>
    </row>
    <row r="47" spans="1:64" x14ac:dyDescent="0.15">
      <c r="A47" s="251" t="s">
        <v>928</v>
      </c>
      <c r="C47" s="74" t="s">
        <v>147</v>
      </c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771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-21016224.666666664</v>
      </c>
      <c r="H49" s="250">
        <f t="shared" si="3"/>
        <v>-15761211.333333332</v>
      </c>
      <c r="I49" s="250">
        <f t="shared" si="3"/>
        <v>-17761211.333333332</v>
      </c>
      <c r="J49" s="250">
        <f t="shared" si="3"/>
        <v>-17373150.666666668</v>
      </c>
      <c r="K49" s="250">
        <f t="shared" si="3"/>
        <v>-17373150.666666668</v>
      </c>
      <c r="L49" s="250">
        <f t="shared" si="3"/>
        <v>-17373150.666666668</v>
      </c>
      <c r="M49" s="250">
        <f t="shared" si="3"/>
        <v>-17373150.666666668</v>
      </c>
      <c r="N49" s="250">
        <f t="shared" si="3"/>
        <v>-17373150.666666668</v>
      </c>
      <c r="O49" s="250">
        <f t="shared" si="3"/>
        <v>-17402150.666666668</v>
      </c>
      <c r="P49" s="250">
        <f t="shared" si="3"/>
        <v>-14565720.666666668</v>
      </c>
      <c r="Q49" s="250">
        <f t="shared" si="3"/>
        <v>-10655940.666666668</v>
      </c>
      <c r="R49" s="250">
        <f t="shared" si="3"/>
        <v>-9357495.6666666679</v>
      </c>
      <c r="S49" s="250">
        <f t="shared" si="3"/>
        <v>-8357495.6666666679</v>
      </c>
      <c r="T49" s="250">
        <f t="shared" si="3"/>
        <v>-8357495.6666666679</v>
      </c>
      <c r="U49" s="250">
        <f t="shared" si="3"/>
        <v>-8357495.6666666679</v>
      </c>
      <c r="V49" s="250">
        <f t="shared" si="3"/>
        <v>-8357495.6666666679</v>
      </c>
      <c r="W49" s="250">
        <f t="shared" si="3"/>
        <v>-8357495.6666666679</v>
      </c>
      <c r="X49" s="250">
        <f t="shared" si="3"/>
        <v>-8357495.6666666679</v>
      </c>
      <c r="Y49" s="250">
        <f t="shared" si="3"/>
        <v>-8357495.6666666679</v>
      </c>
      <c r="Z49" s="250">
        <f t="shared" si="3"/>
        <v>-8357495.6666666679</v>
      </c>
      <c r="AA49" s="250">
        <f t="shared" si="3"/>
        <v>-12261390.666666668</v>
      </c>
      <c r="AB49" s="250">
        <f t="shared" si="3"/>
        <v>-7814140.6666666679</v>
      </c>
      <c r="AC49" s="250">
        <f t="shared" si="3"/>
        <v>425704.63333333284</v>
      </c>
      <c r="AD49" s="250">
        <f t="shared" si="3"/>
        <v>3170602.3833333291</v>
      </c>
      <c r="AE49" s="250">
        <f t="shared" si="3"/>
        <v>3170602.3833333291</v>
      </c>
      <c r="AF49" s="250">
        <f t="shared" si="3"/>
        <v>3170602.3833333291</v>
      </c>
      <c r="AG49" s="250">
        <f t="shared" si="3"/>
        <v>3170602.3833333291</v>
      </c>
      <c r="AH49" s="250">
        <f t="shared" si="3"/>
        <v>3170602.3833333291</v>
      </c>
      <c r="AI49" s="250">
        <f t="shared" si="3"/>
        <v>3170602.3833333291</v>
      </c>
      <c r="AJ49" s="250">
        <f t="shared" si="3"/>
        <v>3170602.3833333291</v>
      </c>
      <c r="AK49" s="250">
        <f t="shared" si="3"/>
        <v>3170602.3833333291</v>
      </c>
      <c r="AL49" s="250">
        <f t="shared" si="3"/>
        <v>3170602.3833333291</v>
      </c>
      <c r="AM49" s="250">
        <f t="shared" si="3"/>
        <v>-5069242.9166666698</v>
      </c>
      <c r="AN49" s="250">
        <f t="shared" si="3"/>
        <v>-2196863.5721666627</v>
      </c>
      <c r="AO49" s="250">
        <f t="shared" si="3"/>
        <v>10802124.945833337</v>
      </c>
      <c r="AP49" s="250">
        <f t="shared" si="3"/>
        <v>15122758.575333331</v>
      </c>
      <c r="AQ49" s="250">
        <f t="shared" si="3"/>
        <v>15122353.575333331</v>
      </c>
      <c r="AR49" s="250">
        <f t="shared" si="3"/>
        <v>15122353.575333331</v>
      </c>
      <c r="AS49" s="250">
        <f t="shared" si="3"/>
        <v>15122353.575333331</v>
      </c>
      <c r="AT49" s="250">
        <f t="shared" si="3"/>
        <v>15122353.575333331</v>
      </c>
      <c r="AU49" s="250">
        <f t="shared" si="3"/>
        <v>15122353.575333331</v>
      </c>
      <c r="AV49" s="250">
        <f t="shared" si="3"/>
        <v>15122353.575333331</v>
      </c>
      <c r="AW49" s="250">
        <f t="shared" si="3"/>
        <v>15122353.575333331</v>
      </c>
      <c r="AX49" s="250">
        <f t="shared" si="3"/>
        <v>15122353.575333331</v>
      </c>
      <c r="AY49" s="250">
        <f t="shared" si="3"/>
        <v>2145885.2403333373</v>
      </c>
      <c r="AZ49" s="250">
        <f t="shared" si="3"/>
        <v>-5894384.6796416789</v>
      </c>
      <c r="BA49" s="250">
        <f t="shared" si="3"/>
        <v>6675703.6901583336</v>
      </c>
      <c r="BB49" s="250">
        <f t="shared" si="3"/>
        <v>10860470.14757333</v>
      </c>
      <c r="BC49" s="250">
        <f t="shared" si="3"/>
        <v>10860065.14757333</v>
      </c>
      <c r="BD49" s="250">
        <f t="shared" si="3"/>
        <v>10860065.14757333</v>
      </c>
      <c r="BE49" s="250">
        <f t="shared" si="3"/>
        <v>10860065.14757333</v>
      </c>
      <c r="BF49" s="250">
        <f t="shared" si="3"/>
        <v>10860065.14757333</v>
      </c>
      <c r="BG49" s="250">
        <f t="shared" si="3"/>
        <v>10860065.14757333</v>
      </c>
      <c r="BH49" s="250">
        <f t="shared" si="3"/>
        <v>10860065.14757333</v>
      </c>
      <c r="BI49" s="250">
        <f t="shared" si="3"/>
        <v>10860065.14757333</v>
      </c>
      <c r="BJ49" s="250">
        <f t="shared" si="3"/>
        <v>10860065.14757333</v>
      </c>
      <c r="BK49" s="250">
        <f t="shared" si="3"/>
        <v>-1706746.2322016731</v>
      </c>
    </row>
    <row r="50" spans="1:64" x14ac:dyDescent="0.15">
      <c r="B50" s="33" t="s">
        <v>927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-31424807.999999996</v>
      </c>
      <c r="H50" s="250">
        <f t="shared" si="4"/>
        <v>-15771627.999999998</v>
      </c>
      <c r="I50" s="250">
        <f t="shared" si="4"/>
        <v>-17581628</v>
      </c>
      <c r="J50" s="250">
        <f t="shared" si="4"/>
        <v>-17272234</v>
      </c>
      <c r="K50" s="250">
        <f t="shared" si="4"/>
        <v>-17192234</v>
      </c>
      <c r="L50" s="250">
        <f t="shared" si="4"/>
        <v>-17192234</v>
      </c>
      <c r="M50" s="250">
        <f t="shared" si="4"/>
        <v>-17192234</v>
      </c>
      <c r="N50" s="250">
        <f t="shared" si="4"/>
        <v>-17192234</v>
      </c>
      <c r="O50" s="250">
        <f t="shared" si="4"/>
        <v>-17221234</v>
      </c>
      <c r="P50" s="250">
        <f t="shared" si="4"/>
        <v>-14384804.000000002</v>
      </c>
      <c r="Q50" s="250">
        <f t="shared" si="4"/>
        <v>-10475024.000000002</v>
      </c>
      <c r="R50" s="250">
        <f t="shared" si="4"/>
        <v>-9176579.0000000019</v>
      </c>
      <c r="S50" s="250">
        <f t="shared" si="4"/>
        <v>-8176579.0000000009</v>
      </c>
      <c r="T50" s="250">
        <f t="shared" si="4"/>
        <v>-8176579.0000000009</v>
      </c>
      <c r="U50" s="250">
        <f t="shared" si="4"/>
        <v>-8176579.0000000009</v>
      </c>
      <c r="V50" s="250">
        <f t="shared" si="4"/>
        <v>-8176579.0000000009</v>
      </c>
      <c r="W50" s="250">
        <f t="shared" si="4"/>
        <v>-8176579.0000000009</v>
      </c>
      <c r="X50" s="250">
        <f t="shared" si="4"/>
        <v>-8176579.0000000009</v>
      </c>
      <c r="Y50" s="250">
        <f t="shared" si="4"/>
        <v>-8176579.0000000009</v>
      </c>
      <c r="Z50" s="250">
        <f t="shared" si="4"/>
        <v>-8176579.0000000009</v>
      </c>
      <c r="AA50" s="250">
        <f t="shared" si="4"/>
        <v>-12080474.000000002</v>
      </c>
      <c r="AB50" s="250">
        <f t="shared" si="4"/>
        <v>-7633224.0000000009</v>
      </c>
      <c r="AC50" s="250">
        <f t="shared" si="4"/>
        <v>606621.29999999946</v>
      </c>
      <c r="AD50" s="250">
        <f t="shared" si="4"/>
        <v>3351519.0499999956</v>
      </c>
      <c r="AE50" s="250">
        <f t="shared" si="4"/>
        <v>3351519.0499999956</v>
      </c>
      <c r="AF50" s="250">
        <f t="shared" si="4"/>
        <v>3351519.0499999956</v>
      </c>
      <c r="AG50" s="250">
        <f t="shared" si="4"/>
        <v>3351519.0499999956</v>
      </c>
      <c r="AH50" s="250">
        <f t="shared" si="4"/>
        <v>3351519.0499999956</v>
      </c>
      <c r="AI50" s="250">
        <f t="shared" si="4"/>
        <v>3351519.0499999956</v>
      </c>
      <c r="AJ50" s="250">
        <f t="shared" si="4"/>
        <v>3351519.0499999956</v>
      </c>
      <c r="AK50" s="250">
        <f t="shared" si="4"/>
        <v>3351519.0499999956</v>
      </c>
      <c r="AL50" s="250">
        <f t="shared" si="4"/>
        <v>3351519.0499999956</v>
      </c>
      <c r="AM50" s="250">
        <f t="shared" si="4"/>
        <v>-4888326.2500000028</v>
      </c>
      <c r="AN50" s="250">
        <f t="shared" si="4"/>
        <v>-2015946.9054999959</v>
      </c>
      <c r="AO50" s="250">
        <f t="shared" si="4"/>
        <v>10983041.612500003</v>
      </c>
      <c r="AP50" s="250">
        <f t="shared" si="4"/>
        <v>15303675.241999997</v>
      </c>
      <c r="AQ50" s="250">
        <f t="shared" si="4"/>
        <v>15303270.241999997</v>
      </c>
      <c r="AR50" s="250">
        <f t="shared" si="4"/>
        <v>15303270.241999997</v>
      </c>
      <c r="AS50" s="250">
        <f t="shared" si="4"/>
        <v>15303270.241999997</v>
      </c>
      <c r="AT50" s="250">
        <f t="shared" si="4"/>
        <v>15303270.241999997</v>
      </c>
      <c r="AU50" s="250">
        <f t="shared" si="4"/>
        <v>15303270.241999997</v>
      </c>
      <c r="AV50" s="250">
        <f t="shared" si="4"/>
        <v>15303270.241999997</v>
      </c>
      <c r="AW50" s="250">
        <f t="shared" si="4"/>
        <v>15303270.241999997</v>
      </c>
      <c r="AX50" s="250">
        <f t="shared" si="4"/>
        <v>15303270.241999997</v>
      </c>
      <c r="AY50" s="250">
        <f t="shared" si="4"/>
        <v>2326801.9070000038</v>
      </c>
      <c r="AZ50" s="250">
        <f t="shared" si="4"/>
        <v>-5713468.012975012</v>
      </c>
      <c r="BA50" s="250">
        <f t="shared" si="4"/>
        <v>6856620.3568250006</v>
      </c>
      <c r="BB50" s="250">
        <f t="shared" si="4"/>
        <v>11041386.814239996</v>
      </c>
      <c r="BC50" s="250">
        <f t="shared" si="4"/>
        <v>11040981.814239996</v>
      </c>
      <c r="BD50" s="250">
        <f t="shared" si="4"/>
        <v>11040981.814239996</v>
      </c>
      <c r="BE50" s="250">
        <f t="shared" si="4"/>
        <v>11040981.814239996</v>
      </c>
      <c r="BF50" s="250">
        <f t="shared" si="4"/>
        <v>11040981.814239996</v>
      </c>
      <c r="BG50" s="250">
        <f t="shared" si="4"/>
        <v>11040981.814239996</v>
      </c>
      <c r="BH50" s="250">
        <f t="shared" si="4"/>
        <v>11040981.814239996</v>
      </c>
      <c r="BI50" s="250">
        <f t="shared" si="4"/>
        <v>11040981.814239996</v>
      </c>
      <c r="BJ50" s="250">
        <f t="shared" si="4"/>
        <v>11040981.814239996</v>
      </c>
      <c r="BK50" s="250">
        <f t="shared" si="4"/>
        <v>-1525829.5655350063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996</v>
      </c>
    </row>
    <row r="53" spans="1:64" x14ac:dyDescent="0.15">
      <c r="A53"/>
      <c r="C53" s="74" t="s">
        <v>147</v>
      </c>
      <c r="D53" s="383" t="s">
        <v>35</v>
      </c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 t="s">
        <v>36</v>
      </c>
      <c r="Q53" s="383"/>
      <c r="R53" s="383"/>
      <c r="S53" s="383"/>
      <c r="T53" s="383"/>
      <c r="U53" s="383"/>
      <c r="V53" s="383"/>
      <c r="W53" s="383"/>
      <c r="X53" s="383"/>
      <c r="Y53" s="383"/>
      <c r="Z53" s="383"/>
      <c r="AA53" s="383"/>
      <c r="AB53" s="383" t="s">
        <v>37</v>
      </c>
      <c r="AC53" s="383"/>
      <c r="AD53" s="383"/>
      <c r="AE53" s="383"/>
      <c r="AF53" s="383"/>
      <c r="AG53" s="383"/>
      <c r="AH53" s="383"/>
      <c r="AI53" s="383"/>
      <c r="AJ53" s="383"/>
      <c r="AK53" s="383"/>
      <c r="AL53" s="383"/>
      <c r="AM53" s="383"/>
      <c r="AN53" s="383" t="s">
        <v>38</v>
      </c>
      <c r="AO53" s="383"/>
      <c r="AP53" s="383"/>
      <c r="AQ53" s="383"/>
      <c r="AR53" s="383"/>
      <c r="AS53" s="383"/>
      <c r="AT53" s="383"/>
      <c r="AU53" s="383"/>
      <c r="AV53" s="383"/>
      <c r="AW53" s="383"/>
      <c r="AX53" s="383"/>
      <c r="AY53" s="383"/>
      <c r="AZ53" s="383" t="s">
        <v>39</v>
      </c>
      <c r="BA53" s="383"/>
      <c r="BB53" s="383"/>
      <c r="BC53" s="383"/>
      <c r="BD53" s="383"/>
      <c r="BE53" s="383"/>
      <c r="BF53" s="383"/>
      <c r="BG53" s="383"/>
      <c r="BH53" s="383"/>
      <c r="BI53" s="383"/>
      <c r="BJ53" s="383"/>
      <c r="BK53" s="383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771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-21016224.666666664</v>
      </c>
      <c r="H55" s="250">
        <f t="shared" si="5"/>
        <v>-15761211.333333332</v>
      </c>
      <c r="I55" s="250">
        <f t="shared" si="5"/>
        <v>-17761211.333333332</v>
      </c>
      <c r="J55" s="250">
        <f t="shared" si="5"/>
        <v>-17373150.666666668</v>
      </c>
      <c r="K55" s="250">
        <f t="shared" si="5"/>
        <v>-17373150.666666668</v>
      </c>
      <c r="L55" s="250">
        <f t="shared" si="5"/>
        <v>-17373150.666666668</v>
      </c>
      <c r="M55" s="250">
        <f t="shared" si="5"/>
        <v>-17373150.666666668</v>
      </c>
      <c r="N55" s="250">
        <f t="shared" si="5"/>
        <v>-17373150.666666668</v>
      </c>
      <c r="O55" s="250">
        <f t="shared" si="5"/>
        <v>-17402150.666666668</v>
      </c>
      <c r="P55" s="250">
        <f t="shared" si="5"/>
        <v>-14565720.666666668</v>
      </c>
      <c r="Q55" s="250">
        <f t="shared" si="5"/>
        <v>-10655940.666666668</v>
      </c>
      <c r="R55" s="250">
        <f t="shared" si="5"/>
        <v>-9357495.6666666679</v>
      </c>
      <c r="S55" s="250">
        <f t="shared" si="5"/>
        <v>-8357495.6666666679</v>
      </c>
      <c r="T55" s="250">
        <f t="shared" si="5"/>
        <v>-8357495.6666666679</v>
      </c>
      <c r="U55" s="250">
        <f t="shared" si="5"/>
        <v>-8357495.6666666679</v>
      </c>
      <c r="V55" s="250">
        <f t="shared" si="5"/>
        <v>-8357495.6666666679</v>
      </c>
      <c r="W55" s="250">
        <f t="shared" si="5"/>
        <v>-8357495.6666666679</v>
      </c>
      <c r="X55" s="250">
        <f t="shared" si="5"/>
        <v>-8357495.6666666679</v>
      </c>
      <c r="Y55" s="250">
        <f t="shared" si="5"/>
        <v>-8357495.6666666679</v>
      </c>
      <c r="Z55" s="250">
        <f t="shared" si="5"/>
        <v>-8357495.6666666679</v>
      </c>
      <c r="AA55" s="250">
        <f t="shared" si="5"/>
        <v>-12261390.666666668</v>
      </c>
      <c r="AB55" s="250">
        <f t="shared" si="5"/>
        <v>-7814140.6666666679</v>
      </c>
      <c r="AC55" s="250">
        <f t="shared" si="5"/>
        <v>425704.63333333284</v>
      </c>
      <c r="AD55" s="250">
        <f t="shared" si="5"/>
        <v>3170602.3833333291</v>
      </c>
      <c r="AE55" s="250">
        <f t="shared" si="5"/>
        <v>3170602.3833333291</v>
      </c>
      <c r="AF55" s="250">
        <f t="shared" si="5"/>
        <v>3170602.3833333291</v>
      </c>
      <c r="AG55" s="250">
        <f t="shared" si="5"/>
        <v>3170602.3833333291</v>
      </c>
      <c r="AH55" s="250">
        <f t="shared" si="5"/>
        <v>3170602.3833333291</v>
      </c>
      <c r="AI55" s="250">
        <f t="shared" si="5"/>
        <v>3170602.3833333291</v>
      </c>
      <c r="AJ55" s="250">
        <f t="shared" si="5"/>
        <v>3170602.3833333291</v>
      </c>
      <c r="AK55" s="250">
        <f t="shared" si="5"/>
        <v>3170602.3833333291</v>
      </c>
      <c r="AL55" s="250">
        <f t="shared" si="5"/>
        <v>3170602.3833333291</v>
      </c>
      <c r="AM55" s="250">
        <f t="shared" si="5"/>
        <v>-5069242.9166666698</v>
      </c>
      <c r="AN55" s="250">
        <f t="shared" si="5"/>
        <v>-2196863.5721666627</v>
      </c>
      <c r="AO55" s="250">
        <f t="shared" si="5"/>
        <v>10802124.945833337</v>
      </c>
      <c r="AP55" s="250">
        <f t="shared" si="5"/>
        <v>15122758.575333331</v>
      </c>
      <c r="AQ55" s="250">
        <f t="shared" si="5"/>
        <v>15122353.575333331</v>
      </c>
      <c r="AR55" s="250">
        <f t="shared" si="5"/>
        <v>15122353.575333331</v>
      </c>
      <c r="AS55" s="250">
        <f t="shared" si="5"/>
        <v>15122353.575333331</v>
      </c>
      <c r="AT55" s="250">
        <f t="shared" si="5"/>
        <v>15122353.575333331</v>
      </c>
      <c r="AU55" s="250">
        <f t="shared" si="5"/>
        <v>15122353.575333331</v>
      </c>
      <c r="AV55" s="250">
        <f t="shared" si="5"/>
        <v>15122353.575333331</v>
      </c>
      <c r="AW55" s="250">
        <f t="shared" si="5"/>
        <v>15122353.575333331</v>
      </c>
      <c r="AX55" s="250">
        <f t="shared" si="5"/>
        <v>15122353.575333331</v>
      </c>
      <c r="AY55" s="250">
        <f t="shared" si="5"/>
        <v>2145885.2403333373</v>
      </c>
      <c r="AZ55" s="250">
        <f t="shared" si="5"/>
        <v>-5894384.6796416789</v>
      </c>
      <c r="BA55" s="250">
        <f t="shared" si="5"/>
        <v>6675703.6901583336</v>
      </c>
      <c r="BB55" s="250">
        <f t="shared" si="5"/>
        <v>10860470.14757333</v>
      </c>
      <c r="BC55" s="250">
        <f t="shared" si="5"/>
        <v>10860065.14757333</v>
      </c>
      <c r="BD55" s="250">
        <f t="shared" si="5"/>
        <v>10860065.14757333</v>
      </c>
      <c r="BE55" s="250">
        <f t="shared" si="5"/>
        <v>10860065.14757333</v>
      </c>
      <c r="BF55" s="250">
        <f t="shared" si="5"/>
        <v>10860065.14757333</v>
      </c>
      <c r="BG55" s="250">
        <f t="shared" si="5"/>
        <v>10860065.14757333</v>
      </c>
      <c r="BH55" s="250">
        <f t="shared" si="5"/>
        <v>10860065.14757333</v>
      </c>
      <c r="BI55" s="250">
        <f t="shared" si="5"/>
        <v>10860065.14757333</v>
      </c>
      <c r="BJ55" s="250">
        <f t="shared" si="5"/>
        <v>10860065.14757333</v>
      </c>
      <c r="BK55" s="250">
        <f t="shared" si="5"/>
        <v>-1706746.2322016731</v>
      </c>
    </row>
    <row r="56" spans="1:64" x14ac:dyDescent="0.15">
      <c r="B56" s="33" t="s">
        <v>1082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-21016224.666666664</v>
      </c>
      <c r="H56" s="250">
        <f t="shared" si="6"/>
        <v>-36777436</v>
      </c>
      <c r="I56" s="250">
        <f t="shared" si="6"/>
        <v>-54538647.333333328</v>
      </c>
      <c r="J56" s="250">
        <f t="shared" si="6"/>
        <v>-71911798</v>
      </c>
      <c r="K56" s="250">
        <f t="shared" si="6"/>
        <v>-89284948.666666672</v>
      </c>
      <c r="L56" s="250">
        <f t="shared" si="6"/>
        <v>-106658099.33333334</v>
      </c>
      <c r="M56" s="250">
        <f t="shared" si="6"/>
        <v>-124031250.00000001</v>
      </c>
      <c r="N56" s="250">
        <f t="shared" si="6"/>
        <v>-141404400.66666669</v>
      </c>
      <c r="O56" s="250">
        <f t="shared" si="6"/>
        <v>-158806551.33333334</v>
      </c>
      <c r="P56" s="250">
        <f t="shared" si="6"/>
        <v>-173372272</v>
      </c>
      <c r="Q56" s="250">
        <f t="shared" si="6"/>
        <v>-184028212.66666666</v>
      </c>
      <c r="R56" s="250">
        <f t="shared" si="6"/>
        <v>-193385708.33333331</v>
      </c>
      <c r="S56" s="250">
        <f t="shared" si="5"/>
        <v>-201743203.99999997</v>
      </c>
      <c r="T56" s="250">
        <f t="shared" si="5"/>
        <v>-210100699.66666663</v>
      </c>
      <c r="U56" s="250">
        <f t="shared" si="5"/>
        <v>-218458195.33333328</v>
      </c>
      <c r="V56" s="250">
        <f t="shared" si="5"/>
        <v>-226815690.99999994</v>
      </c>
      <c r="W56" s="250">
        <f t="shared" si="5"/>
        <v>-235173186.6666666</v>
      </c>
      <c r="X56" s="250">
        <f t="shared" si="5"/>
        <v>-243530682.33333325</v>
      </c>
      <c r="Y56" s="250">
        <f t="shared" si="5"/>
        <v>-251888177.99999991</v>
      </c>
      <c r="Z56" s="250">
        <f t="shared" si="5"/>
        <v>-260245673.66666657</v>
      </c>
      <c r="AA56" s="250">
        <f t="shared" si="5"/>
        <v>-272507064.33333325</v>
      </c>
      <c r="AB56" s="250">
        <f t="shared" si="5"/>
        <v>-280321204.99999994</v>
      </c>
      <c r="AC56" s="250">
        <f t="shared" si="5"/>
        <v>-279895500.36666662</v>
      </c>
      <c r="AD56" s="250">
        <f t="shared" si="5"/>
        <v>-276724897.98333329</v>
      </c>
      <c r="AE56" s="250">
        <f t="shared" si="5"/>
        <v>-273554295.59999996</v>
      </c>
      <c r="AF56" s="250">
        <f t="shared" si="5"/>
        <v>-270383693.21666664</v>
      </c>
      <c r="AG56" s="250">
        <f t="shared" si="5"/>
        <v>-267213090.83333331</v>
      </c>
      <c r="AH56" s="250">
        <f t="shared" si="5"/>
        <v>-264042488.44999999</v>
      </c>
      <c r="AI56" s="250">
        <f t="shared" si="5"/>
        <v>-260871886.06666666</v>
      </c>
      <c r="AJ56" s="250">
        <f t="shared" si="5"/>
        <v>-257701283.68333334</v>
      </c>
      <c r="AK56" s="250">
        <f t="shared" si="5"/>
        <v>-254530681.30000001</v>
      </c>
      <c r="AL56" s="250">
        <f t="shared" si="5"/>
        <v>-251360078.91666669</v>
      </c>
      <c r="AM56" s="250">
        <f t="shared" si="5"/>
        <v>-256429321.83333334</v>
      </c>
      <c r="AN56" s="250">
        <f t="shared" si="5"/>
        <v>-258626185.40549999</v>
      </c>
      <c r="AO56" s="250">
        <f t="shared" si="5"/>
        <v>-247824060.45966667</v>
      </c>
      <c r="AP56" s="250">
        <f t="shared" si="5"/>
        <v>-232701301.88433334</v>
      </c>
      <c r="AQ56" s="250">
        <f t="shared" si="5"/>
        <v>-217578948.30900002</v>
      </c>
      <c r="AR56" s="250">
        <f t="shared" si="5"/>
        <v>-202456594.73366669</v>
      </c>
      <c r="AS56" s="250">
        <f t="shared" si="5"/>
        <v>-187334241.15833336</v>
      </c>
      <c r="AT56" s="250">
        <f t="shared" si="5"/>
        <v>-172211887.58300003</v>
      </c>
      <c r="AU56" s="250">
        <f t="shared" si="5"/>
        <v>-157089534.00766671</v>
      </c>
      <c r="AV56" s="250">
        <f t="shared" si="5"/>
        <v>-141967180.43233338</v>
      </c>
      <c r="AW56" s="250">
        <f t="shared" si="5"/>
        <v>-126844826.85700005</v>
      </c>
      <c r="AX56" s="250">
        <f t="shared" si="5"/>
        <v>-111722473.28166673</v>
      </c>
      <c r="AY56" s="250">
        <f t="shared" si="5"/>
        <v>-109576588.04133339</v>
      </c>
      <c r="AZ56" s="250">
        <f t="shared" si="5"/>
        <v>-115470972.72097507</v>
      </c>
      <c r="BA56" s="250">
        <f t="shared" si="5"/>
        <v>-108795269.03081673</v>
      </c>
      <c r="BB56" s="250">
        <f t="shared" si="5"/>
        <v>-97934798.883243412</v>
      </c>
      <c r="BC56" s="250">
        <f t="shared" si="5"/>
        <v>-87074733.73567009</v>
      </c>
      <c r="BD56" s="250">
        <f t="shared" si="5"/>
        <v>-76214668.588096768</v>
      </c>
      <c r="BE56" s="250">
        <f t="shared" si="5"/>
        <v>-65354603.440523438</v>
      </c>
      <c r="BF56" s="250">
        <f t="shared" si="5"/>
        <v>-54494538.292950109</v>
      </c>
      <c r="BG56" s="250">
        <f t="shared" si="5"/>
        <v>-43634473.145376779</v>
      </c>
      <c r="BH56" s="250">
        <f t="shared" si="5"/>
        <v>-32774407.99780345</v>
      </c>
      <c r="BI56" s="250">
        <f t="shared" si="5"/>
        <v>-21914342.85023012</v>
      </c>
      <c r="BJ56" s="250">
        <f t="shared" si="5"/>
        <v>-11054277.702656791</v>
      </c>
      <c r="BK56" s="250">
        <f t="shared" si="5"/>
        <v>-12761023.934858464</v>
      </c>
    </row>
    <row r="57" spans="1:64" x14ac:dyDescent="0.15">
      <c r="B57" s="33" t="s">
        <v>927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-31424807.999999996</v>
      </c>
      <c r="H57" s="250">
        <f t="shared" si="5"/>
        <v>-15771627.999999998</v>
      </c>
      <c r="I57" s="250">
        <f t="shared" si="5"/>
        <v>-17581628</v>
      </c>
      <c r="J57" s="250">
        <f t="shared" si="5"/>
        <v>-17272234</v>
      </c>
      <c r="K57" s="250">
        <f t="shared" si="5"/>
        <v>-17192234</v>
      </c>
      <c r="L57" s="250">
        <f t="shared" si="5"/>
        <v>-17192234</v>
      </c>
      <c r="M57" s="250">
        <f t="shared" si="5"/>
        <v>-17192234</v>
      </c>
      <c r="N57" s="250">
        <f t="shared" si="5"/>
        <v>-17192234</v>
      </c>
      <c r="O57" s="250">
        <f t="shared" si="5"/>
        <v>-17221234</v>
      </c>
      <c r="P57" s="250">
        <f t="shared" si="5"/>
        <v>-14384804.000000002</v>
      </c>
      <c r="Q57" s="250">
        <f t="shared" si="5"/>
        <v>-10475024.000000002</v>
      </c>
      <c r="R57" s="250">
        <f t="shared" si="5"/>
        <v>-9176579.0000000019</v>
      </c>
      <c r="S57" s="250">
        <f t="shared" si="5"/>
        <v>-8176579.0000000009</v>
      </c>
      <c r="T57" s="250">
        <f t="shared" si="5"/>
        <v>-8176579.0000000009</v>
      </c>
      <c r="U57" s="250">
        <f t="shared" si="5"/>
        <v>-8176579.0000000009</v>
      </c>
      <c r="V57" s="250">
        <f t="shared" si="5"/>
        <v>-8176579.0000000009</v>
      </c>
      <c r="W57" s="250">
        <f t="shared" si="5"/>
        <v>-8176579.0000000009</v>
      </c>
      <c r="X57" s="250">
        <f t="shared" si="5"/>
        <v>-8176579.0000000009</v>
      </c>
      <c r="Y57" s="250">
        <f t="shared" si="5"/>
        <v>-8176579.0000000009</v>
      </c>
      <c r="Z57" s="250">
        <f t="shared" si="5"/>
        <v>-8176579.0000000009</v>
      </c>
      <c r="AA57" s="250">
        <f t="shared" si="5"/>
        <v>-12080474.000000002</v>
      </c>
      <c r="AB57" s="250">
        <f t="shared" si="5"/>
        <v>-7633224.0000000009</v>
      </c>
      <c r="AC57" s="250">
        <f t="shared" si="5"/>
        <v>606621.29999999946</v>
      </c>
      <c r="AD57" s="250">
        <f t="shared" si="5"/>
        <v>3351519.0499999956</v>
      </c>
      <c r="AE57" s="250">
        <f t="shared" si="5"/>
        <v>3351519.0499999956</v>
      </c>
      <c r="AF57" s="250">
        <f t="shared" si="5"/>
        <v>3351519.0499999956</v>
      </c>
      <c r="AG57" s="250">
        <f t="shared" si="5"/>
        <v>3351519.0499999956</v>
      </c>
      <c r="AH57" s="250">
        <f t="shared" si="5"/>
        <v>3351519.0499999956</v>
      </c>
      <c r="AI57" s="250">
        <f t="shared" si="5"/>
        <v>3351519.0499999956</v>
      </c>
      <c r="AJ57" s="250">
        <f t="shared" si="5"/>
        <v>3351519.0499999956</v>
      </c>
      <c r="AK57" s="250">
        <f t="shared" si="5"/>
        <v>3351519.0499999956</v>
      </c>
      <c r="AL57" s="250">
        <f t="shared" si="5"/>
        <v>3351519.0499999956</v>
      </c>
      <c r="AM57" s="250">
        <f t="shared" si="5"/>
        <v>-4888326.2500000028</v>
      </c>
      <c r="AN57" s="250">
        <f t="shared" si="5"/>
        <v>-2015946.9054999959</v>
      </c>
      <c r="AO57" s="250">
        <f t="shared" si="5"/>
        <v>10983041.612500003</v>
      </c>
      <c r="AP57" s="250">
        <f t="shared" si="5"/>
        <v>15303675.241999997</v>
      </c>
      <c r="AQ57" s="250">
        <f t="shared" si="5"/>
        <v>15303270.241999997</v>
      </c>
      <c r="AR57" s="250">
        <f t="shared" si="5"/>
        <v>15303270.241999997</v>
      </c>
      <c r="AS57" s="250">
        <f t="shared" si="5"/>
        <v>15303270.241999997</v>
      </c>
      <c r="AT57" s="250">
        <f t="shared" si="5"/>
        <v>15303270.241999997</v>
      </c>
      <c r="AU57" s="250">
        <f t="shared" si="5"/>
        <v>15303270.241999997</v>
      </c>
      <c r="AV57" s="250">
        <f t="shared" si="5"/>
        <v>15303270.241999997</v>
      </c>
      <c r="AW57" s="250">
        <f t="shared" si="5"/>
        <v>15303270.241999997</v>
      </c>
      <c r="AX57" s="250">
        <f t="shared" si="5"/>
        <v>15303270.241999997</v>
      </c>
      <c r="AY57" s="250">
        <f t="shared" si="5"/>
        <v>2326801.9070000038</v>
      </c>
      <c r="AZ57" s="250">
        <f t="shared" si="5"/>
        <v>-5713468.012975012</v>
      </c>
      <c r="BA57" s="250">
        <f t="shared" si="5"/>
        <v>6856620.3568250006</v>
      </c>
      <c r="BB57" s="250">
        <f t="shared" si="5"/>
        <v>11041386.814239996</v>
      </c>
      <c r="BC57" s="250">
        <f t="shared" si="5"/>
        <v>11040981.814239996</v>
      </c>
      <c r="BD57" s="250">
        <f t="shared" si="5"/>
        <v>11040981.814239996</v>
      </c>
      <c r="BE57" s="250">
        <f t="shared" si="5"/>
        <v>11040981.814239996</v>
      </c>
      <c r="BF57" s="250">
        <f t="shared" si="5"/>
        <v>11040981.814239996</v>
      </c>
      <c r="BG57" s="250">
        <f t="shared" si="5"/>
        <v>11040981.814239996</v>
      </c>
      <c r="BH57" s="250">
        <f t="shared" si="5"/>
        <v>11040981.814239996</v>
      </c>
      <c r="BI57" s="250">
        <f t="shared" si="5"/>
        <v>11040981.814239996</v>
      </c>
      <c r="BJ57" s="250">
        <f t="shared" si="5"/>
        <v>11040981.814239996</v>
      </c>
      <c r="BK57" s="250">
        <f t="shared" si="5"/>
        <v>-1525829.5655350063</v>
      </c>
      <c r="BL57" s="66"/>
    </row>
    <row r="58" spans="1:64" x14ac:dyDescent="0.15">
      <c r="B58" s="33" t="s">
        <v>1083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-31424807.999999996</v>
      </c>
      <c r="H58" s="250">
        <f t="shared" si="5"/>
        <v>-47196435.999999993</v>
      </c>
      <c r="I58" s="250">
        <f t="shared" si="5"/>
        <v>-64778063.999999993</v>
      </c>
      <c r="J58" s="250">
        <f t="shared" si="5"/>
        <v>-82050298</v>
      </c>
      <c r="K58" s="250">
        <f t="shared" si="5"/>
        <v>-99242532</v>
      </c>
      <c r="L58" s="250">
        <f t="shared" si="5"/>
        <v>-116434766</v>
      </c>
      <c r="M58" s="250">
        <f t="shared" si="5"/>
        <v>-133627000</v>
      </c>
      <c r="N58" s="250">
        <f t="shared" si="5"/>
        <v>-150819234</v>
      </c>
      <c r="O58" s="250">
        <f t="shared" si="5"/>
        <v>-168040468</v>
      </c>
      <c r="P58" s="250">
        <f t="shared" si="5"/>
        <v>-182425272</v>
      </c>
      <c r="Q58" s="250">
        <f t="shared" si="5"/>
        <v>-192900296</v>
      </c>
      <c r="R58" s="250">
        <f t="shared" si="5"/>
        <v>-202076875</v>
      </c>
      <c r="S58" s="250">
        <f t="shared" si="5"/>
        <v>-210253454</v>
      </c>
      <c r="T58" s="250">
        <f t="shared" si="5"/>
        <v>-218430033</v>
      </c>
      <c r="U58" s="250">
        <f t="shared" si="5"/>
        <v>-226606612</v>
      </c>
      <c r="V58" s="250">
        <f t="shared" si="5"/>
        <v>-234783191</v>
      </c>
      <c r="W58" s="250">
        <f t="shared" si="5"/>
        <v>-242959770</v>
      </c>
      <c r="X58" s="250">
        <f t="shared" si="5"/>
        <v>-251136349</v>
      </c>
      <c r="Y58" s="250">
        <f t="shared" si="5"/>
        <v>-259312928</v>
      </c>
      <c r="Z58" s="250">
        <f t="shared" si="5"/>
        <v>-267489507</v>
      </c>
      <c r="AA58" s="250">
        <f t="shared" si="5"/>
        <v>-279569981</v>
      </c>
      <c r="AB58" s="250">
        <f t="shared" si="5"/>
        <v>-287203205</v>
      </c>
      <c r="AC58" s="250">
        <f t="shared" si="5"/>
        <v>-286596583.69999999</v>
      </c>
      <c r="AD58" s="250">
        <f t="shared" si="5"/>
        <v>-283245064.64999998</v>
      </c>
      <c r="AE58" s="250">
        <f t="shared" si="5"/>
        <v>-279893545.59999996</v>
      </c>
      <c r="AF58" s="250">
        <f t="shared" si="5"/>
        <v>-276542026.54999995</v>
      </c>
      <c r="AG58" s="250">
        <f t="shared" si="5"/>
        <v>-273190507.49999994</v>
      </c>
      <c r="AH58" s="250">
        <f t="shared" si="5"/>
        <v>-269838988.44999993</v>
      </c>
      <c r="AI58" s="250">
        <f t="shared" si="5"/>
        <v>-266487469.39999995</v>
      </c>
      <c r="AJ58" s="250">
        <f t="shared" si="5"/>
        <v>-263135950.34999996</v>
      </c>
      <c r="AK58" s="250">
        <f t="shared" si="5"/>
        <v>-259784431.29999998</v>
      </c>
      <c r="AL58" s="250">
        <f t="shared" si="5"/>
        <v>-256432912.25</v>
      </c>
      <c r="AM58" s="250">
        <f t="shared" si="5"/>
        <v>-261321238.5</v>
      </c>
      <c r="AN58" s="250">
        <f t="shared" si="5"/>
        <v>-263337185.40549999</v>
      </c>
      <c r="AO58" s="250">
        <f t="shared" si="5"/>
        <v>-252354143.79299998</v>
      </c>
      <c r="AP58" s="250">
        <f t="shared" si="5"/>
        <v>-237050468.551</v>
      </c>
      <c r="AQ58" s="250">
        <f t="shared" si="5"/>
        <v>-221747198.30900002</v>
      </c>
      <c r="AR58" s="250">
        <f t="shared" si="5"/>
        <v>-206443928.06700003</v>
      </c>
      <c r="AS58" s="250">
        <f t="shared" si="5"/>
        <v>-191140657.82500005</v>
      </c>
      <c r="AT58" s="250">
        <f t="shared" si="5"/>
        <v>-175837387.58300006</v>
      </c>
      <c r="AU58" s="250">
        <f t="shared" si="5"/>
        <v>-160534117.34100008</v>
      </c>
      <c r="AV58" s="250">
        <f t="shared" si="5"/>
        <v>-145230847.0990001</v>
      </c>
      <c r="AW58" s="250">
        <f t="shared" si="5"/>
        <v>-129927576.8570001</v>
      </c>
      <c r="AX58" s="250">
        <f t="shared" si="5"/>
        <v>-114624306.6150001</v>
      </c>
      <c r="AY58" s="250">
        <f t="shared" si="5"/>
        <v>-112297504.70800009</v>
      </c>
      <c r="AZ58" s="250">
        <f t="shared" si="5"/>
        <v>-118010972.7209751</v>
      </c>
      <c r="BA58" s="250">
        <f t="shared" si="5"/>
        <v>-111154352.36415011</v>
      </c>
      <c r="BB58" s="250">
        <f t="shared" si="5"/>
        <v>-100112965.54991011</v>
      </c>
      <c r="BC58" s="250">
        <f t="shared" si="5"/>
        <v>-89071983.73567012</v>
      </c>
      <c r="BD58" s="250">
        <f t="shared" si="5"/>
        <v>-78031001.921430126</v>
      </c>
      <c r="BE58" s="250">
        <f t="shared" si="5"/>
        <v>-66990020.107190132</v>
      </c>
      <c r="BF58" s="250">
        <f t="shared" si="5"/>
        <v>-55949038.292950138</v>
      </c>
      <c r="BG58" s="250">
        <f t="shared" si="5"/>
        <v>-44908056.478710145</v>
      </c>
      <c r="BH58" s="250">
        <f t="shared" si="5"/>
        <v>-33867074.664470151</v>
      </c>
      <c r="BI58" s="250">
        <f t="shared" si="5"/>
        <v>-22826092.850230157</v>
      </c>
      <c r="BJ58" s="250">
        <f t="shared" si="5"/>
        <v>-11785111.035990162</v>
      </c>
      <c r="BK58" s="250">
        <f t="shared" si="5"/>
        <v>-13310940.601525169</v>
      </c>
    </row>
    <row r="59" spans="1:64" x14ac:dyDescent="0.15">
      <c r="B59" s="33" t="s">
        <v>1085</v>
      </c>
      <c r="C59" s="259">
        <f>+'FIN-CASHFLOW_CWS'!C58</f>
        <v>64778063.999999993</v>
      </c>
      <c r="D59" s="259">
        <f>+'FIN-CASHFLOW_CWS'!D58</f>
        <v>64778063.999999993</v>
      </c>
      <c r="E59" s="259">
        <f>+'FIN-CASHFLOW_CWS'!E58</f>
        <v>64778063.999999993</v>
      </c>
      <c r="F59" s="259">
        <f>+'FIN-CASHFLOW_CWS'!F58</f>
        <v>64778063.999999993</v>
      </c>
      <c r="G59" s="259">
        <f>+'FIN-CASHFLOW_CWS'!G58</f>
        <v>33353255.999999996</v>
      </c>
      <c r="H59" s="259">
        <f>+'FIN-CASHFLOW_CWS'!H58</f>
        <v>103622798</v>
      </c>
      <c r="I59" s="259">
        <f>+'FIN-CASHFLOW_CWS'!I58</f>
        <v>86041170</v>
      </c>
      <c r="J59" s="259">
        <f>+'FIN-CASHFLOW_CWS'!J58</f>
        <v>68768936</v>
      </c>
      <c r="K59" s="259">
        <f>+'FIN-CASHFLOW_CWS'!K58</f>
        <v>51576702</v>
      </c>
      <c r="L59" s="259">
        <f>+'FIN-CASHFLOW_CWS'!L58</f>
        <v>34384468</v>
      </c>
      <c r="M59" s="259">
        <f>+'FIN-CASHFLOW_CWS'!M58</f>
        <v>17192234</v>
      </c>
      <c r="N59" s="259">
        <f>+'FIN-CASHFLOW_CWS'!N58</f>
        <v>42081062</v>
      </c>
      <c r="O59" s="259">
        <f>+'FIN-CASHFLOW_CWS'!O58</f>
        <v>24859828</v>
      </c>
      <c r="P59" s="259">
        <f>+'FIN-CASHFLOW_CWS'!P58</f>
        <v>10475023.999999998</v>
      </c>
      <c r="Q59" s="259">
        <f>+'FIN-CASHFLOW_CWS'!Q58</f>
        <v>0</v>
      </c>
      <c r="R59" s="259">
        <f>+'FIN-CASHFLOW_CWS'!R58</f>
        <v>-9176579.0000000019</v>
      </c>
      <c r="S59" s="259">
        <f>+'FIN-CASHFLOW_CWS'!S58</f>
        <v>-17353158.000000004</v>
      </c>
      <c r="T59" s="259">
        <f>+'FIN-CASHFLOW_CWS'!T58</f>
        <v>-25529737.000000004</v>
      </c>
      <c r="U59" s="259">
        <f>+'FIN-CASHFLOW_CWS'!U58</f>
        <v>-33706316.000000007</v>
      </c>
      <c r="V59" s="259">
        <f>+'FIN-CASHFLOW_CWS'!V58</f>
        <v>-41882895.000000007</v>
      </c>
      <c r="W59" s="259">
        <f>+'FIN-CASHFLOW_CWS'!W58</f>
        <v>-50059474.000000007</v>
      </c>
      <c r="X59" s="259">
        <f>+'FIN-CASHFLOW_CWS'!X58</f>
        <v>-58236053.000000007</v>
      </c>
      <c r="Y59" s="259">
        <f>+'FIN-CASHFLOW_CWS'!Y58</f>
        <v>-66412632.000000007</v>
      </c>
      <c r="Z59" s="259">
        <f>+'FIN-CASHFLOW_CWS'!Z58</f>
        <v>-74589211.000000015</v>
      </c>
      <c r="AA59" s="259">
        <f>+'FIN-CASHFLOW_CWS'!AA58</f>
        <v>-86669685.000000015</v>
      </c>
      <c r="AB59" s="259">
        <f>+'FIN-CASHFLOW_CWS'!AB58</f>
        <v>-94302909.000000015</v>
      </c>
      <c r="AC59" s="259">
        <f>+'FIN-CASHFLOW_CWS'!AC58</f>
        <v>-93696287.700000018</v>
      </c>
      <c r="AD59" s="259">
        <f>+'FIN-CASHFLOW_CWS'!AD58</f>
        <v>-90344768.650000021</v>
      </c>
      <c r="AE59" s="259">
        <f>+'FIN-CASHFLOW_CWS'!AE58</f>
        <v>-86993249.600000024</v>
      </c>
      <c r="AF59" s="259">
        <f>+'FIN-CASHFLOW_CWS'!AF58</f>
        <v>-83641730.550000027</v>
      </c>
      <c r="AG59" s="259">
        <f>+'FIN-CASHFLOW_CWS'!AG58</f>
        <v>-80290211.50000003</v>
      </c>
      <c r="AH59" s="259">
        <f>+'FIN-CASHFLOW_CWS'!AH58</f>
        <v>-76938692.450000033</v>
      </c>
      <c r="AI59" s="259">
        <f>+'FIN-CASHFLOW_CWS'!AI58</f>
        <v>-73587173.400000036</v>
      </c>
      <c r="AJ59" s="259">
        <f>+'FIN-CASHFLOW_CWS'!AJ58</f>
        <v>-70235654.350000039</v>
      </c>
      <c r="AK59" s="259">
        <f>+'FIN-CASHFLOW_CWS'!AK58</f>
        <v>-66884135.300000042</v>
      </c>
      <c r="AL59" s="259">
        <f>+'FIN-CASHFLOW_CWS'!AL58</f>
        <v>-63532616.250000045</v>
      </c>
      <c r="AM59" s="259">
        <f>+'FIN-CASHFLOW_CWS'!AM58</f>
        <v>-68420942.500000045</v>
      </c>
      <c r="AN59" s="259">
        <f>+'FIN-CASHFLOW_CWS'!AN58</f>
        <v>-70436889.405500039</v>
      </c>
      <c r="AO59" s="259">
        <f>+'FIN-CASHFLOW_CWS'!AO58</f>
        <v>-59453847.793000035</v>
      </c>
      <c r="AP59" s="259">
        <f>+'FIN-CASHFLOW_CWS'!AP58</f>
        <v>-44150172.551000036</v>
      </c>
      <c r="AQ59" s="259">
        <f>+'FIN-CASHFLOW_CWS'!AQ58</f>
        <v>-28846902.309000038</v>
      </c>
      <c r="AR59" s="259">
        <f>+'FIN-CASHFLOW_CWS'!AR58</f>
        <v>-13543632.067000041</v>
      </c>
      <c r="AS59" s="259">
        <f>+'FIN-CASHFLOW_CWS'!AS58</f>
        <v>1759638.174999956</v>
      </c>
      <c r="AT59" s="259">
        <f>+'FIN-CASHFLOW_CWS'!AT58</f>
        <v>17062908.416999951</v>
      </c>
      <c r="AU59" s="259">
        <f>+'FIN-CASHFLOW_CWS'!AU58</f>
        <v>32366178.65899995</v>
      </c>
      <c r="AV59" s="259">
        <f>+'FIN-CASHFLOW_CWS'!AV58</f>
        <v>47669448.900999948</v>
      </c>
      <c r="AW59" s="259">
        <f>+'FIN-CASHFLOW_CWS'!AW58</f>
        <v>62972719.142999947</v>
      </c>
      <c r="AX59" s="259">
        <f>+'FIN-CASHFLOW_CWS'!AX58</f>
        <v>78275989.384999946</v>
      </c>
      <c r="AY59" s="259">
        <f>+'FIN-CASHFLOW_CWS'!AY58</f>
        <v>80602791.291999951</v>
      </c>
      <c r="AZ59" s="259">
        <f>+'FIN-CASHFLOW_CWS'!AZ58</f>
        <v>74889323.279024944</v>
      </c>
      <c r="BA59" s="259">
        <f>+'FIN-CASHFLOW_CWS'!BA58</f>
        <v>81745943.635849938</v>
      </c>
      <c r="BB59" s="259">
        <f>+'FIN-CASHFLOW_CWS'!BB58</f>
        <v>92787330.450089931</v>
      </c>
      <c r="BC59" s="259">
        <f>+'FIN-CASHFLOW_CWS'!BC58</f>
        <v>103828312.26432993</v>
      </c>
      <c r="BD59" s="259">
        <f>+'FIN-CASHFLOW_CWS'!BD58</f>
        <v>114869294.07856992</v>
      </c>
      <c r="BE59" s="259">
        <f>+'FIN-CASHFLOW_CWS'!BE58</f>
        <v>125910275.89280991</v>
      </c>
      <c r="BF59" s="259">
        <f>+'FIN-CASHFLOW_CWS'!BF58</f>
        <v>136951257.70704991</v>
      </c>
      <c r="BG59" s="259">
        <f>+'FIN-CASHFLOW_CWS'!BG58</f>
        <v>147992239.52128991</v>
      </c>
      <c r="BH59" s="259">
        <f>+'FIN-CASHFLOW_CWS'!BH58</f>
        <v>159033221.33552992</v>
      </c>
      <c r="BI59" s="259">
        <f>+'FIN-CASHFLOW_CWS'!BI58</f>
        <v>170074203.14976993</v>
      </c>
      <c r="BJ59" s="259">
        <f>+'FIN-CASHFLOW_CWS'!BJ58</f>
        <v>181115184.96400994</v>
      </c>
      <c r="BK59" s="259">
        <f>+'FIN-CASHFLOW_CWS'!BK58</f>
        <v>179589355.39847493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3" t="s">
        <v>310</v>
      </c>
      <c r="B2" s="383"/>
      <c r="C2" s="197"/>
    </row>
    <row r="3" spans="1:62" x14ac:dyDescent="0.15">
      <c r="A3" s="10"/>
      <c r="B3" s="10" t="s">
        <v>723</v>
      </c>
      <c r="C3" s="197"/>
    </row>
    <row r="4" spans="1:62" x14ac:dyDescent="0.15">
      <c r="C4" s="383" t="s">
        <v>35</v>
      </c>
      <c r="D4" s="383"/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 t="s">
        <v>36</v>
      </c>
      <c r="P4" s="383"/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 t="s">
        <v>37</v>
      </c>
      <c r="AB4" s="383"/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 t="s">
        <v>38</v>
      </c>
      <c r="AN4" s="383"/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 t="s">
        <v>39</v>
      </c>
      <c r="AZ4" s="383"/>
      <c r="BA4" s="383"/>
      <c r="BB4" s="383"/>
      <c r="BC4" s="383"/>
      <c r="BD4" s="383"/>
      <c r="BE4" s="383"/>
      <c r="BF4" s="383"/>
      <c r="BG4" s="383"/>
      <c r="BH4" s="383"/>
      <c r="BI4" s="383"/>
      <c r="BJ4" s="383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714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715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724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921</v>
      </c>
      <c r="E3" s="184">
        <f>REV_DB!F20</f>
        <v>16445</v>
      </c>
      <c r="F3" s="184">
        <f>REV_DB!G20</f>
        <v>29034</v>
      </c>
      <c r="G3" s="184">
        <f>REV_DB!H20</f>
        <v>421458178.47299999</v>
      </c>
      <c r="H3" s="184">
        <f>REV_DB!I20</f>
        <v>405817716.99999994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16364530</v>
      </c>
      <c r="E4" s="63">
        <f>REV_DB!F24</f>
        <v>344015700</v>
      </c>
      <c r="F4" s="63">
        <f>REV_DB!G24</f>
        <v>681469667.79999971</v>
      </c>
      <c r="G4" s="63">
        <f>REV_DB!H24</f>
        <v>659560701.11400008</v>
      </c>
      <c r="H4" s="63">
        <f>REV_DB!I24</f>
        <v>726941251.22580016</v>
      </c>
      <c r="I4" s="181">
        <f>SUM(D4:H4)</f>
        <v>2428351850.1398001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8769530</v>
      </c>
      <c r="E5" s="63">
        <f>REV_DB!F17</f>
        <v>200483225</v>
      </c>
      <c r="F5" s="63">
        <f>REV_DB!G17</f>
        <v>486670657.29999971</v>
      </c>
      <c r="G5" s="63">
        <f>REV_DB!H17</f>
        <v>229028526.58650017</v>
      </c>
      <c r="H5" s="63">
        <f>REV_DB!I17</f>
        <v>252416710.65567511</v>
      </c>
      <c r="I5" s="181">
        <f>SUM(D5:H5)</f>
        <v>1177368649.5421751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674</v>
      </c>
      <c r="C26" s="67">
        <f>C352</f>
        <v>0</v>
      </c>
      <c r="D26" s="67">
        <f>SUM(D352:O352)</f>
        <v>18000000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174000000</v>
      </c>
      <c r="J26" s="181">
        <f>BM352</f>
        <v>174000000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675</v>
      </c>
      <c r="C28" s="67">
        <f>C368</f>
        <v>0</v>
      </c>
      <c r="D28" s="67">
        <f>SUM(D368:O368)</f>
        <v>3600000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34800000</v>
      </c>
      <c r="J28" s="181">
        <f>BL368</f>
        <v>34800000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676</v>
      </c>
      <c r="C29" s="67">
        <f>C370</f>
        <v>0</v>
      </c>
      <c r="D29" s="67">
        <f>SUM(D371:O371)</f>
        <v>2109090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15607266</v>
      </c>
      <c r="J29" s="181">
        <f>BM371</f>
        <v>15607266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677</v>
      </c>
      <c r="C32" s="192">
        <f>C376</f>
        <v>0</v>
      </c>
      <c r="D32" s="192">
        <f>SUM(D376:O376)</f>
        <v>23709090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224407266</v>
      </c>
      <c r="J32" s="181">
        <f>BM376</f>
        <v>224407266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714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715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718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716</v>
      </c>
      <c r="C41" s="192">
        <f t="shared" ref="C41:J41" si="3">C40+C32</f>
        <v>0</v>
      </c>
      <c r="D41" s="192">
        <f t="shared" si="3"/>
        <v>99309090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792308145.83999991</v>
      </c>
      <c r="J41" s="213">
        <f t="shared" si="3"/>
        <v>792308145.84000003</v>
      </c>
      <c r="K41" s="10"/>
      <c r="L41" s="10"/>
      <c r="M41" s="10"/>
      <c r="N41" s="10"/>
      <c r="O41" s="10"/>
      <c r="P41" s="383" t="s">
        <v>36</v>
      </c>
      <c r="Q41" s="383"/>
      <c r="R41" s="383"/>
      <c r="S41" s="383"/>
      <c r="T41" s="383"/>
      <c r="U41" s="383"/>
      <c r="V41" s="383"/>
      <c r="W41" s="383"/>
      <c r="X41" s="383"/>
      <c r="Y41" s="383"/>
      <c r="Z41" s="383"/>
      <c r="AA41" s="383"/>
      <c r="AB41" s="383" t="s">
        <v>37</v>
      </c>
      <c r="AC41" s="383"/>
      <c r="AD41" s="383"/>
      <c r="AE41" s="383"/>
      <c r="AF41" s="383"/>
      <c r="AG41" s="383"/>
      <c r="AH41" s="383"/>
      <c r="AI41" s="383"/>
      <c r="AJ41" s="383"/>
      <c r="AK41" s="383"/>
      <c r="AL41" s="383"/>
      <c r="AM41" s="383"/>
      <c r="AN41" s="383" t="s">
        <v>38</v>
      </c>
      <c r="AO41" s="383"/>
      <c r="AP41" s="383"/>
      <c r="AQ41" s="383"/>
      <c r="AR41" s="383"/>
      <c r="AS41" s="383"/>
      <c r="AT41" s="383"/>
      <c r="AU41" s="383"/>
      <c r="AV41" s="383"/>
      <c r="AW41" s="383"/>
      <c r="AX41" s="383"/>
      <c r="AY41" s="383"/>
      <c r="AZ41" s="383" t="s">
        <v>39</v>
      </c>
      <c r="BA41" s="383"/>
      <c r="BB41" s="383"/>
      <c r="BC41" s="383"/>
      <c r="BD41" s="383"/>
      <c r="BE41" s="383"/>
      <c r="BF41" s="383"/>
      <c r="BG41" s="383"/>
      <c r="BH41" s="383"/>
      <c r="BI41" s="383"/>
      <c r="BJ41" s="383"/>
      <c r="BK41" s="383"/>
      <c r="BL41" s="35"/>
      <c r="BM41" s="212"/>
    </row>
    <row r="42" spans="2:75" s="14" customFormat="1" x14ac:dyDescent="0.15">
      <c r="B42" s="73" t="s">
        <v>679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3" t="s">
        <v>35</v>
      </c>
      <c r="F44" s="383"/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 t="s">
        <v>36</v>
      </c>
      <c r="R44" s="383"/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 t="s">
        <v>37</v>
      </c>
      <c r="AD44" s="383"/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 t="s">
        <v>38</v>
      </c>
      <c r="AP44" s="383"/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 t="s">
        <v>39</v>
      </c>
      <c r="BB44" s="383"/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65"/>
    </row>
    <row r="45" spans="2:75" customFormat="1" x14ac:dyDescent="0.15">
      <c r="B45" s="14" t="s">
        <v>713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728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7" t="s">
        <v>35</v>
      </c>
      <c r="E143" s="387"/>
      <c r="F143" s="387"/>
      <c r="G143" s="387"/>
      <c r="H143" s="387"/>
      <c r="I143" s="387"/>
      <c r="J143" s="387"/>
      <c r="K143" s="387"/>
      <c r="L143" s="387"/>
      <c r="M143" s="387"/>
      <c r="N143" s="387"/>
      <c r="O143" s="38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668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1</v>
      </c>
      <c r="H201" s="210">
        <f>STAFF_CWS!L137</f>
        <v>1</v>
      </c>
      <c r="I201" s="210">
        <f>STAFF_CWS!M137</f>
        <v>1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1</v>
      </c>
      <c r="H203" s="210">
        <f>STAFF_CWS!L139</f>
        <v>1</v>
      </c>
      <c r="I203" s="210">
        <f>STAFF_CWS!M139</f>
        <v>1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1200000</v>
      </c>
      <c r="H352" s="26">
        <f>STAFF_CWS!L529</f>
        <v>1200000</v>
      </c>
      <c r="I352" s="26">
        <f>STAFF_CWS!M529</f>
        <v>1200000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174000000</v>
      </c>
      <c r="BM352" s="65">
        <f>STAFF_CWS!BP529</f>
        <v>174000000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1200000</v>
      </c>
      <c r="H354" s="26">
        <f>STAFF_CWS!L531</f>
        <v>1200000</v>
      </c>
      <c r="I354" s="26">
        <f>STAFF_CWS!M531</f>
        <v>1200000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174000000</v>
      </c>
      <c r="BM354" s="65">
        <f>STAFF_CWS!BP531</f>
        <v>174000000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1200000</v>
      </c>
      <c r="H358" s="26">
        <f>STAFF_CWS!L535</f>
        <v>1200000</v>
      </c>
      <c r="I358" s="26">
        <f>STAFF_CWS!M535</f>
        <v>1200000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174000000</v>
      </c>
      <c r="BM358" s="65">
        <f>STAFF_CWS!BP535</f>
        <v>174000000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192000</v>
      </c>
      <c r="H363" s="26">
        <f>STAFF_CWS!L540</f>
        <v>192000</v>
      </c>
      <c r="I363" s="26">
        <f>STAFF_CWS!M540</f>
        <v>192000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48000</v>
      </c>
      <c r="H364" s="26">
        <f>STAFF_CWS!L541</f>
        <v>48000</v>
      </c>
      <c r="I364" s="26">
        <f>STAFF_CWS!M541</f>
        <v>48000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240000</v>
      </c>
      <c r="H368" s="26">
        <f>STAFF_CWS!L545</f>
        <v>240000</v>
      </c>
      <c r="I368" s="26">
        <f>STAFF_CWS!M545</f>
        <v>240000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34800000</v>
      </c>
      <c r="BM368" s="65">
        <f>STAFF_CWS!BP545</f>
        <v>34800000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140606</v>
      </c>
      <c r="H371" s="26">
        <f>STAFF_CWS!L548</f>
        <v>140606</v>
      </c>
      <c r="I371" s="26">
        <f>STAFF_CWS!M548</f>
        <v>140606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15607266</v>
      </c>
      <c r="BM371" s="65">
        <f>STAFF_CWS!BP548</f>
        <v>15607266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140606</v>
      </c>
      <c r="H374" s="26">
        <f>STAFF_CWS!L551</f>
        <v>140606</v>
      </c>
      <c r="I374" s="26">
        <f>STAFF_CWS!M551</f>
        <v>140606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1580606</v>
      </c>
      <c r="H376" s="26">
        <f>STAFF_CWS!L553</f>
        <v>1580606</v>
      </c>
      <c r="I376" s="26">
        <f>STAFF_CWS!M553</f>
        <v>1580606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224407266</v>
      </c>
      <c r="BM376" s="65">
        <f>STAFF_CWS!BP553</f>
        <v>224407266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765</v>
      </c>
      <c r="D1" s="75"/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1257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728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729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1251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1241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1242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1243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1244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1245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1246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1247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1248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1249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1250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3" t="s">
        <v>310</v>
      </c>
      <c r="B2" s="383"/>
      <c r="C2" s="197"/>
    </row>
    <row r="3" spans="1:63" x14ac:dyDescent="0.15">
      <c r="A3" s="10"/>
      <c r="B3" s="10" t="s">
        <v>687</v>
      </c>
      <c r="C3" s="197"/>
    </row>
    <row r="4" spans="1:63" x14ac:dyDescent="0.15">
      <c r="C4" s="198"/>
      <c r="D4" s="383" t="s">
        <v>35</v>
      </c>
      <c r="E4" s="383"/>
      <c r="F4" s="383"/>
      <c r="G4" s="383"/>
      <c r="H4" s="383"/>
      <c r="I4" s="383"/>
      <c r="J4" s="383"/>
      <c r="K4" s="383"/>
      <c r="L4" s="383"/>
      <c r="M4" s="383"/>
      <c r="N4" s="383"/>
      <c r="O4" s="383"/>
      <c r="P4" s="383" t="s">
        <v>36</v>
      </c>
      <c r="Q4" s="383"/>
      <c r="R4" s="383"/>
      <c r="S4" s="383"/>
      <c r="T4" s="383"/>
      <c r="U4" s="383"/>
      <c r="V4" s="383"/>
      <c r="W4" s="383"/>
      <c r="X4" s="383"/>
      <c r="Y4" s="383"/>
      <c r="Z4" s="383"/>
      <c r="AA4" s="383"/>
      <c r="AB4" s="383" t="s">
        <v>37</v>
      </c>
      <c r="AC4" s="383"/>
      <c r="AD4" s="383"/>
      <c r="AE4" s="383"/>
      <c r="AF4" s="383"/>
      <c r="AG4" s="383"/>
      <c r="AH4" s="383"/>
      <c r="AI4" s="383"/>
      <c r="AJ4" s="383"/>
      <c r="AK4" s="383"/>
      <c r="AL4" s="383"/>
      <c r="AM4" s="383"/>
      <c r="AN4" s="383" t="s">
        <v>38</v>
      </c>
      <c r="AO4" s="383"/>
      <c r="AP4" s="383"/>
      <c r="AQ4" s="383"/>
      <c r="AR4" s="383"/>
      <c r="AS4" s="383"/>
      <c r="AT4" s="383"/>
      <c r="AU4" s="383"/>
      <c r="AV4" s="383"/>
      <c r="AW4" s="383"/>
      <c r="AX4" s="383"/>
      <c r="AY4" s="383"/>
      <c r="AZ4" s="383" t="s">
        <v>39</v>
      </c>
      <c r="BA4" s="383"/>
      <c r="BB4" s="383"/>
      <c r="BC4" s="383"/>
      <c r="BD4" s="383"/>
      <c r="BE4" s="383"/>
      <c r="BF4" s="383"/>
      <c r="BG4" s="383"/>
      <c r="BH4" s="383"/>
      <c r="BI4" s="383"/>
      <c r="BJ4" s="383"/>
      <c r="BK4" s="383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348010</v>
      </c>
      <c r="H7" s="9">
        <f>'FIN-P&amp;L_CWS'!I129</f>
        <v>606190</v>
      </c>
      <c r="I7" s="9">
        <f>'FIN-P&amp;L_CWS'!J129</f>
        <v>606190</v>
      </c>
      <c r="J7" s="9">
        <f>'FIN-P&amp;L_CWS'!K129</f>
        <v>606190</v>
      </c>
      <c r="K7" s="9">
        <f>'FIN-P&amp;L_CWS'!L129</f>
        <v>606190</v>
      </c>
      <c r="L7" s="9">
        <f>'FIN-P&amp;L_CWS'!M129</f>
        <v>606190</v>
      </c>
      <c r="M7" s="9">
        <f>'FIN-P&amp;L_CWS'!N129</f>
        <v>606190</v>
      </c>
      <c r="N7" s="9">
        <f>'FIN-P&amp;L_CWS'!O129</f>
        <v>606190</v>
      </c>
      <c r="O7" s="9">
        <f>'FIN-P&amp;L_CWS'!P129</f>
        <v>577190</v>
      </c>
      <c r="P7" s="9">
        <f>'FIN-P&amp;L_CWS'!Q129</f>
        <v>6512020</v>
      </c>
      <c r="Q7" s="9">
        <f>'FIN-P&amp;L_CWS'!R129</f>
        <v>10421800</v>
      </c>
      <c r="R7" s="9">
        <f>'FIN-P&amp;L_CWS'!S129</f>
        <v>11720245</v>
      </c>
      <c r="S7" s="9">
        <f>'FIN-P&amp;L_CWS'!T129</f>
        <v>11720245</v>
      </c>
      <c r="T7" s="9">
        <f>'FIN-P&amp;L_CWS'!U129</f>
        <v>11720245</v>
      </c>
      <c r="U7" s="9">
        <f>'FIN-P&amp;L_CWS'!V129</f>
        <v>11720245</v>
      </c>
      <c r="V7" s="9">
        <f>'FIN-P&amp;L_CWS'!W129</f>
        <v>11720245</v>
      </c>
      <c r="W7" s="9">
        <f>'FIN-P&amp;L_CWS'!X129</f>
        <v>11720245</v>
      </c>
      <c r="X7" s="9">
        <f>'FIN-P&amp;L_CWS'!Y129</f>
        <v>11720245</v>
      </c>
      <c r="Y7" s="9">
        <f>'FIN-P&amp;L_CWS'!Z129</f>
        <v>11720245</v>
      </c>
      <c r="Z7" s="9">
        <f>'FIN-P&amp;L_CWS'!AA129</f>
        <v>11720245</v>
      </c>
      <c r="AA7" s="9">
        <f>'FIN-P&amp;L_CWS'!AB129</f>
        <v>7816350</v>
      </c>
      <c r="AB7" s="9">
        <f>'FIN-P&amp;L_CWS'!AC129</f>
        <v>13738800</v>
      </c>
      <c r="AC7" s="9">
        <f>'FIN-P&amp;L_CWS'!AD129</f>
        <v>21978645.300000001</v>
      </c>
      <c r="AD7" s="9">
        <f>'FIN-P&amp;L_CWS'!AE129</f>
        <v>24723543.049999997</v>
      </c>
      <c r="AE7" s="9">
        <f>'FIN-P&amp;L_CWS'!AF129</f>
        <v>24723543.049999997</v>
      </c>
      <c r="AF7" s="9">
        <f>'FIN-P&amp;L_CWS'!AG129</f>
        <v>24723543.049999997</v>
      </c>
      <c r="AG7" s="9">
        <f>'FIN-P&amp;L_CWS'!AH129</f>
        <v>24723543.049999997</v>
      </c>
      <c r="AH7" s="9">
        <f>'FIN-P&amp;L_CWS'!AI129</f>
        <v>24723543.049999997</v>
      </c>
      <c r="AI7" s="9">
        <f>'FIN-P&amp;L_CWS'!AJ129</f>
        <v>24723543.049999997</v>
      </c>
      <c r="AJ7" s="9">
        <f>'FIN-P&amp;L_CWS'!AK129</f>
        <v>24723543.049999997</v>
      </c>
      <c r="AK7" s="9">
        <f>'FIN-P&amp;L_CWS'!AL129</f>
        <v>24723543.049999997</v>
      </c>
      <c r="AL7" s="9">
        <f>'FIN-P&amp;L_CWS'!AM129</f>
        <v>24723543.049999997</v>
      </c>
      <c r="AM7" s="9">
        <f>'FIN-P&amp;L_CWS'!AN129</f>
        <v>16483697.749999998</v>
      </c>
      <c r="AN7" s="9">
        <f>'FIN-P&amp;L_CWS'!AO129</f>
        <v>21651553.094500005</v>
      </c>
      <c r="AO7" s="9">
        <f>'FIN-P&amp;L_CWS'!AP129</f>
        <v>34650541.612500004</v>
      </c>
      <c r="AP7" s="9">
        <f>'FIN-P&amp;L_CWS'!AQ129</f>
        <v>38971175.241999999</v>
      </c>
      <c r="AQ7" s="9">
        <f>'FIN-P&amp;L_CWS'!AR129</f>
        <v>38970770.241999999</v>
      </c>
      <c r="AR7" s="9">
        <f>'FIN-P&amp;L_CWS'!AS129</f>
        <v>38970770.241999999</v>
      </c>
      <c r="AS7" s="9">
        <f>'FIN-P&amp;L_CWS'!AT129</f>
        <v>38970770.241999999</v>
      </c>
      <c r="AT7" s="9">
        <f>'FIN-P&amp;L_CWS'!AU129</f>
        <v>38970770.241999999</v>
      </c>
      <c r="AU7" s="9">
        <f>'FIN-P&amp;L_CWS'!AV129</f>
        <v>38970770.241999999</v>
      </c>
      <c r="AV7" s="9">
        <f>'FIN-P&amp;L_CWS'!AW129</f>
        <v>38970770.241999999</v>
      </c>
      <c r="AW7" s="9">
        <f>'FIN-P&amp;L_CWS'!AX129</f>
        <v>38970770.241999999</v>
      </c>
      <c r="AX7" s="9">
        <f>'FIN-P&amp;L_CWS'!AY129</f>
        <v>38970770.241999999</v>
      </c>
      <c r="AY7" s="9">
        <f>'FIN-P&amp;L_CWS'!AZ129</f>
        <v>25994301.907000005</v>
      </c>
      <c r="AZ7" s="9">
        <f>'FIN-P&amp;L_CWS'!BA129</f>
        <v>20915253.307024993</v>
      </c>
      <c r="BA7" s="9">
        <f>'FIN-P&amp;L_CWS'!BB129</f>
        <v>33485341.676825006</v>
      </c>
      <c r="BB7" s="9">
        <f>'FIN-P&amp;L_CWS'!BC129</f>
        <v>37670108.134240001</v>
      </c>
      <c r="BC7" s="9">
        <f>'FIN-P&amp;L_CWS'!BD129</f>
        <v>37669703.134240001</v>
      </c>
      <c r="BD7" s="9">
        <f>'FIN-P&amp;L_CWS'!BE129</f>
        <v>37669703.134240001</v>
      </c>
      <c r="BE7" s="9">
        <f>'FIN-P&amp;L_CWS'!BF129</f>
        <v>37669703.134240001</v>
      </c>
      <c r="BF7" s="9">
        <f>'FIN-P&amp;L_CWS'!BG129</f>
        <v>37669703.134240001</v>
      </c>
      <c r="BG7" s="9">
        <f>'FIN-P&amp;L_CWS'!BH129</f>
        <v>37669703.134240001</v>
      </c>
      <c r="BH7" s="9">
        <f>'FIN-P&amp;L_CWS'!BI129</f>
        <v>37669703.134240001</v>
      </c>
      <c r="BI7" s="9">
        <f>'FIN-P&amp;L_CWS'!BJ129</f>
        <v>37669703.134240001</v>
      </c>
      <c r="BJ7" s="9">
        <f>'FIN-P&amp;L_CWS'!BK129</f>
        <v>37669703.134240001</v>
      </c>
      <c r="BK7" s="9">
        <f>'FIN-P&amp;L_CWS'!BL129</f>
        <v>25102891.754464999</v>
      </c>
    </row>
    <row r="8" spans="1:63" x14ac:dyDescent="0.15">
      <c r="B8" s="44" t="s">
        <v>633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21364234.666666664</v>
      </c>
      <c r="H8" s="9">
        <f>'FIN-P&amp;L_CWS'!I206</f>
        <v>16367401.333333332</v>
      </c>
      <c r="I8" s="9">
        <f>'FIN-P&amp;L_CWS'!J206</f>
        <v>18367401.333333332</v>
      </c>
      <c r="J8" s="9">
        <f>'FIN-P&amp;L_CWS'!K206</f>
        <v>17979340.666666668</v>
      </c>
      <c r="K8" s="9">
        <f>'FIN-P&amp;L_CWS'!L206</f>
        <v>17979340.666666668</v>
      </c>
      <c r="L8" s="9">
        <f>'FIN-P&amp;L_CWS'!M206</f>
        <v>17979340.666666668</v>
      </c>
      <c r="M8" s="9">
        <f>'FIN-P&amp;L_CWS'!N206</f>
        <v>17979340.666666668</v>
      </c>
      <c r="N8" s="9">
        <f>'FIN-P&amp;L_CWS'!O206</f>
        <v>17979340.666666668</v>
      </c>
      <c r="O8" s="9">
        <f>'FIN-P&amp;L_CWS'!P206</f>
        <v>17979340.666666668</v>
      </c>
      <c r="P8" s="9">
        <f>'FIN-P&amp;L_CWS'!Q206</f>
        <v>21077740.666666668</v>
      </c>
      <c r="Q8" s="9">
        <f>'FIN-P&amp;L_CWS'!R206</f>
        <v>21077740.666666668</v>
      </c>
      <c r="R8" s="9">
        <f>'FIN-P&amp;L_CWS'!S206</f>
        <v>21077740.666666668</v>
      </c>
      <c r="S8" s="9">
        <f>'FIN-P&amp;L_CWS'!T206</f>
        <v>20077740.666666668</v>
      </c>
      <c r="T8" s="9">
        <f>'FIN-P&amp;L_CWS'!U206</f>
        <v>20077740.666666668</v>
      </c>
      <c r="U8" s="9">
        <f>'FIN-P&amp;L_CWS'!V206</f>
        <v>20077740.666666668</v>
      </c>
      <c r="V8" s="9">
        <f>'FIN-P&amp;L_CWS'!W206</f>
        <v>20077740.666666668</v>
      </c>
      <c r="W8" s="9">
        <f>'FIN-P&amp;L_CWS'!X206</f>
        <v>20077740.666666668</v>
      </c>
      <c r="X8" s="9">
        <f>'FIN-P&amp;L_CWS'!Y206</f>
        <v>20077740.666666668</v>
      </c>
      <c r="Y8" s="9">
        <f>'FIN-P&amp;L_CWS'!Z206</f>
        <v>20077740.666666668</v>
      </c>
      <c r="Z8" s="9">
        <f>'FIN-P&amp;L_CWS'!AA206</f>
        <v>20077740.666666668</v>
      </c>
      <c r="AA8" s="9">
        <f>'FIN-P&amp;L_CWS'!AB206</f>
        <v>20077740.666666668</v>
      </c>
      <c r="AB8" s="9">
        <f>'FIN-P&amp;L_CWS'!AC206</f>
        <v>21552940.666666668</v>
      </c>
      <c r="AC8" s="9">
        <f>'FIN-P&amp;L_CWS'!AD206</f>
        <v>21552940.666666668</v>
      </c>
      <c r="AD8" s="9">
        <f>'FIN-P&amp;L_CWS'!AE206</f>
        <v>21552940.666666668</v>
      </c>
      <c r="AE8" s="9">
        <f>'FIN-P&amp;L_CWS'!AF206</f>
        <v>21552940.666666668</v>
      </c>
      <c r="AF8" s="9">
        <f>'FIN-P&amp;L_CWS'!AG206</f>
        <v>21552940.666666668</v>
      </c>
      <c r="AG8" s="9">
        <f>'FIN-P&amp;L_CWS'!AH206</f>
        <v>21552940.666666668</v>
      </c>
      <c r="AH8" s="9">
        <f>'FIN-P&amp;L_CWS'!AI206</f>
        <v>21552940.666666668</v>
      </c>
      <c r="AI8" s="9">
        <f>'FIN-P&amp;L_CWS'!AJ206</f>
        <v>21552940.666666668</v>
      </c>
      <c r="AJ8" s="9">
        <f>'FIN-P&amp;L_CWS'!AK206</f>
        <v>21552940.666666668</v>
      </c>
      <c r="AK8" s="9">
        <f>'FIN-P&amp;L_CWS'!AL206</f>
        <v>21552940.666666668</v>
      </c>
      <c r="AL8" s="9">
        <f>'FIN-P&amp;L_CWS'!AM206</f>
        <v>21552940.666666668</v>
      </c>
      <c r="AM8" s="9">
        <f>'FIN-P&amp;L_CWS'!AN206</f>
        <v>21552940.666666668</v>
      </c>
      <c r="AN8" s="9">
        <f>'FIN-P&amp;L_CWS'!AO206</f>
        <v>23848416.666666668</v>
      </c>
      <c r="AO8" s="9">
        <f>'FIN-P&amp;L_CWS'!AP206</f>
        <v>23848416.666666668</v>
      </c>
      <c r="AP8" s="9">
        <f>'FIN-P&amp;L_CWS'!AQ206</f>
        <v>23848416.666666668</v>
      </c>
      <c r="AQ8" s="9">
        <f>'FIN-P&amp;L_CWS'!AR206</f>
        <v>23848416.666666668</v>
      </c>
      <c r="AR8" s="9">
        <f>'FIN-P&amp;L_CWS'!AS206</f>
        <v>23848416.666666668</v>
      </c>
      <c r="AS8" s="9">
        <f>'FIN-P&amp;L_CWS'!AT206</f>
        <v>23848416.666666668</v>
      </c>
      <c r="AT8" s="9">
        <f>'FIN-P&amp;L_CWS'!AU206</f>
        <v>23848416.666666668</v>
      </c>
      <c r="AU8" s="9">
        <f>'FIN-P&amp;L_CWS'!AV206</f>
        <v>23848416.666666668</v>
      </c>
      <c r="AV8" s="9">
        <f>'FIN-P&amp;L_CWS'!AW206</f>
        <v>23848416.666666668</v>
      </c>
      <c r="AW8" s="9">
        <f>'FIN-P&amp;L_CWS'!AX206</f>
        <v>23848416.666666668</v>
      </c>
      <c r="AX8" s="9">
        <f>'FIN-P&amp;L_CWS'!AY206</f>
        <v>23848416.666666668</v>
      </c>
      <c r="AY8" s="9">
        <f>'FIN-P&amp;L_CWS'!AZ206</f>
        <v>23848416.666666668</v>
      </c>
      <c r="AZ8" s="9">
        <f>'FIN-P&amp;L_CWS'!BA206</f>
        <v>26809637.986666672</v>
      </c>
      <c r="BA8" s="9">
        <f>'FIN-P&amp;L_CWS'!BB206</f>
        <v>26809637.986666672</v>
      </c>
      <c r="BB8" s="9">
        <f>'FIN-P&amp;L_CWS'!BC206</f>
        <v>26809637.986666672</v>
      </c>
      <c r="BC8" s="9">
        <f>'FIN-P&amp;L_CWS'!BD206</f>
        <v>26809637.986666672</v>
      </c>
      <c r="BD8" s="9">
        <f>'FIN-P&amp;L_CWS'!BE206</f>
        <v>26809637.986666672</v>
      </c>
      <c r="BE8" s="9">
        <f>'FIN-P&amp;L_CWS'!BF206</f>
        <v>26809637.986666672</v>
      </c>
      <c r="BF8" s="9">
        <f>'FIN-P&amp;L_CWS'!BG206</f>
        <v>26809637.986666672</v>
      </c>
      <c r="BG8" s="9">
        <f>'FIN-P&amp;L_CWS'!BH206</f>
        <v>26809637.986666672</v>
      </c>
      <c r="BH8" s="9">
        <f>'FIN-P&amp;L_CWS'!BI206</f>
        <v>26809637.986666672</v>
      </c>
      <c r="BI8" s="9">
        <f>'FIN-P&amp;L_CWS'!BJ206</f>
        <v>26809637.986666672</v>
      </c>
      <c r="BJ8" s="9">
        <f>'FIN-P&amp;L_CWS'!BK206</f>
        <v>26809637.986666672</v>
      </c>
      <c r="BK8" s="9">
        <f>'FIN-P&amp;L_CWS'!BL206</f>
        <v>26809637.986666672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-21016224.666666664</v>
      </c>
      <c r="H9" s="9">
        <f>'FIN-P&amp;L_CWS'!I208</f>
        <v>-15761211.333333332</v>
      </c>
      <c r="I9" s="9">
        <f>'FIN-P&amp;L_CWS'!J208</f>
        <v>-17761211.333333332</v>
      </c>
      <c r="J9" s="9">
        <f>'FIN-P&amp;L_CWS'!K208</f>
        <v>-17373150.666666668</v>
      </c>
      <c r="K9" s="9">
        <f>'FIN-P&amp;L_CWS'!L208</f>
        <v>-17373150.666666668</v>
      </c>
      <c r="L9" s="9">
        <f>'FIN-P&amp;L_CWS'!M208</f>
        <v>-17373150.666666668</v>
      </c>
      <c r="M9" s="9">
        <f>'FIN-P&amp;L_CWS'!N208</f>
        <v>-17373150.666666668</v>
      </c>
      <c r="N9" s="9">
        <f>'FIN-P&amp;L_CWS'!O208</f>
        <v>-17373150.666666668</v>
      </c>
      <c r="O9" s="9">
        <f>'FIN-P&amp;L_CWS'!P208</f>
        <v>-17402150.666666668</v>
      </c>
      <c r="P9" s="9">
        <f>'FIN-P&amp;L_CWS'!Q208</f>
        <v>-14565720.666666668</v>
      </c>
      <c r="Q9" s="9">
        <f>'FIN-P&amp;L_CWS'!R208</f>
        <v>-10655940.666666668</v>
      </c>
      <c r="R9" s="9">
        <f>'FIN-P&amp;L_CWS'!S208</f>
        <v>-9357495.6666666679</v>
      </c>
      <c r="S9" s="9">
        <f>'FIN-P&amp;L_CWS'!T208</f>
        <v>-8357495.6666666679</v>
      </c>
      <c r="T9" s="9">
        <f>'FIN-P&amp;L_CWS'!U208</f>
        <v>-8357495.6666666679</v>
      </c>
      <c r="U9" s="9">
        <f>'FIN-P&amp;L_CWS'!V208</f>
        <v>-8357495.6666666679</v>
      </c>
      <c r="V9" s="9">
        <f>'FIN-P&amp;L_CWS'!W208</f>
        <v>-8357495.6666666679</v>
      </c>
      <c r="W9" s="9">
        <f>'FIN-P&amp;L_CWS'!X208</f>
        <v>-8357495.6666666679</v>
      </c>
      <c r="X9" s="9">
        <f>'FIN-P&amp;L_CWS'!Y208</f>
        <v>-8357495.6666666679</v>
      </c>
      <c r="Y9" s="9">
        <f>'FIN-P&amp;L_CWS'!Z208</f>
        <v>-8357495.6666666679</v>
      </c>
      <c r="Z9" s="9">
        <f>'FIN-P&amp;L_CWS'!AA208</f>
        <v>-8357495.6666666679</v>
      </c>
      <c r="AA9" s="9">
        <f>'FIN-P&amp;L_CWS'!AB208</f>
        <v>-12261390.666666668</v>
      </c>
      <c r="AB9" s="9">
        <f>'FIN-P&amp;L_CWS'!AC208</f>
        <v>-7814140.6666666679</v>
      </c>
      <c r="AC9" s="9">
        <f>'FIN-P&amp;L_CWS'!AD208</f>
        <v>425704.63333333284</v>
      </c>
      <c r="AD9" s="9">
        <f>'FIN-P&amp;L_CWS'!AE208</f>
        <v>3170602.3833333291</v>
      </c>
      <c r="AE9" s="9">
        <f>'FIN-P&amp;L_CWS'!AF208</f>
        <v>3170602.3833333291</v>
      </c>
      <c r="AF9" s="9">
        <f>'FIN-P&amp;L_CWS'!AG208</f>
        <v>3170602.3833333291</v>
      </c>
      <c r="AG9" s="9">
        <f>'FIN-P&amp;L_CWS'!AH208</f>
        <v>3170602.3833333291</v>
      </c>
      <c r="AH9" s="9">
        <f>'FIN-P&amp;L_CWS'!AI208</f>
        <v>3170602.3833333291</v>
      </c>
      <c r="AI9" s="9">
        <f>'FIN-P&amp;L_CWS'!AJ208</f>
        <v>3170602.3833333291</v>
      </c>
      <c r="AJ9" s="9">
        <f>'FIN-P&amp;L_CWS'!AK208</f>
        <v>3170602.3833333291</v>
      </c>
      <c r="AK9" s="9">
        <f>'FIN-P&amp;L_CWS'!AL208</f>
        <v>3170602.3833333291</v>
      </c>
      <c r="AL9" s="9">
        <f>'FIN-P&amp;L_CWS'!AM208</f>
        <v>3170602.3833333291</v>
      </c>
      <c r="AM9" s="9">
        <f>'FIN-P&amp;L_CWS'!AN208</f>
        <v>-5069242.9166666698</v>
      </c>
      <c r="AN9" s="9">
        <f>'FIN-P&amp;L_CWS'!AO208</f>
        <v>-2196863.5721666627</v>
      </c>
      <c r="AO9" s="9">
        <f>'FIN-P&amp;L_CWS'!AP208</f>
        <v>10802124.945833337</v>
      </c>
      <c r="AP9" s="9">
        <f>'FIN-P&amp;L_CWS'!AQ208</f>
        <v>15122758.575333331</v>
      </c>
      <c r="AQ9" s="9">
        <f>'FIN-P&amp;L_CWS'!AR208</f>
        <v>15122353.575333331</v>
      </c>
      <c r="AR9" s="9">
        <f>'FIN-P&amp;L_CWS'!AS208</f>
        <v>15122353.575333331</v>
      </c>
      <c r="AS9" s="9">
        <f>'FIN-P&amp;L_CWS'!AT208</f>
        <v>15122353.575333331</v>
      </c>
      <c r="AT9" s="9">
        <f>'FIN-P&amp;L_CWS'!AU208</f>
        <v>15122353.575333331</v>
      </c>
      <c r="AU9" s="9">
        <f>'FIN-P&amp;L_CWS'!AV208</f>
        <v>15122353.575333331</v>
      </c>
      <c r="AV9" s="9">
        <f>'FIN-P&amp;L_CWS'!AW208</f>
        <v>15122353.575333331</v>
      </c>
      <c r="AW9" s="9">
        <f>'FIN-P&amp;L_CWS'!AX208</f>
        <v>15122353.575333331</v>
      </c>
      <c r="AX9" s="9">
        <f>'FIN-P&amp;L_CWS'!AY208</f>
        <v>15122353.575333331</v>
      </c>
      <c r="AY9" s="9">
        <f>'FIN-P&amp;L_CWS'!AZ208</f>
        <v>2145885.2403333373</v>
      </c>
      <c r="AZ9" s="9">
        <f>'FIN-P&amp;L_CWS'!BA208</f>
        <v>-5894384.6796416789</v>
      </c>
      <c r="BA9" s="9">
        <f>'FIN-P&amp;L_CWS'!BB208</f>
        <v>6675703.6901583336</v>
      </c>
      <c r="BB9" s="9">
        <f>'FIN-P&amp;L_CWS'!BC208</f>
        <v>10860470.14757333</v>
      </c>
      <c r="BC9" s="9">
        <f>'FIN-P&amp;L_CWS'!BD208</f>
        <v>10860065.14757333</v>
      </c>
      <c r="BD9" s="9">
        <f>'FIN-P&amp;L_CWS'!BE208</f>
        <v>10860065.14757333</v>
      </c>
      <c r="BE9" s="9">
        <f>'FIN-P&amp;L_CWS'!BF208</f>
        <v>10860065.14757333</v>
      </c>
      <c r="BF9" s="9">
        <f>'FIN-P&amp;L_CWS'!BG208</f>
        <v>10860065.14757333</v>
      </c>
      <c r="BG9" s="9">
        <f>'FIN-P&amp;L_CWS'!BH208</f>
        <v>10860065.14757333</v>
      </c>
      <c r="BH9" s="9">
        <f>'FIN-P&amp;L_CWS'!BI208</f>
        <v>10860065.14757333</v>
      </c>
      <c r="BI9" s="9">
        <f>'FIN-P&amp;L_CWS'!BJ208</f>
        <v>10860065.14757333</v>
      </c>
      <c r="BJ9" s="9">
        <f>'FIN-P&amp;L_CWS'!BK208</f>
        <v>10860065.14757333</v>
      </c>
      <c r="BK9" s="9">
        <f>'FIN-P&amp;L_CWS'!BL208</f>
        <v>-1706746.2322016731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-21016224.666666664</v>
      </c>
      <c r="H10" s="9">
        <f>'FIN-P&amp;L_CWS'!I209</f>
        <v>-36777436</v>
      </c>
      <c r="I10" s="9">
        <f>'FIN-P&amp;L_CWS'!J209</f>
        <v>-54538647.333333328</v>
      </c>
      <c r="J10" s="9">
        <f>'FIN-P&amp;L_CWS'!K209</f>
        <v>-71911798</v>
      </c>
      <c r="K10" s="9">
        <f>'FIN-P&amp;L_CWS'!L209</f>
        <v>-89284948.666666672</v>
      </c>
      <c r="L10" s="9">
        <f>'FIN-P&amp;L_CWS'!M209</f>
        <v>-106658099.33333334</v>
      </c>
      <c r="M10" s="9">
        <f>'FIN-P&amp;L_CWS'!N209</f>
        <v>-124031250.00000001</v>
      </c>
      <c r="N10" s="9">
        <f>'FIN-P&amp;L_CWS'!O209</f>
        <v>-141404400.66666669</v>
      </c>
      <c r="O10" s="9">
        <f>'FIN-P&amp;L_CWS'!P209</f>
        <v>-158806551.33333334</v>
      </c>
      <c r="P10" s="9">
        <f>'FIN-P&amp;L_CWS'!Q209</f>
        <v>-173372272</v>
      </c>
      <c r="Q10" s="9">
        <f>'FIN-P&amp;L_CWS'!R209</f>
        <v>-184028212.66666666</v>
      </c>
      <c r="R10" s="9">
        <f>'FIN-P&amp;L_CWS'!S209</f>
        <v>-193385708.33333331</v>
      </c>
      <c r="S10" s="9">
        <f>'FIN-P&amp;L_CWS'!T209</f>
        <v>-201743203.99999997</v>
      </c>
      <c r="T10" s="9">
        <f>'FIN-P&amp;L_CWS'!U209</f>
        <v>-210100699.66666663</v>
      </c>
      <c r="U10" s="9">
        <f>'FIN-P&amp;L_CWS'!V209</f>
        <v>-218458195.33333328</v>
      </c>
      <c r="V10" s="9">
        <f>'FIN-P&amp;L_CWS'!W209</f>
        <v>-226815690.99999994</v>
      </c>
      <c r="W10" s="9">
        <f>'FIN-P&amp;L_CWS'!X209</f>
        <v>-235173186.6666666</v>
      </c>
      <c r="X10" s="9">
        <f>'FIN-P&amp;L_CWS'!Y209</f>
        <v>-243530682.33333325</v>
      </c>
      <c r="Y10" s="9">
        <f>'FIN-P&amp;L_CWS'!Z209</f>
        <v>-251888177.99999991</v>
      </c>
      <c r="Z10" s="9">
        <f>'FIN-P&amp;L_CWS'!AA209</f>
        <v>-260245673.66666657</v>
      </c>
      <c r="AA10" s="9">
        <f>'FIN-P&amp;L_CWS'!AB209</f>
        <v>-272507064.33333325</v>
      </c>
      <c r="AB10" s="9">
        <f>'FIN-P&amp;L_CWS'!AC209</f>
        <v>-280321204.99999994</v>
      </c>
      <c r="AC10" s="9">
        <f>'FIN-P&amp;L_CWS'!AD209</f>
        <v>-279895500.36666662</v>
      </c>
      <c r="AD10" s="9">
        <f>'FIN-P&amp;L_CWS'!AE209</f>
        <v>-276724897.98333329</v>
      </c>
      <c r="AE10" s="9">
        <f>'FIN-P&amp;L_CWS'!AF209</f>
        <v>-273554295.59999996</v>
      </c>
      <c r="AF10" s="9">
        <f>'FIN-P&amp;L_CWS'!AG209</f>
        <v>-270383693.21666664</v>
      </c>
      <c r="AG10" s="9">
        <f>'FIN-P&amp;L_CWS'!AH209</f>
        <v>-267213090.83333331</v>
      </c>
      <c r="AH10" s="9">
        <f>'FIN-P&amp;L_CWS'!AI209</f>
        <v>-264042488.44999999</v>
      </c>
      <c r="AI10" s="9">
        <f>'FIN-P&amp;L_CWS'!AJ209</f>
        <v>-260871886.06666666</v>
      </c>
      <c r="AJ10" s="9">
        <f>'FIN-P&amp;L_CWS'!AK209</f>
        <v>-257701283.68333334</v>
      </c>
      <c r="AK10" s="9">
        <f>'FIN-P&amp;L_CWS'!AL209</f>
        <v>-254530681.30000001</v>
      </c>
      <c r="AL10" s="9">
        <f>'FIN-P&amp;L_CWS'!AM209</f>
        <v>-251360078.91666669</v>
      </c>
      <c r="AM10" s="9">
        <f>'FIN-P&amp;L_CWS'!AN209</f>
        <v>-256429321.83333334</v>
      </c>
      <c r="AN10" s="9">
        <f>'FIN-P&amp;L_CWS'!AO209</f>
        <v>-258626185.40549999</v>
      </c>
      <c r="AO10" s="9">
        <f>'FIN-P&amp;L_CWS'!AP209</f>
        <v>-247824060.45966667</v>
      </c>
      <c r="AP10" s="9">
        <f>'FIN-P&amp;L_CWS'!AQ209</f>
        <v>-232701301.88433334</v>
      </c>
      <c r="AQ10" s="9">
        <f>'FIN-P&amp;L_CWS'!AR209</f>
        <v>-217578948.30900002</v>
      </c>
      <c r="AR10" s="9">
        <f>'FIN-P&amp;L_CWS'!AS209</f>
        <v>-202456594.73366669</v>
      </c>
      <c r="AS10" s="9">
        <f>'FIN-P&amp;L_CWS'!AT209</f>
        <v>-187334241.15833336</v>
      </c>
      <c r="AT10" s="9">
        <f>'FIN-P&amp;L_CWS'!AU209</f>
        <v>-172211887.58300003</v>
      </c>
      <c r="AU10" s="9">
        <f>'FIN-P&amp;L_CWS'!AV209</f>
        <v>-157089534.00766671</v>
      </c>
      <c r="AV10" s="9">
        <f>'FIN-P&amp;L_CWS'!AW209</f>
        <v>-141967180.43233338</v>
      </c>
      <c r="AW10" s="9">
        <f>'FIN-P&amp;L_CWS'!AX209</f>
        <v>-126844826.85700005</v>
      </c>
      <c r="AX10" s="9">
        <f>'FIN-P&amp;L_CWS'!AY209</f>
        <v>-111722473.28166673</v>
      </c>
      <c r="AY10" s="9">
        <f>'FIN-P&amp;L_CWS'!AZ209</f>
        <v>-109576588.04133339</v>
      </c>
      <c r="AZ10" s="9">
        <f>'FIN-P&amp;L_CWS'!BA209</f>
        <v>-115470972.72097507</v>
      </c>
      <c r="BA10" s="9">
        <f>'FIN-P&amp;L_CWS'!BB209</f>
        <v>-108795269.03081673</v>
      </c>
      <c r="BB10" s="9">
        <f>'FIN-P&amp;L_CWS'!BC209</f>
        <v>-97934798.883243412</v>
      </c>
      <c r="BC10" s="9">
        <f>'FIN-P&amp;L_CWS'!BD209</f>
        <v>-87074733.73567009</v>
      </c>
      <c r="BD10" s="9">
        <f>'FIN-P&amp;L_CWS'!BE209</f>
        <v>-76214668.588096768</v>
      </c>
      <c r="BE10" s="9">
        <f>'FIN-P&amp;L_CWS'!BF209</f>
        <v>-65354603.440523438</v>
      </c>
      <c r="BF10" s="9">
        <f>'FIN-P&amp;L_CWS'!BG209</f>
        <v>-54494538.292950109</v>
      </c>
      <c r="BG10" s="9">
        <f>'FIN-P&amp;L_CWS'!BH209</f>
        <v>-43634473.145376779</v>
      </c>
      <c r="BH10" s="9">
        <f>'FIN-P&amp;L_CWS'!BI209</f>
        <v>-32774407.99780345</v>
      </c>
      <c r="BI10" s="9">
        <f>'FIN-P&amp;L_CWS'!BJ209</f>
        <v>-21914342.85023012</v>
      </c>
      <c r="BJ10" s="9">
        <f>'FIN-P&amp;L_CWS'!BK209</f>
        <v>-11054277.702656791</v>
      </c>
      <c r="BK10" s="9">
        <f>'FIN-P&amp;L_CWS'!BL209</f>
        <v>-12761023.934858464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3" t="s">
        <v>35</v>
      </c>
      <c r="E13" s="383"/>
      <c r="F13" s="383"/>
      <c r="G13" s="383"/>
      <c r="H13" s="383"/>
      <c r="I13" s="383"/>
      <c r="J13" s="383"/>
      <c r="K13" s="383"/>
      <c r="L13" s="383"/>
      <c r="M13" s="383"/>
      <c r="N13" s="383"/>
      <c r="O13" s="383"/>
      <c r="P13" s="383" t="s">
        <v>36</v>
      </c>
      <c r="Q13" s="383"/>
      <c r="R13" s="383"/>
      <c r="S13" s="383"/>
      <c r="T13" s="383"/>
      <c r="U13" s="383"/>
      <c r="V13" s="383"/>
      <c r="W13" s="383"/>
      <c r="X13" s="383"/>
      <c r="Y13" s="383"/>
      <c r="Z13" s="383"/>
      <c r="AA13" s="383"/>
      <c r="AB13" s="383" t="s">
        <v>37</v>
      </c>
      <c r="AC13" s="383"/>
      <c r="AD13" s="383"/>
      <c r="AE13" s="383"/>
      <c r="AF13" s="383"/>
      <c r="AG13" s="383"/>
      <c r="AH13" s="383"/>
      <c r="AI13" s="383"/>
      <c r="AJ13" s="383"/>
      <c r="AK13" s="383"/>
      <c r="AL13" s="383"/>
      <c r="AM13" s="383"/>
      <c r="AN13" s="383" t="s">
        <v>38</v>
      </c>
      <c r="AO13" s="383"/>
      <c r="AP13" s="383"/>
      <c r="AQ13" s="383"/>
      <c r="AR13" s="383"/>
      <c r="AS13" s="383"/>
      <c r="AT13" s="383"/>
      <c r="AU13" s="383"/>
      <c r="AV13" s="383"/>
      <c r="AW13" s="383"/>
      <c r="AX13" s="383"/>
      <c r="AY13" s="383"/>
      <c r="AZ13" s="383" t="s">
        <v>39</v>
      </c>
      <c r="BA13" s="383"/>
      <c r="BB13" s="383"/>
      <c r="BC13" s="383"/>
      <c r="BD13" s="383"/>
      <c r="BE13" s="383"/>
      <c r="BF13" s="383"/>
      <c r="BG13" s="383"/>
      <c r="BH13" s="383"/>
      <c r="BI13" s="383"/>
      <c r="BJ13" s="383"/>
      <c r="BK13" s="383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43</v>
      </c>
      <c r="H15" s="206">
        <f>'REV-REVCALC_CWS'!G13</f>
        <v>75</v>
      </c>
      <c r="I15" s="206">
        <f>'REV-REVCALC_CWS'!H13</f>
        <v>75</v>
      </c>
      <c r="J15" s="206">
        <f>'REV-REVCALC_CWS'!I13</f>
        <v>75</v>
      </c>
      <c r="K15" s="206">
        <f>'REV-REVCALC_CWS'!J13</f>
        <v>75</v>
      </c>
      <c r="L15" s="206">
        <f>'REV-REVCALC_CWS'!K13</f>
        <v>75</v>
      </c>
      <c r="M15" s="206">
        <f>'REV-REVCALC_CWS'!L13</f>
        <v>75</v>
      </c>
      <c r="N15" s="206">
        <f>'REV-REVCALC_CWS'!M13</f>
        <v>75</v>
      </c>
      <c r="O15" s="206">
        <f>'REV-REVCALC_CWS'!N13</f>
        <v>72</v>
      </c>
      <c r="P15" s="206">
        <f>'REV-REVCALC_CWS'!O13</f>
        <v>567</v>
      </c>
      <c r="Q15" s="206">
        <f>'REV-REVCALC_CWS'!P13</f>
        <v>908</v>
      </c>
      <c r="R15" s="206">
        <f>'REV-REVCALC_CWS'!Q13</f>
        <v>1021</v>
      </c>
      <c r="S15" s="206">
        <f>'REV-REVCALC_CWS'!R13</f>
        <v>1021</v>
      </c>
      <c r="T15" s="206">
        <f>'REV-REVCALC_CWS'!S13</f>
        <v>1021</v>
      </c>
      <c r="U15" s="206">
        <f>'REV-REVCALC_CWS'!T13</f>
        <v>1021</v>
      </c>
      <c r="V15" s="206">
        <f>'REV-REVCALC_CWS'!U13</f>
        <v>1021</v>
      </c>
      <c r="W15" s="206">
        <f>'REV-REVCALC_CWS'!V13</f>
        <v>1021</v>
      </c>
      <c r="X15" s="206">
        <f>'REV-REVCALC_CWS'!W13</f>
        <v>1021</v>
      </c>
      <c r="Y15" s="206">
        <f>'REV-REVCALC_CWS'!X13</f>
        <v>1021</v>
      </c>
      <c r="Z15" s="206">
        <f>'REV-REVCALC_CWS'!Y13</f>
        <v>1021</v>
      </c>
      <c r="AA15" s="206">
        <f>'REV-REVCALC_CWS'!Z13</f>
        <v>681</v>
      </c>
      <c r="AB15" s="206">
        <f>'REV-REVCALC_CWS'!AA13</f>
        <v>726</v>
      </c>
      <c r="AC15" s="206">
        <f>'REV-REVCALC_CWS'!AB13</f>
        <v>1161</v>
      </c>
      <c r="AD15" s="206">
        <f>'REV-REVCALC_CWS'!AC13</f>
        <v>1306</v>
      </c>
      <c r="AE15" s="206">
        <f>'REV-REVCALC_CWS'!AD13</f>
        <v>1306</v>
      </c>
      <c r="AF15" s="206">
        <f>'REV-REVCALC_CWS'!AE13</f>
        <v>1306</v>
      </c>
      <c r="AG15" s="206">
        <f>'REV-REVCALC_CWS'!AF13</f>
        <v>1306</v>
      </c>
      <c r="AH15" s="206">
        <f>'REV-REVCALC_CWS'!AG13</f>
        <v>1306</v>
      </c>
      <c r="AI15" s="206">
        <f>'REV-REVCALC_CWS'!AH13</f>
        <v>1306</v>
      </c>
      <c r="AJ15" s="206">
        <f>'REV-REVCALC_CWS'!AI13</f>
        <v>1306</v>
      </c>
      <c r="AK15" s="206">
        <f>'REV-REVCALC_CWS'!AJ13</f>
        <v>1306</v>
      </c>
      <c r="AL15" s="206">
        <f>'REV-REVCALC_CWS'!AK13</f>
        <v>1306</v>
      </c>
      <c r="AM15" s="206">
        <f>'REV-REVCALC_CWS'!AL13</f>
        <v>871</v>
      </c>
      <c r="AN15" s="206">
        <f>'REV-REVCALC_CWS'!AM13</f>
        <v>1495</v>
      </c>
      <c r="AO15" s="206">
        <f>'REV-REVCALC_CWS'!AN13</f>
        <v>2393</v>
      </c>
      <c r="AP15" s="206">
        <f>'REV-REVCALC_CWS'!AO13</f>
        <v>2692</v>
      </c>
      <c r="AQ15" s="206">
        <f>'REV-REVCALC_CWS'!AP13</f>
        <v>2692</v>
      </c>
      <c r="AR15" s="206">
        <f>'REV-REVCALC_CWS'!AQ13</f>
        <v>2692</v>
      </c>
      <c r="AS15" s="206">
        <f>'REV-REVCALC_CWS'!AR13</f>
        <v>2692</v>
      </c>
      <c r="AT15" s="206">
        <f>'REV-REVCALC_CWS'!AS13</f>
        <v>2692</v>
      </c>
      <c r="AU15" s="206">
        <f>'REV-REVCALC_CWS'!AT13</f>
        <v>2692</v>
      </c>
      <c r="AV15" s="206">
        <f>'REV-REVCALC_CWS'!AU13</f>
        <v>2692</v>
      </c>
      <c r="AW15" s="206">
        <f>'REV-REVCALC_CWS'!AV13</f>
        <v>2692</v>
      </c>
      <c r="AX15" s="206">
        <f>'REV-REVCALC_CWS'!AW13</f>
        <v>2692</v>
      </c>
      <c r="AY15" s="206">
        <f>'REV-REVCALC_CWS'!AX13</f>
        <v>1795</v>
      </c>
      <c r="AZ15" s="206">
        <f>'REV-REVCALC_CWS'!AY13</f>
        <v>1540</v>
      </c>
      <c r="BA15" s="206">
        <f>'REV-REVCALC_CWS'!AZ13</f>
        <v>2465</v>
      </c>
      <c r="BB15" s="206">
        <f>'REV-REVCALC_CWS'!BA13</f>
        <v>2773</v>
      </c>
      <c r="BC15" s="206">
        <f>'REV-REVCALC_CWS'!BB13</f>
        <v>2773</v>
      </c>
      <c r="BD15" s="206">
        <f>'REV-REVCALC_CWS'!BC13</f>
        <v>2773</v>
      </c>
      <c r="BE15" s="206">
        <f>'REV-REVCALC_CWS'!BD13</f>
        <v>2773</v>
      </c>
      <c r="BF15" s="206">
        <f>'REV-REVCALC_CWS'!BE13</f>
        <v>2773</v>
      </c>
      <c r="BG15" s="206">
        <f>'REV-REVCALC_CWS'!BF13</f>
        <v>2773</v>
      </c>
      <c r="BH15" s="206">
        <f>'REV-REVCALC_CWS'!BG13</f>
        <v>2773</v>
      </c>
      <c r="BI15" s="206">
        <f>'REV-REVCALC_CWS'!BH13</f>
        <v>2773</v>
      </c>
      <c r="BJ15" s="206">
        <f>'REV-REVCALC_CWS'!BI13</f>
        <v>2773</v>
      </c>
      <c r="BK15" s="206">
        <f>'REV-REVCALC_CWS'!BJ13</f>
        <v>1848</v>
      </c>
    </row>
    <row r="16" spans="1:63" x14ac:dyDescent="0.15">
      <c r="B16" s="190" t="s">
        <v>683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673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1142010</v>
      </c>
      <c r="H19" s="9">
        <f>'REV-REVCALC_CWS'!G90</f>
        <v>1989190</v>
      </c>
      <c r="I19" s="9">
        <f>'REV-REVCALC_CWS'!H90</f>
        <v>1989190</v>
      </c>
      <c r="J19" s="9">
        <f>'REV-REVCALC_CWS'!I90</f>
        <v>1989190</v>
      </c>
      <c r="K19" s="9">
        <f>'REV-REVCALC_CWS'!J90</f>
        <v>1989190</v>
      </c>
      <c r="L19" s="9">
        <f>'REV-REVCALC_CWS'!K90</f>
        <v>1989190</v>
      </c>
      <c r="M19" s="9">
        <f>'REV-REVCALC_CWS'!L90</f>
        <v>1989190</v>
      </c>
      <c r="N19" s="9">
        <f>'REV-REVCALC_CWS'!M90</f>
        <v>1989190</v>
      </c>
      <c r="O19" s="9">
        <f>'REV-REVCALC_CWS'!N90</f>
        <v>1895690</v>
      </c>
      <c r="P19" s="9">
        <f>'REV-REVCALC_CWS'!O90</f>
        <v>17779120</v>
      </c>
      <c r="Q19" s="9">
        <f>'REV-REVCALC_CWS'!P90</f>
        <v>28459860</v>
      </c>
      <c r="R19" s="9">
        <f>'REV-REVCALC_CWS'!Q90</f>
        <v>32006375</v>
      </c>
      <c r="S19" s="9">
        <f>'REV-REVCALC_CWS'!R90</f>
        <v>32006375</v>
      </c>
      <c r="T19" s="9">
        <f>'REV-REVCALC_CWS'!S90</f>
        <v>32006375</v>
      </c>
      <c r="U19" s="9">
        <f>'REV-REVCALC_CWS'!T90</f>
        <v>32006375</v>
      </c>
      <c r="V19" s="9">
        <f>'REV-REVCALC_CWS'!U90</f>
        <v>32006375</v>
      </c>
      <c r="W19" s="9">
        <f>'REV-REVCALC_CWS'!V90</f>
        <v>32006375</v>
      </c>
      <c r="X19" s="9">
        <f>'REV-REVCALC_CWS'!W90</f>
        <v>32006375</v>
      </c>
      <c r="Y19" s="9">
        <f>'REV-REVCALC_CWS'!X90</f>
        <v>32006375</v>
      </c>
      <c r="Z19" s="9">
        <f>'REV-REVCALC_CWS'!Y90</f>
        <v>32006375</v>
      </c>
      <c r="AA19" s="9">
        <f>'REV-REVCALC_CWS'!Z90</f>
        <v>21344895</v>
      </c>
      <c r="AB19" s="9">
        <f>'REV-REVCALC_CWS'!AA90</f>
        <v>35349932.399999999</v>
      </c>
      <c r="AC19" s="9">
        <f>'REV-REVCALC_CWS'!AB90</f>
        <v>56554052.850000001</v>
      </c>
      <c r="AD19" s="9">
        <f>'REV-REVCALC_CWS'!AC90</f>
        <v>63615223.599999994</v>
      </c>
      <c r="AE19" s="9">
        <f>'REV-REVCALC_CWS'!AD90</f>
        <v>63615223.599999994</v>
      </c>
      <c r="AF19" s="9">
        <f>'REV-REVCALC_CWS'!AE90</f>
        <v>63615223.599999994</v>
      </c>
      <c r="AG19" s="9">
        <f>'REV-REVCALC_CWS'!AF90</f>
        <v>63615223.599999994</v>
      </c>
      <c r="AH19" s="9">
        <f>'REV-REVCALC_CWS'!AG90</f>
        <v>63615223.599999994</v>
      </c>
      <c r="AI19" s="9">
        <f>'REV-REVCALC_CWS'!AH90</f>
        <v>63615223.599999994</v>
      </c>
      <c r="AJ19" s="9">
        <f>'REV-REVCALC_CWS'!AI90</f>
        <v>63615223.599999994</v>
      </c>
      <c r="AK19" s="9">
        <f>'REV-REVCALC_CWS'!AJ90</f>
        <v>63615223.599999994</v>
      </c>
      <c r="AL19" s="9">
        <f>'REV-REVCALC_CWS'!AK90</f>
        <v>63615223.599999994</v>
      </c>
      <c r="AM19" s="9">
        <f>'REV-REVCALC_CWS'!AL90</f>
        <v>42411103.149999999</v>
      </c>
      <c r="AN19" s="9">
        <f>'REV-REVCALC_CWS'!AM90</f>
        <v>56105744.357000001</v>
      </c>
      <c r="AO19" s="9">
        <f>'REV-REVCALC_CWS'!AN90</f>
        <v>89795651.900000021</v>
      </c>
      <c r="AP19" s="9">
        <f>'REV-REVCALC_CWS'!AO90</f>
        <v>100997850.09200001</v>
      </c>
      <c r="AQ19" s="9">
        <f>'REV-REVCALC_CWS'!AP90</f>
        <v>100997445.09200001</v>
      </c>
      <c r="AR19" s="9">
        <f>'REV-REVCALC_CWS'!AQ90</f>
        <v>100997445.09200001</v>
      </c>
      <c r="AS19" s="9">
        <f>'REV-REVCALC_CWS'!AR90</f>
        <v>100997445.09200001</v>
      </c>
      <c r="AT19" s="9">
        <f>'REV-REVCALC_CWS'!AS90</f>
        <v>100997445.09200001</v>
      </c>
      <c r="AU19" s="9">
        <f>'REV-REVCALC_CWS'!AT90</f>
        <v>100997445.09200001</v>
      </c>
      <c r="AV19" s="9">
        <f>'REV-REVCALC_CWS'!AU90</f>
        <v>100997445.09200001</v>
      </c>
      <c r="AW19" s="9">
        <f>'REV-REVCALC_CWS'!AV90</f>
        <v>100997445.09200001</v>
      </c>
      <c r="AX19" s="9">
        <f>'REV-REVCALC_CWS'!AW90</f>
        <v>100997445.09200001</v>
      </c>
      <c r="AY19" s="9">
        <f>'REV-REVCALC_CWS'!AX90</f>
        <v>67360826.919500008</v>
      </c>
      <c r="AZ19" s="9">
        <f>'REV-REVCALC_CWS'!AY90</f>
        <v>58882398.484525003</v>
      </c>
      <c r="BA19" s="9">
        <f>'REV-REVCALC_CWS'!AZ90</f>
        <v>94265696.991450012</v>
      </c>
      <c r="BB19" s="9">
        <f>'REV-REVCALC_CWS'!BA90</f>
        <v>106043892.484365</v>
      </c>
      <c r="BC19" s="9">
        <f>'REV-REVCALC_CWS'!BB90</f>
        <v>106043487.484365</v>
      </c>
      <c r="BD19" s="9">
        <f>'REV-REVCALC_CWS'!BC90</f>
        <v>106043487.484365</v>
      </c>
      <c r="BE19" s="9">
        <f>'REV-REVCALC_CWS'!BD90</f>
        <v>106043487.484365</v>
      </c>
      <c r="BF19" s="9">
        <f>'REV-REVCALC_CWS'!BE90</f>
        <v>106043487.484365</v>
      </c>
      <c r="BG19" s="9">
        <f>'REV-REVCALC_CWS'!BF90</f>
        <v>106043487.484365</v>
      </c>
      <c r="BH19" s="9">
        <f>'REV-REVCALC_CWS'!BG90</f>
        <v>106043487.484365</v>
      </c>
      <c r="BI19" s="9">
        <f>'REV-REVCALC_CWS'!BH90</f>
        <v>106043487.484365</v>
      </c>
      <c r="BJ19" s="9">
        <f>'REV-REVCALC_CWS'!BI90</f>
        <v>106043487.484365</v>
      </c>
      <c r="BK19" s="9">
        <f>'REV-REVCALC_CWS'!BJ90</f>
        <v>70663465.967465013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348010</v>
      </c>
      <c r="H20" s="9">
        <f>'REV-REVCALC_CWS'!G91</f>
        <v>606190</v>
      </c>
      <c r="I20" s="9">
        <f>'REV-REVCALC_CWS'!H91</f>
        <v>606190</v>
      </c>
      <c r="J20" s="9">
        <f>'REV-REVCALC_CWS'!I91</f>
        <v>606190</v>
      </c>
      <c r="K20" s="9">
        <f>'REV-REVCALC_CWS'!J91</f>
        <v>606190</v>
      </c>
      <c r="L20" s="9">
        <f>'REV-REVCALC_CWS'!K91</f>
        <v>606190</v>
      </c>
      <c r="M20" s="9">
        <f>'REV-REVCALC_CWS'!L91</f>
        <v>606190</v>
      </c>
      <c r="N20" s="9">
        <f>'REV-REVCALC_CWS'!M91</f>
        <v>606190</v>
      </c>
      <c r="O20" s="9">
        <f>'REV-REVCALC_CWS'!N91</f>
        <v>577190</v>
      </c>
      <c r="P20" s="9">
        <f>'REV-REVCALC_CWS'!O91</f>
        <v>6512020</v>
      </c>
      <c r="Q20" s="9">
        <f>'REV-REVCALC_CWS'!P91</f>
        <v>10421800</v>
      </c>
      <c r="R20" s="9">
        <f>'REV-REVCALC_CWS'!Q91</f>
        <v>11720245</v>
      </c>
      <c r="S20" s="9">
        <f>'REV-REVCALC_CWS'!R91</f>
        <v>11720245</v>
      </c>
      <c r="T20" s="9">
        <f>'REV-REVCALC_CWS'!S91</f>
        <v>11720245</v>
      </c>
      <c r="U20" s="9">
        <f>'REV-REVCALC_CWS'!T91</f>
        <v>11720245</v>
      </c>
      <c r="V20" s="9">
        <f>'REV-REVCALC_CWS'!U91</f>
        <v>11720245</v>
      </c>
      <c r="W20" s="9">
        <f>'REV-REVCALC_CWS'!V91</f>
        <v>11720245</v>
      </c>
      <c r="X20" s="9">
        <f>'REV-REVCALC_CWS'!W91</f>
        <v>11720245</v>
      </c>
      <c r="Y20" s="9">
        <f>'REV-REVCALC_CWS'!X91</f>
        <v>11720245</v>
      </c>
      <c r="Z20" s="9">
        <f>'REV-REVCALC_CWS'!Y91</f>
        <v>11720245</v>
      </c>
      <c r="AA20" s="9">
        <f>'REV-REVCALC_CWS'!Z91</f>
        <v>7816350</v>
      </c>
      <c r="AB20" s="9">
        <f>'REV-REVCALC_CWS'!AA91</f>
        <v>13738800</v>
      </c>
      <c r="AC20" s="9">
        <f>'REV-REVCALC_CWS'!AB91</f>
        <v>21978645.300000001</v>
      </c>
      <c r="AD20" s="9">
        <f>'REV-REVCALC_CWS'!AC91</f>
        <v>24723543.049999997</v>
      </c>
      <c r="AE20" s="9">
        <f>'REV-REVCALC_CWS'!AD91</f>
        <v>24723543.049999997</v>
      </c>
      <c r="AF20" s="9">
        <f>'REV-REVCALC_CWS'!AE91</f>
        <v>24723543.049999997</v>
      </c>
      <c r="AG20" s="9">
        <f>'REV-REVCALC_CWS'!AF91</f>
        <v>24723543.049999997</v>
      </c>
      <c r="AH20" s="9">
        <f>'REV-REVCALC_CWS'!AG91</f>
        <v>24723543.049999997</v>
      </c>
      <c r="AI20" s="9">
        <f>'REV-REVCALC_CWS'!AH91</f>
        <v>24723543.049999997</v>
      </c>
      <c r="AJ20" s="9">
        <f>'REV-REVCALC_CWS'!AI91</f>
        <v>24723543.049999997</v>
      </c>
      <c r="AK20" s="9">
        <f>'REV-REVCALC_CWS'!AJ91</f>
        <v>24723543.049999997</v>
      </c>
      <c r="AL20" s="9">
        <f>'REV-REVCALC_CWS'!AK91</f>
        <v>24723543.049999997</v>
      </c>
      <c r="AM20" s="9">
        <f>'REV-REVCALC_CWS'!AL91</f>
        <v>16483697.749999998</v>
      </c>
      <c r="AN20" s="9">
        <f>'REV-REVCALC_CWS'!AM91</f>
        <v>21651553.094500005</v>
      </c>
      <c r="AO20" s="9">
        <f>'REV-REVCALC_CWS'!AN91</f>
        <v>34650541.612500004</v>
      </c>
      <c r="AP20" s="9">
        <f>'REV-REVCALC_CWS'!AO91</f>
        <v>38971175.241999999</v>
      </c>
      <c r="AQ20" s="9">
        <f>'REV-REVCALC_CWS'!AP91</f>
        <v>38970770.241999999</v>
      </c>
      <c r="AR20" s="9">
        <f>'REV-REVCALC_CWS'!AQ91</f>
        <v>38970770.241999999</v>
      </c>
      <c r="AS20" s="9">
        <f>'REV-REVCALC_CWS'!AR91</f>
        <v>38970770.241999999</v>
      </c>
      <c r="AT20" s="9">
        <f>'REV-REVCALC_CWS'!AS91</f>
        <v>38970770.241999999</v>
      </c>
      <c r="AU20" s="9">
        <f>'REV-REVCALC_CWS'!AT91</f>
        <v>38970770.241999999</v>
      </c>
      <c r="AV20" s="9">
        <f>'REV-REVCALC_CWS'!AU91</f>
        <v>38970770.241999999</v>
      </c>
      <c r="AW20" s="9">
        <f>'REV-REVCALC_CWS'!AV91</f>
        <v>38970770.241999999</v>
      </c>
      <c r="AX20" s="9">
        <f>'REV-REVCALC_CWS'!AW91</f>
        <v>38970770.241999999</v>
      </c>
      <c r="AY20" s="9">
        <f>'REV-REVCALC_CWS'!AX91</f>
        <v>25994301.907000002</v>
      </c>
      <c r="AZ20" s="9">
        <f>'REV-REVCALC_CWS'!AY91</f>
        <v>20915253.307024997</v>
      </c>
      <c r="BA20" s="9">
        <f>'REV-REVCALC_CWS'!AZ91</f>
        <v>33485341.676825009</v>
      </c>
      <c r="BB20" s="9">
        <f>'REV-REVCALC_CWS'!BA91</f>
        <v>37670108.134240001</v>
      </c>
      <c r="BC20" s="9">
        <f>'REV-REVCALC_CWS'!BB91</f>
        <v>37669703.134240001</v>
      </c>
      <c r="BD20" s="9">
        <f>'REV-REVCALC_CWS'!BC91</f>
        <v>37669703.134240001</v>
      </c>
      <c r="BE20" s="9">
        <f>'REV-REVCALC_CWS'!BD91</f>
        <v>37669703.134240001</v>
      </c>
      <c r="BF20" s="9">
        <f>'REV-REVCALC_CWS'!BE91</f>
        <v>37669703.134240001</v>
      </c>
      <c r="BG20" s="9">
        <f>'REV-REVCALC_CWS'!BF91</f>
        <v>37669703.134240001</v>
      </c>
      <c r="BH20" s="9">
        <f>'REV-REVCALC_CWS'!BG91</f>
        <v>37669703.134240001</v>
      </c>
      <c r="BI20" s="9">
        <f>'REV-REVCALC_CWS'!BH91</f>
        <v>37669703.134240001</v>
      </c>
      <c r="BJ20" s="9">
        <f>'REV-REVCALC_CWS'!BI91</f>
        <v>37669703.134240001</v>
      </c>
      <c r="BK20" s="9">
        <f>'REV-REVCALC_CWS'!BJ91</f>
        <v>25102891.754465003</v>
      </c>
    </row>
    <row r="21" spans="2:63" x14ac:dyDescent="0.15">
      <c r="B21" s="190" t="s">
        <v>684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3" t="s">
        <v>35</v>
      </c>
      <c r="E24" s="383"/>
      <c r="F24" s="383"/>
      <c r="G24" s="383"/>
      <c r="H24" s="383"/>
      <c r="I24" s="383"/>
      <c r="J24" s="383"/>
      <c r="K24" s="383"/>
      <c r="L24" s="383"/>
      <c r="M24" s="383"/>
      <c r="N24" s="383"/>
      <c r="O24" s="383"/>
      <c r="P24" s="383" t="s">
        <v>36</v>
      </c>
      <c r="Q24" s="383"/>
      <c r="R24" s="383"/>
      <c r="S24" s="383"/>
      <c r="T24" s="383"/>
      <c r="U24" s="383"/>
      <c r="V24" s="383"/>
      <c r="W24" s="383"/>
      <c r="X24" s="383"/>
      <c r="Y24" s="383"/>
      <c r="Z24" s="383"/>
      <c r="AA24" s="383"/>
      <c r="AB24" s="383" t="s">
        <v>37</v>
      </c>
      <c r="AC24" s="383"/>
      <c r="AD24" s="383"/>
      <c r="AE24" s="383"/>
      <c r="AF24" s="383"/>
      <c r="AG24" s="383"/>
      <c r="AH24" s="383"/>
      <c r="AI24" s="383"/>
      <c r="AJ24" s="383"/>
      <c r="AK24" s="383"/>
      <c r="AL24" s="383"/>
      <c r="AM24" s="383"/>
      <c r="AN24" s="383" t="s">
        <v>38</v>
      </c>
      <c r="AO24" s="383"/>
      <c r="AP24" s="383"/>
      <c r="AQ24" s="383"/>
      <c r="AR24" s="383"/>
      <c r="AS24" s="383"/>
      <c r="AT24" s="383"/>
      <c r="AU24" s="383"/>
      <c r="AV24" s="383"/>
      <c r="AW24" s="383"/>
      <c r="AX24" s="383"/>
      <c r="AY24" s="383"/>
      <c r="AZ24" s="383" t="s">
        <v>39</v>
      </c>
      <c r="BA24" s="383"/>
      <c r="BB24" s="383"/>
      <c r="BC24" s="383"/>
      <c r="BD24" s="383"/>
      <c r="BE24" s="383"/>
      <c r="BF24" s="383"/>
      <c r="BG24" s="383"/>
      <c r="BH24" s="383"/>
      <c r="BI24" s="383"/>
      <c r="BJ24" s="383"/>
      <c r="BK24" s="383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348010</v>
      </c>
      <c r="H26" s="9">
        <f>'REV-REVCALC_CWS'!G91</f>
        <v>606190</v>
      </c>
      <c r="I26" s="9">
        <f>'REV-REVCALC_CWS'!H91</f>
        <v>606190</v>
      </c>
      <c r="J26" s="9">
        <f>'REV-REVCALC_CWS'!I91</f>
        <v>606190</v>
      </c>
      <c r="K26" s="9">
        <f>'REV-REVCALC_CWS'!J91</f>
        <v>606190</v>
      </c>
      <c r="L26" s="9">
        <f>'REV-REVCALC_CWS'!K91</f>
        <v>606190</v>
      </c>
      <c r="M26" s="9">
        <f>'REV-REVCALC_CWS'!L91</f>
        <v>606190</v>
      </c>
      <c r="N26" s="9">
        <f>'REV-REVCALC_CWS'!M91</f>
        <v>606190</v>
      </c>
      <c r="O26" s="9">
        <f>'REV-REVCALC_CWS'!N91</f>
        <v>577190</v>
      </c>
      <c r="P26" s="9">
        <f>'REV-REVCALC_CWS'!O91</f>
        <v>6512020</v>
      </c>
      <c r="Q26" s="9">
        <f>'REV-REVCALC_CWS'!P91</f>
        <v>10421800</v>
      </c>
      <c r="R26" s="9">
        <f>'REV-REVCALC_CWS'!Q91</f>
        <v>11720245</v>
      </c>
      <c r="S26" s="9">
        <f>'REV-REVCALC_CWS'!R91</f>
        <v>11720245</v>
      </c>
      <c r="T26" s="9">
        <f>'REV-REVCALC_CWS'!S91</f>
        <v>11720245</v>
      </c>
      <c r="U26" s="9">
        <f>'REV-REVCALC_CWS'!T91</f>
        <v>11720245</v>
      </c>
      <c r="V26" s="9">
        <f>'REV-REVCALC_CWS'!U91</f>
        <v>11720245</v>
      </c>
      <c r="W26" s="9">
        <f>'REV-REVCALC_CWS'!V91</f>
        <v>11720245</v>
      </c>
      <c r="X26" s="9">
        <f>'REV-REVCALC_CWS'!W91</f>
        <v>11720245</v>
      </c>
      <c r="Y26" s="9">
        <f>'REV-REVCALC_CWS'!X91</f>
        <v>11720245</v>
      </c>
      <c r="Z26" s="9">
        <f>'REV-REVCALC_CWS'!Y91</f>
        <v>11720245</v>
      </c>
      <c r="AA26" s="9">
        <f>'REV-REVCALC_CWS'!Z91</f>
        <v>7816350</v>
      </c>
      <c r="AB26" s="9">
        <f>'REV-REVCALC_CWS'!AA91</f>
        <v>13738800</v>
      </c>
      <c r="AC26" s="9">
        <f>'REV-REVCALC_CWS'!AB91</f>
        <v>21978645.300000001</v>
      </c>
      <c r="AD26" s="9">
        <f>'REV-REVCALC_CWS'!AC91</f>
        <v>24723543.049999997</v>
      </c>
      <c r="AE26" s="9">
        <f>'REV-REVCALC_CWS'!AD91</f>
        <v>24723543.049999997</v>
      </c>
      <c r="AF26" s="9">
        <f>'REV-REVCALC_CWS'!AE91</f>
        <v>24723543.049999997</v>
      </c>
      <c r="AG26" s="9">
        <f>'REV-REVCALC_CWS'!AF91</f>
        <v>24723543.049999997</v>
      </c>
      <c r="AH26" s="9">
        <f>'REV-REVCALC_CWS'!AG91</f>
        <v>24723543.049999997</v>
      </c>
      <c r="AI26" s="9">
        <f>'REV-REVCALC_CWS'!AH91</f>
        <v>24723543.049999997</v>
      </c>
      <c r="AJ26" s="9">
        <f>'REV-REVCALC_CWS'!AI91</f>
        <v>24723543.049999997</v>
      </c>
      <c r="AK26" s="9">
        <f>'REV-REVCALC_CWS'!AJ91</f>
        <v>24723543.049999997</v>
      </c>
      <c r="AL26" s="9">
        <f>'REV-REVCALC_CWS'!AK91</f>
        <v>24723543.049999997</v>
      </c>
      <c r="AM26" s="9">
        <f>'REV-REVCALC_CWS'!AL91</f>
        <v>16483697.749999998</v>
      </c>
      <c r="AN26" s="9">
        <f>'REV-REVCALC_CWS'!AM91</f>
        <v>21651553.094500005</v>
      </c>
      <c r="AO26" s="9">
        <f>'REV-REVCALC_CWS'!AN91</f>
        <v>34650541.612500004</v>
      </c>
      <c r="AP26" s="9">
        <f>'REV-REVCALC_CWS'!AO91</f>
        <v>38971175.241999999</v>
      </c>
      <c r="AQ26" s="9">
        <f>'REV-REVCALC_CWS'!AP91</f>
        <v>38970770.241999999</v>
      </c>
      <c r="AR26" s="9">
        <f>'REV-REVCALC_CWS'!AQ91</f>
        <v>38970770.241999999</v>
      </c>
      <c r="AS26" s="9">
        <f>'REV-REVCALC_CWS'!AR91</f>
        <v>38970770.241999999</v>
      </c>
      <c r="AT26" s="9">
        <f>'REV-REVCALC_CWS'!AS91</f>
        <v>38970770.241999999</v>
      </c>
      <c r="AU26" s="9">
        <f>'REV-REVCALC_CWS'!AT91</f>
        <v>38970770.241999999</v>
      </c>
      <c r="AV26" s="9">
        <f>'REV-REVCALC_CWS'!AU91</f>
        <v>38970770.241999999</v>
      </c>
      <c r="AW26" s="9">
        <f>'REV-REVCALC_CWS'!AV91</f>
        <v>38970770.241999999</v>
      </c>
      <c r="AX26" s="9">
        <f>'REV-REVCALC_CWS'!AW91</f>
        <v>38970770.241999999</v>
      </c>
      <c r="AY26" s="9">
        <f>'REV-REVCALC_CWS'!AX91</f>
        <v>25994301.907000002</v>
      </c>
      <c r="AZ26" s="9">
        <f>'REV-REVCALC_CWS'!AY91</f>
        <v>20915253.307024997</v>
      </c>
      <c r="BA26" s="9">
        <f>'REV-REVCALC_CWS'!AZ91</f>
        <v>33485341.676825009</v>
      </c>
      <c r="BB26" s="9">
        <f>'REV-REVCALC_CWS'!BA91</f>
        <v>37670108.134240001</v>
      </c>
      <c r="BC26" s="9">
        <f>'REV-REVCALC_CWS'!BB91</f>
        <v>37669703.134240001</v>
      </c>
      <c r="BD26" s="9">
        <f>'REV-REVCALC_CWS'!BC91</f>
        <v>37669703.134240001</v>
      </c>
      <c r="BE26" s="9">
        <f>'REV-REVCALC_CWS'!BD91</f>
        <v>37669703.134240001</v>
      </c>
      <c r="BF26" s="9">
        <f>'REV-REVCALC_CWS'!BE91</f>
        <v>37669703.134240001</v>
      </c>
      <c r="BG26" s="9">
        <f>'REV-REVCALC_CWS'!BF91</f>
        <v>37669703.134240001</v>
      </c>
      <c r="BH26" s="9">
        <f>'REV-REVCALC_CWS'!BG91</f>
        <v>37669703.134240001</v>
      </c>
      <c r="BI26" s="9">
        <f>'REV-REVCALC_CWS'!BH91</f>
        <v>37669703.134240001</v>
      </c>
      <c r="BJ26" s="9">
        <f>'REV-REVCALC_CWS'!BI91</f>
        <v>37669703.134240001</v>
      </c>
      <c r="BK26" s="9">
        <f>'REV-REVCALC_CWS'!BJ91</f>
        <v>25102891.754465003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691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3" t="s">
        <v>35</v>
      </c>
      <c r="E31" s="383"/>
      <c r="F31" s="383"/>
      <c r="G31" s="383"/>
      <c r="H31" s="383"/>
      <c r="I31" s="383"/>
      <c r="J31" s="383"/>
      <c r="K31" s="383"/>
      <c r="L31" s="383"/>
      <c r="M31" s="383"/>
      <c r="N31" s="383"/>
      <c r="O31" s="383"/>
      <c r="P31" s="383" t="s">
        <v>36</v>
      </c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/>
      <c r="AB31" s="383" t="s">
        <v>37</v>
      </c>
      <c r="AC31" s="383"/>
      <c r="AD31" s="383"/>
      <c r="AE31" s="383"/>
      <c r="AF31" s="383"/>
      <c r="AG31" s="383"/>
      <c r="AH31" s="383"/>
      <c r="AI31" s="383"/>
      <c r="AJ31" s="383"/>
      <c r="AK31" s="383"/>
      <c r="AL31" s="383"/>
      <c r="AM31" s="383"/>
      <c r="AN31" s="383" t="s">
        <v>38</v>
      </c>
      <c r="AO31" s="383"/>
      <c r="AP31" s="383"/>
      <c r="AQ31" s="383"/>
      <c r="AR31" s="383"/>
      <c r="AS31" s="383"/>
      <c r="AT31" s="383"/>
      <c r="AU31" s="383"/>
      <c r="AV31" s="383"/>
      <c r="AW31" s="383"/>
      <c r="AX31" s="383"/>
      <c r="AY31" s="383"/>
      <c r="AZ31" s="383" t="s">
        <v>39</v>
      </c>
      <c r="BA31" s="383"/>
      <c r="BB31" s="383"/>
      <c r="BC31" s="383"/>
      <c r="BD31" s="383"/>
      <c r="BE31" s="383"/>
      <c r="BF31" s="383"/>
      <c r="BG31" s="383"/>
      <c r="BH31" s="383"/>
      <c r="BI31" s="383"/>
      <c r="BJ31" s="383"/>
      <c r="BK31" s="383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666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688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3" t="s">
        <v>35</v>
      </c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3"/>
      <c r="P40" s="383" t="s">
        <v>36</v>
      </c>
      <c r="Q40" s="383"/>
      <c r="R40" s="383"/>
      <c r="S40" s="383"/>
      <c r="T40" s="383"/>
      <c r="U40" s="383"/>
      <c r="V40" s="383"/>
      <c r="W40" s="383"/>
      <c r="X40" s="383"/>
      <c r="Y40" s="383"/>
      <c r="Z40" s="383"/>
      <c r="AA40" s="383"/>
      <c r="AB40" s="383" t="s">
        <v>37</v>
      </c>
      <c r="AC40" s="383"/>
      <c r="AD40" s="383"/>
      <c r="AE40" s="383"/>
      <c r="AF40" s="383"/>
      <c r="AG40" s="383"/>
      <c r="AH40" s="383"/>
      <c r="AI40" s="383"/>
      <c r="AJ40" s="383"/>
      <c r="AK40" s="383"/>
      <c r="AL40" s="383"/>
      <c r="AM40" s="383"/>
      <c r="AN40" s="383" t="s">
        <v>38</v>
      </c>
      <c r="AO40" s="383"/>
      <c r="AP40" s="383"/>
      <c r="AQ40" s="383"/>
      <c r="AR40" s="383"/>
      <c r="AS40" s="383"/>
      <c r="AT40" s="383"/>
      <c r="AU40" s="383"/>
      <c r="AV40" s="383"/>
      <c r="AW40" s="383"/>
      <c r="AX40" s="383"/>
      <c r="AY40" s="383"/>
      <c r="AZ40" s="383" t="s">
        <v>39</v>
      </c>
      <c r="BA40" s="383"/>
      <c r="BB40" s="383"/>
      <c r="BC40" s="383"/>
      <c r="BD40" s="383"/>
      <c r="BE40" s="383"/>
      <c r="BF40" s="383"/>
      <c r="BG40" s="383"/>
      <c r="BH40" s="383"/>
      <c r="BI40" s="383"/>
      <c r="BJ40" s="383"/>
      <c r="BK40" s="383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667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679</v>
      </c>
      <c r="C49" s="200"/>
    </row>
    <row r="50" spans="2:3" x14ac:dyDescent="0.15">
      <c r="B50" s="14"/>
      <c r="C50" s="200"/>
    </row>
    <row r="51" spans="2:3" x14ac:dyDescent="0.15">
      <c r="B51" s="14" t="s">
        <v>680</v>
      </c>
      <c r="C51" s="200"/>
    </row>
    <row r="52" spans="2:3" x14ac:dyDescent="0.15">
      <c r="B52" s="14" t="s">
        <v>686</v>
      </c>
      <c r="C52" s="200"/>
    </row>
    <row r="53" spans="2:3" x14ac:dyDescent="0.15">
      <c r="B53" s="14" t="s">
        <v>685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5168530</v>
      </c>
      <c r="G5" s="9">
        <f>SUM(R49:AC49)</f>
        <v>130232375</v>
      </c>
      <c r="H5" s="9">
        <f>SUM(AD49:AO49)</f>
        <v>274713030.50000006</v>
      </c>
      <c r="I5" s="9">
        <f>SUM(AP49:BA49)</f>
        <v>433033733.79199988</v>
      </c>
      <c r="J5" s="9">
        <f>SUM(BB49:BM49)</f>
        <v>418531219.94647503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3" t="s">
        <v>35</v>
      </c>
      <c r="G44" s="383"/>
      <c r="H44" s="383"/>
      <c r="I44" s="383"/>
      <c r="J44" s="383"/>
      <c r="K44" s="383"/>
      <c r="L44" s="383"/>
      <c r="M44" s="383"/>
      <c r="N44" s="383"/>
      <c r="O44" s="383"/>
      <c r="P44" s="383"/>
      <c r="Q44" s="383"/>
      <c r="R44" s="383" t="s">
        <v>36</v>
      </c>
      <c r="S44" s="383"/>
      <c r="T44" s="383"/>
      <c r="U44" s="383"/>
      <c r="V44" s="383"/>
      <c r="W44" s="383"/>
      <c r="X44" s="383"/>
      <c r="Y44" s="383"/>
      <c r="Z44" s="383"/>
      <c r="AA44" s="383"/>
      <c r="AB44" s="383"/>
      <c r="AC44" s="383"/>
      <c r="AD44" s="383" t="s">
        <v>37</v>
      </c>
      <c r="AE44" s="383"/>
      <c r="AF44" s="383"/>
      <c r="AG44" s="383"/>
      <c r="AH44" s="383"/>
      <c r="AI44" s="383"/>
      <c r="AJ44" s="383"/>
      <c r="AK44" s="383"/>
      <c r="AL44" s="383"/>
      <c r="AM44" s="383"/>
      <c r="AN44" s="383"/>
      <c r="AO44" s="383"/>
      <c r="AP44" s="383" t="s">
        <v>38</v>
      </c>
      <c r="AQ44" s="383"/>
      <c r="AR44" s="383"/>
      <c r="AS44" s="383"/>
      <c r="AT44" s="383"/>
      <c r="AU44" s="383"/>
      <c r="AV44" s="383"/>
      <c r="AW44" s="383"/>
      <c r="AX44" s="383"/>
      <c r="AY44" s="383"/>
      <c r="AZ44" s="383"/>
      <c r="BA44" s="383"/>
      <c r="BB44" s="383" t="s">
        <v>39</v>
      </c>
      <c r="BC44" s="383"/>
      <c r="BD44" s="383"/>
      <c r="BE44" s="383"/>
      <c r="BF44" s="383"/>
      <c r="BG44" s="383"/>
      <c r="BH44" s="383"/>
      <c r="BI44" s="383"/>
      <c r="BJ44" s="383"/>
      <c r="BK44" s="383"/>
      <c r="BL44" s="383"/>
      <c r="BM44" s="383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348010</v>
      </c>
      <c r="J49" s="9">
        <f>'REV-REVCALC_CWS'!G91</f>
        <v>606190</v>
      </c>
      <c r="K49" s="9">
        <f>'REV-REVCALC_CWS'!H91</f>
        <v>606190</v>
      </c>
      <c r="L49" s="9">
        <f>'REV-REVCALC_CWS'!I91</f>
        <v>606190</v>
      </c>
      <c r="M49" s="9">
        <f>'REV-REVCALC_CWS'!J91</f>
        <v>606190</v>
      </c>
      <c r="N49" s="9">
        <f>'REV-REVCALC_CWS'!K91</f>
        <v>606190</v>
      </c>
      <c r="O49" s="9">
        <f>'REV-REVCALC_CWS'!L91</f>
        <v>606190</v>
      </c>
      <c r="P49" s="9">
        <f>'REV-REVCALC_CWS'!M91</f>
        <v>606190</v>
      </c>
      <c r="Q49" s="9">
        <f>'REV-REVCALC_CWS'!N91</f>
        <v>577190</v>
      </c>
      <c r="R49" s="9">
        <f>'REV-REVCALC_CWS'!O91</f>
        <v>6512020</v>
      </c>
      <c r="S49" s="9">
        <f>'REV-REVCALC_CWS'!P91</f>
        <v>10421800</v>
      </c>
      <c r="T49" s="9">
        <f>'REV-REVCALC_CWS'!Q91</f>
        <v>11720245</v>
      </c>
      <c r="U49" s="9">
        <f>'REV-REVCALC_CWS'!R91</f>
        <v>11720245</v>
      </c>
      <c r="V49" s="9">
        <f>'REV-REVCALC_CWS'!S91</f>
        <v>11720245</v>
      </c>
      <c r="W49" s="9">
        <f>'REV-REVCALC_CWS'!T91</f>
        <v>11720245</v>
      </c>
      <c r="X49" s="9">
        <f>'REV-REVCALC_CWS'!U91</f>
        <v>11720245</v>
      </c>
      <c r="Y49" s="9">
        <f>'REV-REVCALC_CWS'!V91</f>
        <v>11720245</v>
      </c>
      <c r="Z49" s="9">
        <f>'REV-REVCALC_CWS'!W91</f>
        <v>11720245</v>
      </c>
      <c r="AA49" s="9">
        <f>'REV-REVCALC_CWS'!X91</f>
        <v>11720245</v>
      </c>
      <c r="AB49" s="9">
        <f>'REV-REVCALC_CWS'!Y91</f>
        <v>11720245</v>
      </c>
      <c r="AC49" s="9">
        <f>'REV-REVCALC_CWS'!Z91</f>
        <v>7816350</v>
      </c>
      <c r="AD49" s="9">
        <f>'REV-REVCALC_CWS'!AA91</f>
        <v>13738800</v>
      </c>
      <c r="AE49" s="9">
        <f>'REV-REVCALC_CWS'!AB91</f>
        <v>21978645.300000001</v>
      </c>
      <c r="AF49" s="9">
        <f>'REV-REVCALC_CWS'!AC91</f>
        <v>24723543.049999997</v>
      </c>
      <c r="AG49" s="9">
        <f>'REV-REVCALC_CWS'!AD91</f>
        <v>24723543.049999997</v>
      </c>
      <c r="AH49" s="9">
        <f>'REV-REVCALC_CWS'!AE91</f>
        <v>24723543.049999997</v>
      </c>
      <c r="AI49" s="9">
        <f>'REV-REVCALC_CWS'!AF91</f>
        <v>24723543.049999997</v>
      </c>
      <c r="AJ49" s="9">
        <f>'REV-REVCALC_CWS'!AG91</f>
        <v>24723543.049999997</v>
      </c>
      <c r="AK49" s="9">
        <f>'REV-REVCALC_CWS'!AH91</f>
        <v>24723543.049999997</v>
      </c>
      <c r="AL49" s="9">
        <f>'REV-REVCALC_CWS'!AI91</f>
        <v>24723543.049999997</v>
      </c>
      <c r="AM49" s="9">
        <f>'REV-REVCALC_CWS'!AJ91</f>
        <v>24723543.049999997</v>
      </c>
      <c r="AN49" s="9">
        <f>'REV-REVCALC_CWS'!AK91</f>
        <v>24723543.049999997</v>
      </c>
      <c r="AO49" s="9">
        <f>'REV-REVCALC_CWS'!AL91</f>
        <v>16483697.749999998</v>
      </c>
      <c r="AP49" s="9">
        <f>'REV-REVCALC_CWS'!AM91</f>
        <v>21651553.094500005</v>
      </c>
      <c r="AQ49" s="9">
        <f>'REV-REVCALC_CWS'!AN91</f>
        <v>34650541.612500004</v>
      </c>
      <c r="AR49" s="9">
        <f>'REV-REVCALC_CWS'!AO91</f>
        <v>38971175.241999999</v>
      </c>
      <c r="AS49" s="9">
        <f>'REV-REVCALC_CWS'!AP91</f>
        <v>38970770.241999999</v>
      </c>
      <c r="AT49" s="9">
        <f>'REV-REVCALC_CWS'!AQ91</f>
        <v>38970770.241999999</v>
      </c>
      <c r="AU49" s="9">
        <f>'REV-REVCALC_CWS'!AR91</f>
        <v>38970770.241999999</v>
      </c>
      <c r="AV49" s="9">
        <f>'REV-REVCALC_CWS'!AS91</f>
        <v>38970770.241999999</v>
      </c>
      <c r="AW49" s="9">
        <f>'REV-REVCALC_CWS'!AT91</f>
        <v>38970770.241999999</v>
      </c>
      <c r="AX49" s="9">
        <f>'REV-REVCALC_CWS'!AU91</f>
        <v>38970770.241999999</v>
      </c>
      <c r="AY49" s="9">
        <f>'REV-REVCALC_CWS'!AV91</f>
        <v>38970770.241999999</v>
      </c>
      <c r="AZ49" s="9">
        <f>'REV-REVCALC_CWS'!AW91</f>
        <v>38970770.241999999</v>
      </c>
      <c r="BA49" s="9">
        <f>'REV-REVCALC_CWS'!AX91</f>
        <v>25994301.907000002</v>
      </c>
      <c r="BB49" s="9">
        <f>'REV-REVCALC_CWS'!AY91</f>
        <v>20915253.307024997</v>
      </c>
      <c r="BC49" s="9">
        <f>'REV-REVCALC_CWS'!AZ91</f>
        <v>33485341.676825009</v>
      </c>
      <c r="BD49" s="9">
        <f>'REV-REVCALC_CWS'!BA91</f>
        <v>37670108.134240001</v>
      </c>
      <c r="BE49" s="9">
        <f>'REV-REVCALC_CWS'!BB91</f>
        <v>37669703.134240001</v>
      </c>
      <c r="BF49" s="9">
        <f>'REV-REVCALC_CWS'!BC91</f>
        <v>37669703.134240001</v>
      </c>
      <c r="BG49" s="9">
        <f>'REV-REVCALC_CWS'!BD91</f>
        <v>37669703.134240001</v>
      </c>
      <c r="BH49" s="9">
        <f>'REV-REVCALC_CWS'!BE91</f>
        <v>37669703.134240001</v>
      </c>
      <c r="BI49" s="9">
        <f>'REV-REVCALC_CWS'!BF91</f>
        <v>37669703.134240001</v>
      </c>
      <c r="BJ49" s="9">
        <f>'REV-REVCALC_CWS'!BG91</f>
        <v>37669703.134240001</v>
      </c>
      <c r="BK49" s="9">
        <f>'REV-REVCALC_CWS'!BH91</f>
        <v>37669703.134240001</v>
      </c>
      <c r="BL49" s="9">
        <f>'REV-REVCALC_CWS'!BI91</f>
        <v>37669703.134240001</v>
      </c>
      <c r="BM49" s="9">
        <f>'REV-REVCALC_CWS'!BJ91</f>
        <v>25102891.754465003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921</v>
      </c>
      <c r="E3" s="184">
        <f>REV_DB!F20</f>
        <v>16445</v>
      </c>
      <c r="F3" s="184">
        <f>REV_DB!G20</f>
        <v>29034</v>
      </c>
      <c r="G3" s="184">
        <f>REV_DB!H20</f>
        <v>421458178.47299999</v>
      </c>
      <c r="H3" s="184">
        <f>REV_DB!I20</f>
        <v>405817716.99999994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16364530</v>
      </c>
      <c r="E4" s="63">
        <f>REV_DB!F24</f>
        <v>344015700</v>
      </c>
      <c r="F4" s="63">
        <f>REV_DB!G24</f>
        <v>681469667.79999971</v>
      </c>
      <c r="G4" s="63">
        <f>REV_DB!H24</f>
        <v>659560701.11400008</v>
      </c>
      <c r="H4" s="63">
        <f>REV_DB!I24</f>
        <v>726941251.22580016</v>
      </c>
      <c r="I4" s="181">
        <f>SUM(D4:H4)</f>
        <v>2428351850.1398001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8769530</v>
      </c>
      <c r="E5" s="63">
        <f>REV_DB!F17</f>
        <v>200483225</v>
      </c>
      <c r="F5" s="63">
        <f>REV_DB!G17</f>
        <v>486670657.29999971</v>
      </c>
      <c r="G5" s="63">
        <f>REV_DB!H17</f>
        <v>229028526.58650017</v>
      </c>
      <c r="H5" s="63">
        <f>REV_DB!I17</f>
        <v>252416710.65567511</v>
      </c>
      <c r="I5" s="181">
        <f>SUM(D5:H5)</f>
        <v>1177368649.5421751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673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704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703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685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666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688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3" t="s">
        <v>36</v>
      </c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/>
      <c r="AB34" s="383" t="s">
        <v>37</v>
      </c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/>
      <c r="AN34" s="383" t="s">
        <v>38</v>
      </c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/>
      <c r="AZ34" s="383" t="s">
        <v>39</v>
      </c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  <c r="BK34" s="383"/>
      <c r="BL34" s="35"/>
    </row>
    <row r="35" spans="1:75" s="14" customFormat="1" x14ac:dyDescent="0.15">
      <c r="B35" s="47" t="s">
        <v>679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7" t="s">
        <v>35</v>
      </c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668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670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666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666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666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667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760</v>
      </c>
      <c r="C1" s="75"/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1226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1227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1256</v>
      </c>
      <c r="C47" s="371"/>
      <c r="D47" s="371">
        <v>0</v>
      </c>
      <c r="E47" s="371"/>
      <c r="F47" s="371"/>
      <c r="G47" s="371">
        <v>190000</v>
      </c>
      <c r="H47" s="371">
        <v>190000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tabSelected="1" workbookViewId="1">
      <selection activeCell="B9" sqref="B9"/>
    </sheetView>
    <sheetView workbookViewId="2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3" t="s">
        <v>618</v>
      </c>
      <c r="C2" s="383"/>
      <c r="D2" s="383"/>
      <c r="E2" s="383"/>
      <c r="F2" s="383"/>
      <c r="G2" s="38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1195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1190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1261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1260</v>
      </c>
      <c r="B9" s="361">
        <v>0.03</v>
      </c>
      <c r="C9" s="361">
        <v>0.4</v>
      </c>
      <c r="D9" s="361">
        <v>0.4</v>
      </c>
      <c r="E9" s="361">
        <v>0.4</v>
      </c>
      <c r="F9" s="361">
        <v>0.4</v>
      </c>
      <c r="G9" s="170"/>
      <c r="H9"/>
      <c r="I9"/>
      <c r="J9"/>
      <c r="K9"/>
      <c r="L9"/>
      <c r="M9"/>
    </row>
    <row r="10" spans="1:14" x14ac:dyDescent="0.15">
      <c r="A10" s="33" t="s">
        <v>1259</v>
      </c>
      <c r="B10" s="169">
        <f>B9*B8</f>
        <v>1710.72</v>
      </c>
      <c r="C10" s="169">
        <f>C9*C8</f>
        <v>23493.888000000006</v>
      </c>
      <c r="D10" s="169">
        <f>D9*D8</f>
        <v>29038.445568000003</v>
      </c>
      <c r="E10" s="169">
        <f>E9*E8</f>
        <v>29909.598935040001</v>
      </c>
      <c r="F10" s="169">
        <f>F9*F8</f>
        <v>30806.886903091203</v>
      </c>
      <c r="G10" s="169">
        <f>SUM(B10:F10)</f>
        <v>114959.53940613121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3" t="s">
        <v>1254</v>
      </c>
      <c r="C12" s="383"/>
      <c r="D12" s="383"/>
      <c r="E12" s="383"/>
      <c r="F12" s="383"/>
      <c r="G12" s="383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619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1191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1192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3" t="s">
        <v>620</v>
      </c>
      <c r="D21" s="383"/>
      <c r="E21" s="383"/>
      <c r="F21" s="383"/>
    </row>
    <row r="23" spans="1:20" x14ac:dyDescent="0.15">
      <c r="C23" s="34" t="s">
        <v>322</v>
      </c>
      <c r="D23" s="34" t="s">
        <v>621</v>
      </c>
      <c r="E23" s="34" t="s">
        <v>616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1710.72</v>
      </c>
      <c r="D25" s="359">
        <f>C25/$C$19</f>
        <v>0.03</v>
      </c>
      <c r="E25" s="180">
        <f>O38</f>
        <v>921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23493.888000000006</v>
      </c>
      <c r="D26" s="359">
        <f>(+C26+C25)/$C$19</f>
        <v>0.44200000000000012</v>
      </c>
      <c r="E26" s="171">
        <f>O42</f>
        <v>16445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29038.445568000003</v>
      </c>
      <c r="D27" s="359">
        <f>(+C27+C26+C25)/$C$19</f>
        <v>0.95123200000000019</v>
      </c>
      <c r="E27" s="171">
        <f>O46</f>
        <v>29034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29909.598935040001</v>
      </c>
      <c r="D28" s="359">
        <f>(+C28+C27+C26+C25)/$C$19</f>
        <v>1.4757409600000002</v>
      </c>
      <c r="E28" s="171">
        <f>O50</f>
        <v>29911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30806.886903091203</v>
      </c>
      <c r="D29" s="359">
        <f>(+C29+C28+C27+C26)/$C$19</f>
        <v>1.9859851888000004</v>
      </c>
      <c r="E29" s="171">
        <f>O54</f>
        <v>30810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114959.53940613121</v>
      </c>
      <c r="E30" s="171">
        <f>SUM(E25:E29)</f>
        <v>107121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3" t="s">
        <v>622</v>
      </c>
      <c r="C32" s="383"/>
      <c r="D32" s="383"/>
      <c r="E32" s="383"/>
      <c r="F32" s="383"/>
      <c r="G32" s="383"/>
      <c r="H32" s="38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1193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1194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</v>
      </c>
      <c r="G36" s="364">
        <f t="shared" si="3"/>
        <v>154</v>
      </c>
      <c r="H36" s="364">
        <f t="shared" si="3"/>
        <v>154</v>
      </c>
      <c r="I36" s="364">
        <f t="shared" si="3"/>
        <v>154</v>
      </c>
      <c r="J36" s="364">
        <f t="shared" si="3"/>
        <v>154</v>
      </c>
      <c r="K36" s="364">
        <f t="shared" si="3"/>
        <v>154</v>
      </c>
      <c r="L36" s="364">
        <f t="shared" si="3"/>
        <v>154</v>
      </c>
      <c r="M36" s="364">
        <f t="shared" si="3"/>
        <v>154</v>
      </c>
      <c r="N36" s="364">
        <f t="shared" si="3"/>
        <v>103</v>
      </c>
      <c r="O36" s="364">
        <f>SUM(C36:N36)</f>
        <v>1335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G$16*0.7</f>
        <v>6.3E-2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J37:N37" si="5">N$16</f>
        <v>0.06</v>
      </c>
      <c r="O37" s="46">
        <f>SUM(C37:N37)</f>
        <v>0.53700000000000003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62</v>
      </c>
      <c r="G38" s="171">
        <f t="shared" si="6"/>
        <v>108</v>
      </c>
      <c r="H38" s="171">
        <f t="shared" si="6"/>
        <v>108</v>
      </c>
      <c r="I38" s="171">
        <f t="shared" si="6"/>
        <v>108</v>
      </c>
      <c r="J38" s="171">
        <f t="shared" si="6"/>
        <v>108</v>
      </c>
      <c r="K38" s="171">
        <f t="shared" si="6"/>
        <v>108</v>
      </c>
      <c r="L38" s="171">
        <f t="shared" si="6"/>
        <v>108</v>
      </c>
      <c r="M38" s="171">
        <f t="shared" si="6"/>
        <v>108</v>
      </c>
      <c r="N38" s="171">
        <f t="shared" si="6"/>
        <v>103</v>
      </c>
      <c r="O38" s="171">
        <f>SUM(C38:N38)</f>
        <v>921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822</v>
      </c>
      <c r="D42" s="171">
        <f t="shared" ref="D42:N42" si="8">ROUND(($C$10*D41),0)</f>
        <v>1316</v>
      </c>
      <c r="E42" s="171">
        <f t="shared" si="8"/>
        <v>1480</v>
      </c>
      <c r="F42" s="171">
        <f t="shared" si="8"/>
        <v>1480</v>
      </c>
      <c r="G42" s="171">
        <f t="shared" si="8"/>
        <v>1480</v>
      </c>
      <c r="H42" s="171">
        <f t="shared" si="8"/>
        <v>1480</v>
      </c>
      <c r="I42" s="171">
        <f t="shared" si="8"/>
        <v>1480</v>
      </c>
      <c r="J42" s="171">
        <f t="shared" si="8"/>
        <v>1480</v>
      </c>
      <c r="K42" s="171">
        <f t="shared" si="8"/>
        <v>1480</v>
      </c>
      <c r="L42" s="171">
        <f t="shared" si="8"/>
        <v>1480</v>
      </c>
      <c r="M42" s="171">
        <f t="shared" si="8"/>
        <v>1480</v>
      </c>
      <c r="N42" s="171">
        <f t="shared" si="8"/>
        <v>987</v>
      </c>
      <c r="O42" s="171">
        <f>SUM(C42:N42)</f>
        <v>16445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1452</v>
      </c>
      <c r="D46" s="171">
        <f t="shared" ref="D46:N46" si="10">ROUND(($D$10*D45),0)</f>
        <v>2323</v>
      </c>
      <c r="E46" s="171">
        <f t="shared" si="10"/>
        <v>2613</v>
      </c>
      <c r="F46" s="171">
        <f t="shared" si="10"/>
        <v>2613</v>
      </c>
      <c r="G46" s="171">
        <f t="shared" si="10"/>
        <v>2613</v>
      </c>
      <c r="H46" s="171">
        <f t="shared" si="10"/>
        <v>2613</v>
      </c>
      <c r="I46" s="171">
        <f t="shared" si="10"/>
        <v>2613</v>
      </c>
      <c r="J46" s="171">
        <f t="shared" si="10"/>
        <v>2613</v>
      </c>
      <c r="K46" s="171">
        <f t="shared" si="10"/>
        <v>2613</v>
      </c>
      <c r="L46" s="171">
        <f t="shared" si="10"/>
        <v>2613</v>
      </c>
      <c r="M46" s="171">
        <f t="shared" si="10"/>
        <v>2613</v>
      </c>
      <c r="N46" s="171">
        <f t="shared" si="10"/>
        <v>1742</v>
      </c>
      <c r="O46" s="171">
        <f>SUM(C46:N46)</f>
        <v>29034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1495</v>
      </c>
      <c r="D50" s="171">
        <f t="shared" ref="D50:N50" si="12">ROUND(($E$10*D49),0)</f>
        <v>2393</v>
      </c>
      <c r="E50" s="171">
        <f t="shared" si="12"/>
        <v>2692</v>
      </c>
      <c r="F50" s="171">
        <f t="shared" si="12"/>
        <v>2692</v>
      </c>
      <c r="G50" s="171">
        <f t="shared" si="12"/>
        <v>2692</v>
      </c>
      <c r="H50" s="171">
        <f t="shared" si="12"/>
        <v>2692</v>
      </c>
      <c r="I50" s="171">
        <f t="shared" si="12"/>
        <v>2692</v>
      </c>
      <c r="J50" s="171">
        <f t="shared" si="12"/>
        <v>2692</v>
      </c>
      <c r="K50" s="171">
        <f t="shared" si="12"/>
        <v>2692</v>
      </c>
      <c r="L50" s="171">
        <f t="shared" si="12"/>
        <v>2692</v>
      </c>
      <c r="M50" s="171">
        <f t="shared" si="12"/>
        <v>2692</v>
      </c>
      <c r="N50" s="171">
        <f t="shared" si="12"/>
        <v>1795</v>
      </c>
      <c r="O50" s="171">
        <f>SUM(C50:N50)</f>
        <v>29911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1540</v>
      </c>
      <c r="D54" s="171">
        <f t="shared" ref="D54:N54" si="14">ROUND(($F$10*D53),0)</f>
        <v>2465</v>
      </c>
      <c r="E54" s="171">
        <f t="shared" si="14"/>
        <v>2773</v>
      </c>
      <c r="F54" s="171">
        <f t="shared" si="14"/>
        <v>2773</v>
      </c>
      <c r="G54" s="171">
        <f t="shared" si="14"/>
        <v>2773</v>
      </c>
      <c r="H54" s="171">
        <f t="shared" si="14"/>
        <v>2773</v>
      </c>
      <c r="I54" s="171">
        <f t="shared" si="14"/>
        <v>2773</v>
      </c>
      <c r="J54" s="171">
        <f t="shared" si="14"/>
        <v>2773</v>
      </c>
      <c r="K54" s="171">
        <f t="shared" si="14"/>
        <v>2773</v>
      </c>
      <c r="L54" s="171">
        <f t="shared" si="14"/>
        <v>2773</v>
      </c>
      <c r="M54" s="171">
        <f t="shared" si="14"/>
        <v>2773</v>
      </c>
      <c r="N54" s="171">
        <f t="shared" si="14"/>
        <v>1848</v>
      </c>
      <c r="O54" s="171">
        <f>SUM(C54:N54)</f>
        <v>30810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Microsoft Office User" comment="Ventas90Mercado_x000a_Modified by Microsoft Office User on 5/3/2023_x000a_Modified by Microsoft Office User on 5/5/2023">
      <inputCells r="B9" val="0.03" numFmtId="9"/>
      <inputCells r="C9" val="0.4" numFmtId="9"/>
      <inputCells r="D9" val="0.4" numFmtId="9"/>
      <inputCells r="E9" val="0.4" numFmtId="9"/>
      <inputCells r="F9" val="0.4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I36:N36 H37:M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1211</v>
      </c>
      <c r="E3" s="66">
        <f>E24</f>
        <v>16364530</v>
      </c>
      <c r="F3" s="66">
        <f>F24</f>
        <v>344015700</v>
      </c>
      <c r="G3" s="66">
        <f>G24</f>
        <v>681469667.79999971</v>
      </c>
      <c r="H3" s="66">
        <f>H24</f>
        <v>659560701.11400008</v>
      </c>
      <c r="I3" s="66">
        <f>I24</f>
        <v>726941251.22580016</v>
      </c>
      <c r="J3" s="118">
        <f>SUM(E3:I3)</f>
        <v>2428351850.1398001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8000000</v>
      </c>
      <c r="F5" s="66">
        <f>F31</f>
        <v>151739375</v>
      </c>
      <c r="G5" s="66">
        <f>G31</f>
        <v>207684860</v>
      </c>
      <c r="H5" s="66">
        <f>H31</f>
        <v>458028264.6624999</v>
      </c>
      <c r="I5" s="66">
        <f>I31</f>
        <v>504820313.35125005</v>
      </c>
      <c r="J5" s="118">
        <f>SUM(E5:I5)</f>
        <v>1330272813.0137501</v>
      </c>
    </row>
    <row r="6" spans="2:11" x14ac:dyDescent="0.15">
      <c r="B6" s="33" t="s">
        <v>331</v>
      </c>
      <c r="E6" s="66">
        <f>E3-E5</f>
        <v>8364530</v>
      </c>
      <c r="F6" s="66">
        <f>F3-F5</f>
        <v>192276325</v>
      </c>
      <c r="G6" s="66">
        <f>G3-G5</f>
        <v>473784807.79999971</v>
      </c>
      <c r="H6" s="66">
        <f>H3-H5</f>
        <v>201532436.45150018</v>
      </c>
      <c r="I6" s="66">
        <f>I3-I5</f>
        <v>222120937.8745501</v>
      </c>
      <c r="J6" s="118">
        <f>SUM(E6:I6)</f>
        <v>1098079037.12605</v>
      </c>
    </row>
    <row r="7" spans="2:11" x14ac:dyDescent="0.15">
      <c r="B7" s="33" t="s">
        <v>318</v>
      </c>
      <c r="E7" s="116">
        <f>E6/E3</f>
        <v>0.51113780841857359</v>
      </c>
      <c r="F7" s="116">
        <f>F6/F3</f>
        <v>0.55891729650710709</v>
      </c>
      <c r="G7" s="116">
        <f>G6/G3</f>
        <v>0.6952397592830909</v>
      </c>
      <c r="H7" s="116">
        <f>H6/H3</f>
        <v>0.3055555555555558</v>
      </c>
      <c r="I7" s="116">
        <f>I6/I3</f>
        <v>0.30555555555555564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1210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1212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1214</v>
      </c>
      <c r="E13" s="66">
        <f t="shared" ref="E13:I14" si="2">E47</f>
        <v>405000</v>
      </c>
      <c r="F13" s="66">
        <f t="shared" si="2"/>
        <v>8206900</v>
      </c>
      <c r="G13" s="66">
        <f t="shared" si="2"/>
        <v>12885849.5</v>
      </c>
      <c r="H13" s="66">
        <f t="shared" si="2"/>
        <v>27496090.134999994</v>
      </c>
      <c r="I13" s="66">
        <f t="shared" si="2"/>
        <v>30295772.781125005</v>
      </c>
      <c r="J13" s="118">
        <f t="shared" si="1"/>
        <v>79289612.416125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1213</v>
      </c>
      <c r="E15" s="66">
        <f>SUM(E13:E14)</f>
        <v>405000</v>
      </c>
      <c r="F15" s="66">
        <f>SUM(F13:F14)</f>
        <v>8206900</v>
      </c>
      <c r="G15" s="66">
        <f>SUM(G13:G14)</f>
        <v>12885849.5</v>
      </c>
      <c r="H15" s="66">
        <f>SUM(H13:H14)</f>
        <v>27496090.134999994</v>
      </c>
      <c r="I15" s="66">
        <f>SUM(I13:I14)</f>
        <v>30295772.781125005</v>
      </c>
      <c r="J15" s="118">
        <f t="shared" si="1"/>
        <v>79289612.416125</v>
      </c>
      <c r="K15" s="120">
        <f>J15+J14+J13+J11+J6</f>
        <v>1256658261.9583001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8769530</v>
      </c>
      <c r="F17" s="66">
        <f>F6+F11+F15</f>
        <v>200483225</v>
      </c>
      <c r="G17" s="66">
        <f>G6+G11+G15</f>
        <v>486670657.29999971</v>
      </c>
      <c r="H17" s="66">
        <f>H6+H11+H15</f>
        <v>229028526.58650017</v>
      </c>
      <c r="I17" s="66">
        <f>I6+I11+I15</f>
        <v>252416710.65567511</v>
      </c>
      <c r="J17" s="118">
        <f t="shared" si="1"/>
        <v>1177368649.5421751</v>
      </c>
      <c r="K17" s="120">
        <f>J15+J11+J3</f>
        <v>2507641462.5559249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921</v>
      </c>
      <c r="F20">
        <f>SUM('REV-REVCALC_CWS'!O13:Z13,'REV-REVCALC_CWS'!O50:Z50)</f>
        <v>16445</v>
      </c>
      <c r="G20">
        <f>SUM('REV-REVCALC_CWS'!AA13:AL13, 'REV-REVCALC_CWS'!AA50:AL50)</f>
        <v>29034</v>
      </c>
      <c r="H20">
        <f>SUM('REV-REVCALC_CWS'!AM13:AX13, 'REV-REVCALC_CWS'!AM51:AX51)</f>
        <v>421458178.47299999</v>
      </c>
      <c r="I20">
        <f>SUM('REV-REVCALC_CWS'!AY13:BJ13, 'REV-REVCALC_CWS'!AY51:BJ51)</f>
        <v>405817716.99999994</v>
      </c>
      <c r="J20" s="118">
        <f>SUM(E20:I20)</f>
        <v>827322295.47299993</v>
      </c>
      <c r="K20" s="120">
        <f>J20-'REV-REVCALC_CWS'!BK13</f>
        <v>827235077.47299993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17983000</v>
      </c>
      <c r="F21" s="66">
        <f>SUM('REV-REVCALC_CWS'!O14:Z14, 'REV-REVCALC_CWS'!O51:Z51)</f>
        <v>344015700</v>
      </c>
      <c r="G21" s="66">
        <f>SUM('REV-REVCALC_CWS'!AA14:AL14, 'REV-REVCALC_CWS'!AA51:AL51)</f>
        <v>681469667.79999971</v>
      </c>
      <c r="H21" s="66">
        <f>SUM('REV-REVCALC_CWS'!AM14:AX14)</f>
        <v>659560701.11400008</v>
      </c>
      <c r="I21" s="66">
        <f>SUM('REV-REVCALC_CWS'!AY14:BJ14)</f>
        <v>726941251.22580016</v>
      </c>
      <c r="J21" s="118">
        <f>SUM(E21:I21)</f>
        <v>2429970320.1398001</v>
      </c>
      <c r="K21" s="120">
        <f>J21-'REV-REVCALC_CWS'!BK14</f>
        <v>514377469.40000033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16364530</v>
      </c>
      <c r="F24" s="66">
        <f>SUM('REV-REVCALC_CWS'!O17:Z17, 'REV-REVCALC_CWS'!O54:Z54)</f>
        <v>344015700</v>
      </c>
      <c r="G24" s="66">
        <f>SUM('REV-REVCALC_CWS'!AA17:AL17, 'REV-REVCALC_CWS'!AA54:AL54)</f>
        <v>681469667.79999971</v>
      </c>
      <c r="H24" s="66">
        <f>SUM('REV-REVCALC_CWS'!AM17:AX17)</f>
        <v>659560701.11400008</v>
      </c>
      <c r="I24" s="66">
        <f>SUM('REV-REVCALC_CWS'!AY17:BJ17)</f>
        <v>726941251.22580016</v>
      </c>
      <c r="J24" s="118">
        <f>SUM(E24:I24)</f>
        <v>2428351850.1398001</v>
      </c>
      <c r="K24" s="120">
        <f>J24-'REV-REVCALC_CWS'!BK17</f>
        <v>513795799.40000033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7680000</v>
      </c>
      <c r="F27" s="66">
        <f>SUM('REV-REVCALC_CWS'!O21:Z21)</f>
        <v>145669800</v>
      </c>
      <c r="G27" s="66">
        <f>SUM('REV-REVCALC_CWS'!AA21:AL21)</f>
        <v>199377465.60000002</v>
      </c>
      <c r="H27" s="66">
        <f>SUM('REV-REVCALC_CWS'!AM21:AX21)</f>
        <v>439707134.07600009</v>
      </c>
      <c r="I27" s="66">
        <f>SUM('REV-REVCALC_CWS'!AY21:BJ21)</f>
        <v>484627500.81720012</v>
      </c>
      <c r="J27" s="118">
        <f>SUM(E27:I27)</f>
        <v>1277061900.4932003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320000</v>
      </c>
      <c r="F28" s="66">
        <f>SUM('REV-REVCALC_CWS'!O22:Z22)</f>
        <v>6069575</v>
      </c>
      <c r="G28" s="66">
        <f>SUM('REV-REVCALC_CWS'!AA22:AL22)</f>
        <v>8307394.4000000013</v>
      </c>
      <c r="H28" s="66">
        <f>SUM('REV-REVCALC_CWS'!AM22:AX22)</f>
        <v>18321130.586500004</v>
      </c>
      <c r="I28" s="66">
        <f>SUM('REV-REVCALC_CWS'!AY22:BJ22)</f>
        <v>20192812.534050003</v>
      </c>
      <c r="J28" s="118">
        <f>SUM(E28:I28)</f>
        <v>53210912.520550013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8000000</v>
      </c>
      <c r="F31" s="66">
        <f>SUM('REV-REVCALC_CWS'!O26:Z26)</f>
        <v>151739375</v>
      </c>
      <c r="G31" s="66">
        <f>SUM('REV-REVCALC_CWS'!AA26:AL26)</f>
        <v>207684860</v>
      </c>
      <c r="H31" s="66">
        <f>SUM('REV-REVCALC_CWS'!AM26:AX26)</f>
        <v>458028264.6624999</v>
      </c>
      <c r="I31" s="66">
        <f>SUM('REV-REVCALC_CWS'!AY26:BJ26)</f>
        <v>504820313.35125005</v>
      </c>
      <c r="J31" s="118">
        <f>SUM(E31:I31)</f>
        <v>1330272813.0137501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2483200</v>
      </c>
      <c r="F33" s="66">
        <f>SUM('REV-REVCALC_CWS'!O28:Z28)</f>
        <v>66765325</v>
      </c>
      <c r="G33" s="66">
        <f>SUM('REV-REVCALC_CWS'!AA28:AL28)</f>
        <v>91381338.400000021</v>
      </c>
      <c r="H33" s="66">
        <f>SUM('REV-REVCALC_CWS'!AM28:AX28)</f>
        <v>201532436.45149997</v>
      </c>
      <c r="I33" s="66">
        <f>SUM('REV-REVCALC_CWS'!AY28:BJ28)</f>
        <v>222120937.87454998</v>
      </c>
      <c r="J33" s="118">
        <f>SUM(E33:I33)</f>
        <v>584283237.72605002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0.15174282426687477</v>
      </c>
      <c r="F34" s="116">
        <f>F33/F24</f>
        <v>0.19407638953687287</v>
      </c>
      <c r="G34" s="116">
        <f>G33/G24</f>
        <v>0.13409450591544003</v>
      </c>
      <c r="H34" s="116">
        <f>H33/H24</f>
        <v>0.30555555555555547</v>
      </c>
      <c r="I34" s="116">
        <f>I33/I24</f>
        <v>0.30555555555555547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478</v>
      </c>
      <c r="F38">
        <f>SUM('REV-REVCALC_CWS'!O34:Z34)</f>
        <v>8277</v>
      </c>
      <c r="G38">
        <f>SUM('REV-REVCALC_CWS'!AA34:AL34)</f>
        <v>10010</v>
      </c>
      <c r="H38">
        <f>SUM('REV-REVCALC_CWS'!AM34:AX34)</f>
        <v>20933</v>
      </c>
      <c r="I38">
        <f>SUM('REV-REVCALC_CWS'!AY34:BJ34)</f>
        <v>21565</v>
      </c>
      <c r="J38" s="118">
        <f>SUM(E38:I38)</f>
        <v>61263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162</v>
      </c>
      <c r="F39">
        <f>SUM('REV-REVCALC_CWS'!O35:Z35)</f>
        <v>3068</v>
      </c>
      <c r="G39">
        <f>SUM('REV-REVCALC_CWS'!AA35:AL35)</f>
        <v>4502</v>
      </c>
      <c r="H39">
        <f>SUM('REV-REVCALC_CWS'!AM35:AX35)</f>
        <v>8978</v>
      </c>
      <c r="I39">
        <f>SUM('REV-REVCALC_CWS'!AY35:BJ35)</f>
        <v>9245</v>
      </c>
      <c r="J39" s="118">
        <f>SUM(E39:I39)</f>
        <v>25955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405000</v>
      </c>
      <c r="F47" s="66">
        <f>SUM('REV-REVCALC_CWS'!O44:Z44)</f>
        <v>8206900</v>
      </c>
      <c r="G47" s="66">
        <f>SUM('REV-REVCALC_CWS'!AA44:AL44)</f>
        <v>12885849.5</v>
      </c>
      <c r="H47" s="66">
        <f>SUM('REV-REVCALC_CWS'!AM44:AX44)</f>
        <v>27496090.134999994</v>
      </c>
      <c r="I47" s="66">
        <f>SUM('REV-REVCALC_CWS'!AY44:BJ44)</f>
        <v>30295772.781125005</v>
      </c>
      <c r="J47" s="118">
        <f>SUM(E47:I47)</f>
        <v>79289612.416125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3" t="s">
        <v>692</v>
      </c>
      <c r="C2" s="383"/>
      <c r="D2" s="383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1075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3" t="s">
        <v>35</v>
      </c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 t="s">
        <v>36</v>
      </c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 t="s">
        <v>37</v>
      </c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 t="s">
        <v>38</v>
      </c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 t="s">
        <v>39</v>
      </c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5"/>
    </row>
    <row r="2" spans="1:76" s="14" customFormat="1" x14ac:dyDescent="0.15">
      <c r="A2" s="10"/>
      <c r="B2" s="14" t="s">
        <v>725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952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951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640</v>
      </c>
      <c r="E3" s="169">
        <f>SUM(P25:AA25)</f>
        <v>11345</v>
      </c>
      <c r="F3" s="169">
        <f>SUM(AB25:AM25)</f>
        <v>14512</v>
      </c>
      <c r="G3" s="169">
        <f>SUM(AN25:AY25)</f>
        <v>29911</v>
      </c>
      <c r="H3" s="169">
        <f>SUM(AZ25:BK25)</f>
        <v>30810</v>
      </c>
      <c r="I3" s="169">
        <f>SUM(C3:H3)</f>
        <v>87218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1058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1059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1064</v>
      </c>
    </row>
    <row r="9" spans="2:63" s="169" customFormat="1" x14ac:dyDescent="0.15">
      <c r="B9" s="314" t="s">
        <v>1058</v>
      </c>
      <c r="C9" s="169">
        <f>C34</f>
        <v>0</v>
      </c>
      <c r="D9" s="169">
        <f>SUM(D34:O34)</f>
        <v>640</v>
      </c>
      <c r="E9" s="169">
        <f>SUM(P34:AA34)</f>
        <v>11345</v>
      </c>
      <c r="F9" s="169">
        <f>SUM(AB34:AM34)</f>
        <v>14512</v>
      </c>
      <c r="G9" s="169">
        <f>SUM(AN34:AY34)</f>
        <v>29911</v>
      </c>
      <c r="H9" s="169">
        <f>SUM(AZ34:BK34)</f>
        <v>30810</v>
      </c>
    </row>
    <row r="10" spans="2:63" x14ac:dyDescent="0.15">
      <c r="B10" s="110" t="s">
        <v>1060</v>
      </c>
      <c r="C10" s="9">
        <f>C35</f>
        <v>0</v>
      </c>
      <c r="D10" s="9">
        <f>SUM(D35:O35)</f>
        <v>7680000</v>
      </c>
      <c r="E10" s="9">
        <f>SUM(P35:AA35)</f>
        <v>145669800</v>
      </c>
      <c r="F10" s="9">
        <f>SUM(AB35:AM35)</f>
        <v>212731408</v>
      </c>
      <c r="G10" s="9">
        <f>SUM(AN35:AY35)</f>
        <v>6400954</v>
      </c>
      <c r="H10" s="9">
        <f>SUM(AZ35:BK35)</f>
        <v>423292428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1058</v>
      </c>
      <c r="C12" s="169">
        <v>0</v>
      </c>
      <c r="D12" s="169">
        <f>SUM(D38:O38)</f>
        <v>640</v>
      </c>
      <c r="E12" s="169">
        <f>SUM(P38:AA38)</f>
        <v>11345</v>
      </c>
      <c r="F12" s="169">
        <f>SUM(AB38:AM38)</f>
        <v>14512</v>
      </c>
      <c r="G12" s="169">
        <f>SUM(AN38:AY38)</f>
        <v>29911</v>
      </c>
      <c r="H12" s="169">
        <f>SUM(AZ38:BK38)</f>
        <v>30810</v>
      </c>
    </row>
    <row r="13" spans="2:63" x14ac:dyDescent="0.15">
      <c r="B13" s="110" t="s">
        <v>1061</v>
      </c>
      <c r="C13" s="9">
        <v>0</v>
      </c>
      <c r="D13" s="9">
        <f>SUM(D39:O39)</f>
        <v>7680000</v>
      </c>
      <c r="E13" s="9">
        <f>SUM(P39:AA39)</f>
        <v>145669800</v>
      </c>
      <c r="F13" s="9">
        <f>SUM(AB39:AM39)</f>
        <v>212731408</v>
      </c>
      <c r="G13" s="9">
        <f>SUM(AN39:AY39)</f>
        <v>6400954</v>
      </c>
      <c r="H13" s="9">
        <f>SUM(AZ39:BK39)</f>
        <v>423292428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1058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1061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1058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1060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3" t="s">
        <v>35</v>
      </c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/>
      <c r="P21" s="383" t="s">
        <v>36</v>
      </c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/>
      <c r="AB21" s="383" t="s">
        <v>37</v>
      </c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/>
      <c r="AN21" s="383" t="s">
        <v>38</v>
      </c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/>
      <c r="AZ21" s="383" t="s">
        <v>39</v>
      </c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  <c r="BK21" s="383"/>
      <c r="BM21" s="10" t="s">
        <v>631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43</v>
      </c>
      <c r="H25" s="313">
        <f>'REV-REVCALC_CWS'!G13</f>
        <v>75</v>
      </c>
      <c r="I25" s="313">
        <f>'REV-REVCALC_CWS'!H13</f>
        <v>75</v>
      </c>
      <c r="J25" s="313">
        <f>'REV-REVCALC_CWS'!I13</f>
        <v>75</v>
      </c>
      <c r="K25" s="313">
        <f>'REV-REVCALC_CWS'!J13</f>
        <v>75</v>
      </c>
      <c r="L25" s="313">
        <f>'REV-REVCALC_CWS'!K13</f>
        <v>75</v>
      </c>
      <c r="M25" s="313">
        <f>'REV-REVCALC_CWS'!L13</f>
        <v>75</v>
      </c>
      <c r="N25" s="313">
        <f>'REV-REVCALC_CWS'!M13</f>
        <v>75</v>
      </c>
      <c r="O25" s="313">
        <f>'REV-REVCALC_CWS'!N13</f>
        <v>72</v>
      </c>
      <c r="P25" s="313">
        <f>'REV-REVCALC_CWS'!O13</f>
        <v>567</v>
      </c>
      <c r="Q25" s="313">
        <f>'REV-REVCALC_CWS'!P13</f>
        <v>908</v>
      </c>
      <c r="R25" s="313">
        <f>'REV-REVCALC_CWS'!Q13</f>
        <v>1021</v>
      </c>
      <c r="S25" s="313">
        <f>'REV-REVCALC_CWS'!R13</f>
        <v>1021</v>
      </c>
      <c r="T25" s="313">
        <f>'REV-REVCALC_CWS'!S13</f>
        <v>1021</v>
      </c>
      <c r="U25" s="313">
        <f>'REV-REVCALC_CWS'!T13</f>
        <v>1021</v>
      </c>
      <c r="V25" s="313">
        <f>'REV-REVCALC_CWS'!U13</f>
        <v>1021</v>
      </c>
      <c r="W25" s="313">
        <f>'REV-REVCALC_CWS'!V13</f>
        <v>1021</v>
      </c>
      <c r="X25" s="313">
        <f>'REV-REVCALC_CWS'!W13</f>
        <v>1021</v>
      </c>
      <c r="Y25" s="313">
        <f>'REV-REVCALC_CWS'!X13</f>
        <v>1021</v>
      </c>
      <c r="Z25" s="313">
        <f>'REV-REVCALC_CWS'!Y13</f>
        <v>1021</v>
      </c>
      <c r="AA25" s="313">
        <f>'REV-REVCALC_CWS'!Z13</f>
        <v>681</v>
      </c>
      <c r="AB25" s="313">
        <f>'REV-REVCALC_CWS'!AA13</f>
        <v>726</v>
      </c>
      <c r="AC25" s="313">
        <f>'REV-REVCALC_CWS'!AB13</f>
        <v>1161</v>
      </c>
      <c r="AD25" s="313">
        <f>'REV-REVCALC_CWS'!AC13</f>
        <v>1306</v>
      </c>
      <c r="AE25" s="313">
        <f>'REV-REVCALC_CWS'!AD13</f>
        <v>1306</v>
      </c>
      <c r="AF25" s="313">
        <f>'REV-REVCALC_CWS'!AE13</f>
        <v>1306</v>
      </c>
      <c r="AG25" s="313">
        <f>'REV-REVCALC_CWS'!AF13</f>
        <v>1306</v>
      </c>
      <c r="AH25" s="313">
        <f>'REV-REVCALC_CWS'!AG13</f>
        <v>1306</v>
      </c>
      <c r="AI25" s="313">
        <f>'REV-REVCALC_CWS'!AH13</f>
        <v>1306</v>
      </c>
      <c r="AJ25" s="313">
        <f>'REV-REVCALC_CWS'!AI13</f>
        <v>1306</v>
      </c>
      <c r="AK25" s="313">
        <f>'REV-REVCALC_CWS'!AJ13</f>
        <v>1306</v>
      </c>
      <c r="AL25" s="313">
        <f>'REV-REVCALC_CWS'!AK13</f>
        <v>1306</v>
      </c>
      <c r="AM25" s="313">
        <f>'REV-REVCALC_CWS'!AL13</f>
        <v>871</v>
      </c>
      <c r="AN25" s="313">
        <f>'REV-REVCALC_CWS'!AM13</f>
        <v>1495</v>
      </c>
      <c r="AO25" s="313">
        <f>'REV-REVCALC_CWS'!AN13</f>
        <v>2393</v>
      </c>
      <c r="AP25" s="313">
        <f>'REV-REVCALC_CWS'!AO13</f>
        <v>2692</v>
      </c>
      <c r="AQ25" s="313">
        <f>'REV-REVCALC_CWS'!AP13</f>
        <v>2692</v>
      </c>
      <c r="AR25" s="313">
        <f>'REV-REVCALC_CWS'!AQ13</f>
        <v>2692</v>
      </c>
      <c r="AS25" s="313">
        <f>'REV-REVCALC_CWS'!AR13</f>
        <v>2692</v>
      </c>
      <c r="AT25" s="313">
        <f>'REV-REVCALC_CWS'!AS13</f>
        <v>2692</v>
      </c>
      <c r="AU25" s="313">
        <f>'REV-REVCALC_CWS'!AT13</f>
        <v>2692</v>
      </c>
      <c r="AV25" s="313">
        <f>'REV-REVCALC_CWS'!AU13</f>
        <v>2692</v>
      </c>
      <c r="AW25" s="313">
        <f>'REV-REVCALC_CWS'!AV13</f>
        <v>2692</v>
      </c>
      <c r="AX25" s="313">
        <f>'REV-REVCALC_CWS'!AW13</f>
        <v>2692</v>
      </c>
      <c r="AY25" s="313">
        <f>'REV-REVCALC_CWS'!AX13</f>
        <v>1795</v>
      </c>
      <c r="AZ25" s="313">
        <f>'REV-REVCALC_CWS'!AY13</f>
        <v>1540</v>
      </c>
      <c r="BA25" s="313">
        <f>'REV-REVCALC_CWS'!AZ13</f>
        <v>2465</v>
      </c>
      <c r="BB25" s="313">
        <f>'REV-REVCALC_CWS'!BA13</f>
        <v>2773</v>
      </c>
      <c r="BC25" s="313">
        <f>'REV-REVCALC_CWS'!BB13</f>
        <v>2773</v>
      </c>
      <c r="BD25" s="313">
        <f>'REV-REVCALC_CWS'!BC13</f>
        <v>2773</v>
      </c>
      <c r="BE25" s="313">
        <f>'REV-REVCALC_CWS'!BD13</f>
        <v>2773</v>
      </c>
      <c r="BF25" s="313">
        <f>'REV-REVCALC_CWS'!BE13</f>
        <v>2773</v>
      </c>
      <c r="BG25" s="313">
        <f>'REV-REVCALC_CWS'!BF13</f>
        <v>2773</v>
      </c>
      <c r="BH25" s="313">
        <f>'REV-REVCALC_CWS'!BG13</f>
        <v>2773</v>
      </c>
      <c r="BI25" s="313">
        <f>'REV-REVCALC_CWS'!BH13</f>
        <v>2773</v>
      </c>
      <c r="BJ25" s="313">
        <f>'REV-REVCALC_CWS'!BI13</f>
        <v>2773</v>
      </c>
      <c r="BK25" s="313">
        <f>'REV-REVCALC_CWS'!BJ13</f>
        <v>1848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1058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1059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1064</v>
      </c>
    </row>
    <row r="34" spans="2:66" s="169" customFormat="1" x14ac:dyDescent="0.15">
      <c r="B34" s="314" t="s">
        <v>1058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43</v>
      </c>
      <c r="H34" s="169">
        <f t="shared" si="7"/>
        <v>75</v>
      </c>
      <c r="I34" s="169">
        <f t="shared" si="7"/>
        <v>75</v>
      </c>
      <c r="J34" s="169">
        <f t="shared" si="7"/>
        <v>75</v>
      </c>
      <c r="K34" s="169">
        <f t="shared" si="7"/>
        <v>75</v>
      </c>
      <c r="L34" s="169">
        <f t="shared" si="7"/>
        <v>75</v>
      </c>
      <c r="M34" s="169">
        <f t="shared" si="7"/>
        <v>75</v>
      </c>
      <c r="N34" s="169">
        <f t="shared" si="7"/>
        <v>75</v>
      </c>
      <c r="O34" s="169">
        <f t="shared" si="7"/>
        <v>72</v>
      </c>
      <c r="P34" s="169">
        <f t="shared" si="7"/>
        <v>567</v>
      </c>
      <c r="Q34" s="169">
        <f t="shared" si="7"/>
        <v>908</v>
      </c>
      <c r="R34" s="169">
        <f t="shared" si="7"/>
        <v>1021</v>
      </c>
      <c r="S34" s="169">
        <f t="shared" si="7"/>
        <v>1021</v>
      </c>
      <c r="T34" s="169">
        <f t="shared" si="7"/>
        <v>1021</v>
      </c>
      <c r="U34" s="169">
        <f t="shared" si="7"/>
        <v>1021</v>
      </c>
      <c r="V34" s="169">
        <f t="shared" si="7"/>
        <v>1021</v>
      </c>
      <c r="W34" s="169">
        <f t="shared" si="7"/>
        <v>1021</v>
      </c>
      <c r="X34" s="169">
        <f t="shared" si="7"/>
        <v>1021</v>
      </c>
      <c r="Y34" s="169">
        <f t="shared" si="7"/>
        <v>1021</v>
      </c>
      <c r="Z34" s="169">
        <f t="shared" si="7"/>
        <v>1021</v>
      </c>
      <c r="AA34" s="169">
        <f t="shared" si="7"/>
        <v>681</v>
      </c>
      <c r="AB34" s="169">
        <f t="shared" si="7"/>
        <v>726</v>
      </c>
      <c r="AC34" s="169">
        <f t="shared" si="7"/>
        <v>1161</v>
      </c>
      <c r="AD34" s="169">
        <f t="shared" si="7"/>
        <v>1306</v>
      </c>
      <c r="AE34" s="169">
        <f t="shared" si="7"/>
        <v>1306</v>
      </c>
      <c r="AF34" s="169">
        <f t="shared" si="7"/>
        <v>1306</v>
      </c>
      <c r="AG34" s="169">
        <f t="shared" si="7"/>
        <v>1306</v>
      </c>
      <c r="AH34" s="169">
        <f t="shared" si="7"/>
        <v>1306</v>
      </c>
      <c r="AI34" s="169">
        <f t="shared" ref="AI34:BN34" si="8">AI47-(AI30-AI38)</f>
        <v>1306</v>
      </c>
      <c r="AJ34" s="169">
        <f t="shared" si="8"/>
        <v>1306</v>
      </c>
      <c r="AK34" s="169">
        <f t="shared" si="8"/>
        <v>1306</v>
      </c>
      <c r="AL34" s="169">
        <f t="shared" si="8"/>
        <v>1306</v>
      </c>
      <c r="AM34" s="169">
        <f t="shared" si="8"/>
        <v>871</v>
      </c>
      <c r="AN34" s="169">
        <f t="shared" si="8"/>
        <v>1495</v>
      </c>
      <c r="AO34" s="169">
        <f t="shared" si="8"/>
        <v>2393</v>
      </c>
      <c r="AP34" s="169">
        <f t="shared" si="8"/>
        <v>2692</v>
      </c>
      <c r="AQ34" s="169">
        <f t="shared" si="8"/>
        <v>2692</v>
      </c>
      <c r="AR34" s="169">
        <f t="shared" si="8"/>
        <v>2692</v>
      </c>
      <c r="AS34" s="169">
        <f t="shared" si="8"/>
        <v>2692</v>
      </c>
      <c r="AT34" s="169">
        <f t="shared" si="8"/>
        <v>2692</v>
      </c>
      <c r="AU34" s="169">
        <f t="shared" si="8"/>
        <v>2692</v>
      </c>
      <c r="AV34" s="169">
        <f t="shared" si="8"/>
        <v>2692</v>
      </c>
      <c r="AW34" s="169">
        <f t="shared" si="8"/>
        <v>2692</v>
      </c>
      <c r="AX34" s="169">
        <f t="shared" si="8"/>
        <v>2692</v>
      </c>
      <c r="AY34" s="169">
        <f t="shared" si="8"/>
        <v>1795</v>
      </c>
      <c r="AZ34" s="169">
        <f t="shared" si="8"/>
        <v>1540</v>
      </c>
      <c r="BA34" s="169">
        <f t="shared" si="8"/>
        <v>2465</v>
      </c>
      <c r="BB34" s="169">
        <f t="shared" si="8"/>
        <v>2773</v>
      </c>
      <c r="BC34" s="169">
        <f t="shared" si="8"/>
        <v>2773</v>
      </c>
      <c r="BD34" s="169">
        <f t="shared" si="8"/>
        <v>2773</v>
      </c>
      <c r="BE34" s="169">
        <f t="shared" si="8"/>
        <v>2773</v>
      </c>
      <c r="BF34" s="169">
        <f t="shared" si="8"/>
        <v>2773</v>
      </c>
      <c r="BG34" s="169">
        <f t="shared" si="8"/>
        <v>2773</v>
      </c>
      <c r="BH34" s="169">
        <f t="shared" si="8"/>
        <v>2773</v>
      </c>
      <c r="BI34" s="169">
        <f t="shared" si="8"/>
        <v>2773</v>
      </c>
      <c r="BJ34" s="169">
        <f t="shared" si="8"/>
        <v>2773</v>
      </c>
      <c r="BK34" s="169">
        <f t="shared" si="8"/>
        <v>1848</v>
      </c>
      <c r="BL34" s="169">
        <f t="shared" si="8"/>
        <v>87218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1061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516000</v>
      </c>
      <c r="H35" s="145">
        <f t="shared" si="9"/>
        <v>900000</v>
      </c>
      <c r="I35" s="145">
        <f t="shared" si="9"/>
        <v>900000</v>
      </c>
      <c r="J35" s="145">
        <f t="shared" si="9"/>
        <v>900000</v>
      </c>
      <c r="K35" s="145">
        <f t="shared" si="9"/>
        <v>900000</v>
      </c>
      <c r="L35" s="145">
        <f t="shared" si="9"/>
        <v>900000</v>
      </c>
      <c r="M35" s="145">
        <f t="shared" si="9"/>
        <v>900000</v>
      </c>
      <c r="N35" s="145">
        <f t="shared" si="9"/>
        <v>900000</v>
      </c>
      <c r="O35" s="145">
        <f t="shared" si="9"/>
        <v>864000</v>
      </c>
      <c r="P35" s="145">
        <f t="shared" si="9"/>
        <v>7280280</v>
      </c>
      <c r="Q35" s="145">
        <f t="shared" si="9"/>
        <v>11658720</v>
      </c>
      <c r="R35" s="145">
        <f t="shared" si="9"/>
        <v>13109640</v>
      </c>
      <c r="S35" s="145">
        <f t="shared" si="9"/>
        <v>13109640</v>
      </c>
      <c r="T35" s="145">
        <f t="shared" si="9"/>
        <v>13109640</v>
      </c>
      <c r="U35" s="145">
        <f t="shared" si="9"/>
        <v>13109640</v>
      </c>
      <c r="V35" s="145">
        <f t="shared" si="9"/>
        <v>13109640</v>
      </c>
      <c r="W35" s="145">
        <f t="shared" si="9"/>
        <v>13109640</v>
      </c>
      <c r="X35" s="145">
        <f t="shared" si="9"/>
        <v>13109640</v>
      </c>
      <c r="Y35" s="145">
        <f t="shared" si="9"/>
        <v>13109640</v>
      </c>
      <c r="Z35" s="145">
        <f t="shared" si="9"/>
        <v>13109640</v>
      </c>
      <c r="AA35" s="145">
        <f t="shared" si="9"/>
        <v>8744040</v>
      </c>
      <c r="AB35" s="145">
        <f t="shared" si="9"/>
        <v>10642434</v>
      </c>
      <c r="AC35" s="145">
        <f t="shared" si="9"/>
        <v>17019099</v>
      </c>
      <c r="AD35" s="145">
        <f t="shared" si="9"/>
        <v>19144654</v>
      </c>
      <c r="AE35" s="145">
        <f t="shared" si="9"/>
        <v>19144654</v>
      </c>
      <c r="AF35" s="145">
        <f t="shared" si="9"/>
        <v>19144654</v>
      </c>
      <c r="AG35" s="145">
        <f t="shared" si="9"/>
        <v>19144654</v>
      </c>
      <c r="AH35" s="145">
        <f t="shared" si="9"/>
        <v>19144654</v>
      </c>
      <c r="AI35" s="145">
        <f t="shared" ref="AI35:BN35" si="10">AI34*AI27</f>
        <v>19144654</v>
      </c>
      <c r="AJ35" s="145">
        <f t="shared" si="10"/>
        <v>19144654</v>
      </c>
      <c r="AK35" s="145">
        <f t="shared" si="10"/>
        <v>19144654</v>
      </c>
      <c r="AL35" s="145">
        <f t="shared" si="10"/>
        <v>19144654</v>
      </c>
      <c r="AM35" s="145">
        <f t="shared" si="10"/>
        <v>12767989</v>
      </c>
      <c r="AN35" s="145">
        <f t="shared" si="10"/>
        <v>319930</v>
      </c>
      <c r="AO35" s="145">
        <f t="shared" si="10"/>
        <v>512102</v>
      </c>
      <c r="AP35" s="145">
        <f t="shared" si="10"/>
        <v>576088</v>
      </c>
      <c r="AQ35" s="145">
        <f t="shared" si="10"/>
        <v>576088</v>
      </c>
      <c r="AR35" s="145">
        <f t="shared" si="10"/>
        <v>576088</v>
      </c>
      <c r="AS35" s="145">
        <f t="shared" si="10"/>
        <v>576088</v>
      </c>
      <c r="AT35" s="145">
        <f t="shared" si="10"/>
        <v>576088</v>
      </c>
      <c r="AU35" s="145">
        <f t="shared" si="10"/>
        <v>576088</v>
      </c>
      <c r="AV35" s="145">
        <f t="shared" si="10"/>
        <v>576088</v>
      </c>
      <c r="AW35" s="145">
        <f t="shared" si="10"/>
        <v>576088</v>
      </c>
      <c r="AX35" s="145">
        <f t="shared" si="10"/>
        <v>576088</v>
      </c>
      <c r="AY35" s="145">
        <f t="shared" si="10"/>
        <v>384130</v>
      </c>
      <c r="AZ35" s="145">
        <f t="shared" si="10"/>
        <v>21157752</v>
      </c>
      <c r="BA35" s="145">
        <f t="shared" si="10"/>
        <v>33866142</v>
      </c>
      <c r="BB35" s="145">
        <f t="shared" si="10"/>
        <v>38097692.400000006</v>
      </c>
      <c r="BC35" s="145">
        <f t="shared" si="10"/>
        <v>38097692.400000006</v>
      </c>
      <c r="BD35" s="145">
        <f t="shared" si="10"/>
        <v>38097692.400000006</v>
      </c>
      <c r="BE35" s="145">
        <f t="shared" si="10"/>
        <v>38097692.400000006</v>
      </c>
      <c r="BF35" s="145">
        <f t="shared" si="10"/>
        <v>38097692.400000006</v>
      </c>
      <c r="BG35" s="145">
        <f t="shared" si="10"/>
        <v>38097692.400000006</v>
      </c>
      <c r="BH35" s="145">
        <f t="shared" si="10"/>
        <v>38097692.400000006</v>
      </c>
      <c r="BI35" s="145">
        <f t="shared" si="10"/>
        <v>38097692.400000006</v>
      </c>
      <c r="BJ35" s="145">
        <f t="shared" si="10"/>
        <v>38097692.400000006</v>
      </c>
      <c r="BK35" s="145">
        <f t="shared" si="10"/>
        <v>25389302.400000002</v>
      </c>
      <c r="BL35" s="145">
        <f t="shared" si="10"/>
        <v>1198270658.4000001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1058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43</v>
      </c>
      <c r="H38" s="169">
        <f>'REV-REVCALC_CWS'!G13</f>
        <v>75</v>
      </c>
      <c r="I38" s="169">
        <f>'REV-REVCALC_CWS'!H13</f>
        <v>75</v>
      </c>
      <c r="J38" s="169">
        <f>'REV-REVCALC_CWS'!I13</f>
        <v>75</v>
      </c>
      <c r="K38" s="169">
        <f>'REV-REVCALC_CWS'!J13</f>
        <v>75</v>
      </c>
      <c r="L38" s="169">
        <f>'REV-REVCALC_CWS'!K13</f>
        <v>75</v>
      </c>
      <c r="M38" s="169">
        <f>'REV-REVCALC_CWS'!L13</f>
        <v>75</v>
      </c>
      <c r="N38" s="169">
        <f>'REV-REVCALC_CWS'!M13</f>
        <v>75</v>
      </c>
      <c r="O38" s="169">
        <f>'REV-REVCALC_CWS'!N13</f>
        <v>72</v>
      </c>
      <c r="P38" s="169">
        <f>'REV-REVCALC_CWS'!O13</f>
        <v>567</v>
      </c>
      <c r="Q38" s="169">
        <f>'REV-REVCALC_CWS'!P13</f>
        <v>908</v>
      </c>
      <c r="R38" s="169">
        <f>'REV-REVCALC_CWS'!Q13</f>
        <v>1021</v>
      </c>
      <c r="S38" s="169">
        <f>'REV-REVCALC_CWS'!R13</f>
        <v>1021</v>
      </c>
      <c r="T38" s="169">
        <f>'REV-REVCALC_CWS'!S13</f>
        <v>1021</v>
      </c>
      <c r="U38" s="169">
        <f>'REV-REVCALC_CWS'!T13</f>
        <v>1021</v>
      </c>
      <c r="V38" s="169">
        <f>'REV-REVCALC_CWS'!U13</f>
        <v>1021</v>
      </c>
      <c r="W38" s="169">
        <f>'REV-REVCALC_CWS'!V13</f>
        <v>1021</v>
      </c>
      <c r="X38" s="169">
        <f>'REV-REVCALC_CWS'!W13</f>
        <v>1021</v>
      </c>
      <c r="Y38" s="169">
        <f>'REV-REVCALC_CWS'!X13</f>
        <v>1021</v>
      </c>
      <c r="Z38" s="169">
        <f>'REV-REVCALC_CWS'!Y13</f>
        <v>1021</v>
      </c>
      <c r="AA38" s="169">
        <f>'REV-REVCALC_CWS'!Z13</f>
        <v>681</v>
      </c>
      <c r="AB38" s="169">
        <f>'REV-REVCALC_CWS'!AA13</f>
        <v>726</v>
      </c>
      <c r="AC38" s="169">
        <f>'REV-REVCALC_CWS'!AB13</f>
        <v>1161</v>
      </c>
      <c r="AD38" s="169">
        <f>'REV-REVCALC_CWS'!AC13</f>
        <v>1306</v>
      </c>
      <c r="AE38" s="169">
        <f>'REV-REVCALC_CWS'!AD13</f>
        <v>1306</v>
      </c>
      <c r="AF38" s="169">
        <f>'REV-REVCALC_CWS'!AE13</f>
        <v>1306</v>
      </c>
      <c r="AG38" s="169">
        <f>'REV-REVCALC_CWS'!AF13</f>
        <v>1306</v>
      </c>
      <c r="AH38" s="169">
        <f>'REV-REVCALC_CWS'!AG13</f>
        <v>1306</v>
      </c>
      <c r="AI38" s="169">
        <f>'REV-REVCALC_CWS'!AH13</f>
        <v>1306</v>
      </c>
      <c r="AJ38" s="169">
        <f>'REV-REVCALC_CWS'!AI13</f>
        <v>1306</v>
      </c>
      <c r="AK38" s="169">
        <f>'REV-REVCALC_CWS'!AJ13</f>
        <v>1306</v>
      </c>
      <c r="AL38" s="169">
        <f>'REV-REVCALC_CWS'!AK13</f>
        <v>1306</v>
      </c>
      <c r="AM38" s="169">
        <f>'REV-REVCALC_CWS'!AL13</f>
        <v>871</v>
      </c>
      <c r="AN38" s="169">
        <f>'REV-REVCALC_CWS'!AM13</f>
        <v>1495</v>
      </c>
      <c r="AO38" s="169">
        <f>'REV-REVCALC_CWS'!AN13</f>
        <v>2393</v>
      </c>
      <c r="AP38" s="169">
        <f>'REV-REVCALC_CWS'!AO13</f>
        <v>2692</v>
      </c>
      <c r="AQ38" s="169">
        <f>'REV-REVCALC_CWS'!AP13</f>
        <v>2692</v>
      </c>
      <c r="AR38" s="169">
        <f>'REV-REVCALC_CWS'!AQ13</f>
        <v>2692</v>
      </c>
      <c r="AS38" s="169">
        <f>'REV-REVCALC_CWS'!AR13</f>
        <v>2692</v>
      </c>
      <c r="AT38" s="169">
        <f>'REV-REVCALC_CWS'!AS13</f>
        <v>2692</v>
      </c>
      <c r="AU38" s="169">
        <f>'REV-REVCALC_CWS'!AT13</f>
        <v>2692</v>
      </c>
      <c r="AV38" s="169">
        <f>'REV-REVCALC_CWS'!AU13</f>
        <v>2692</v>
      </c>
      <c r="AW38" s="169">
        <f>'REV-REVCALC_CWS'!AV13</f>
        <v>2692</v>
      </c>
      <c r="AX38" s="169">
        <f>'REV-REVCALC_CWS'!AW13</f>
        <v>2692</v>
      </c>
      <c r="AY38" s="169">
        <f>'REV-REVCALC_CWS'!AX13</f>
        <v>1795</v>
      </c>
      <c r="AZ38" s="169">
        <f>'REV-REVCALC_CWS'!AY13</f>
        <v>1540</v>
      </c>
      <c r="BA38" s="169">
        <f>'REV-REVCALC_CWS'!AZ13</f>
        <v>2465</v>
      </c>
      <c r="BB38" s="169">
        <f>'REV-REVCALC_CWS'!BA13</f>
        <v>2773</v>
      </c>
      <c r="BC38" s="169">
        <f>'REV-REVCALC_CWS'!BB13</f>
        <v>2773</v>
      </c>
      <c r="BD38" s="169">
        <f>'REV-REVCALC_CWS'!BC13</f>
        <v>2773</v>
      </c>
      <c r="BE38" s="169">
        <f>'REV-REVCALC_CWS'!BD13</f>
        <v>2773</v>
      </c>
      <c r="BF38" s="169">
        <f>'REV-REVCALC_CWS'!BE13</f>
        <v>2773</v>
      </c>
      <c r="BG38" s="169">
        <f>'REV-REVCALC_CWS'!BF13</f>
        <v>2773</v>
      </c>
      <c r="BH38" s="169">
        <f>'REV-REVCALC_CWS'!BG13</f>
        <v>2773</v>
      </c>
      <c r="BI38" s="169">
        <f>'REV-REVCALC_CWS'!BH13</f>
        <v>2773</v>
      </c>
      <c r="BJ38" s="169">
        <f>'REV-REVCALC_CWS'!BI13</f>
        <v>2773</v>
      </c>
      <c r="BK38" s="169">
        <f>'REV-REVCALC_CWS'!BJ13</f>
        <v>1848</v>
      </c>
      <c r="BL38" s="169">
        <f>'REV-REVCALC_CWS'!BK13</f>
        <v>87218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1060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516000</v>
      </c>
      <c r="H39" s="145">
        <f t="shared" si="11"/>
        <v>900000</v>
      </c>
      <c r="I39" s="145">
        <f t="shared" si="11"/>
        <v>900000</v>
      </c>
      <c r="J39" s="145">
        <f t="shared" si="11"/>
        <v>900000</v>
      </c>
      <c r="K39" s="145">
        <f t="shared" si="11"/>
        <v>900000</v>
      </c>
      <c r="L39" s="145">
        <f t="shared" si="11"/>
        <v>900000</v>
      </c>
      <c r="M39" s="145">
        <f t="shared" si="11"/>
        <v>900000</v>
      </c>
      <c r="N39" s="145">
        <f t="shared" si="11"/>
        <v>900000</v>
      </c>
      <c r="O39" s="145">
        <f t="shared" si="11"/>
        <v>864000</v>
      </c>
      <c r="P39" s="145">
        <f t="shared" si="11"/>
        <v>7280280</v>
      </c>
      <c r="Q39" s="145">
        <f t="shared" si="11"/>
        <v>11658720</v>
      </c>
      <c r="R39" s="145">
        <f t="shared" si="11"/>
        <v>13109640</v>
      </c>
      <c r="S39" s="145">
        <f t="shared" si="11"/>
        <v>13109640</v>
      </c>
      <c r="T39" s="145">
        <f t="shared" si="11"/>
        <v>13109640</v>
      </c>
      <c r="U39" s="145">
        <f t="shared" si="11"/>
        <v>13109640</v>
      </c>
      <c r="V39" s="145">
        <f t="shared" si="11"/>
        <v>13109640</v>
      </c>
      <c r="W39" s="145">
        <f t="shared" si="11"/>
        <v>13109640</v>
      </c>
      <c r="X39" s="145">
        <f t="shared" si="11"/>
        <v>13109640</v>
      </c>
      <c r="Y39" s="145">
        <f t="shared" si="11"/>
        <v>13109640</v>
      </c>
      <c r="Z39" s="145">
        <f t="shared" si="11"/>
        <v>13109640</v>
      </c>
      <c r="AA39" s="145">
        <f t="shared" si="11"/>
        <v>8744040</v>
      </c>
      <c r="AB39" s="145">
        <f t="shared" si="11"/>
        <v>10642434</v>
      </c>
      <c r="AC39" s="145">
        <f t="shared" si="11"/>
        <v>17019099</v>
      </c>
      <c r="AD39" s="145">
        <f t="shared" si="11"/>
        <v>19144654</v>
      </c>
      <c r="AE39" s="145">
        <f t="shared" si="11"/>
        <v>19144654</v>
      </c>
      <c r="AF39" s="145">
        <f t="shared" si="11"/>
        <v>19144654</v>
      </c>
      <c r="AG39" s="145">
        <f t="shared" si="11"/>
        <v>19144654</v>
      </c>
      <c r="AH39" s="145">
        <f t="shared" si="11"/>
        <v>19144654</v>
      </c>
      <c r="AI39" s="145">
        <f t="shared" si="11"/>
        <v>19144654</v>
      </c>
      <c r="AJ39" s="145">
        <f t="shared" ref="AJ39:BN39" si="12">AJ38*AJ27</f>
        <v>19144654</v>
      </c>
      <c r="AK39" s="145">
        <f t="shared" si="12"/>
        <v>19144654</v>
      </c>
      <c r="AL39" s="145">
        <f t="shared" si="12"/>
        <v>19144654</v>
      </c>
      <c r="AM39" s="145">
        <f t="shared" si="12"/>
        <v>12767989</v>
      </c>
      <c r="AN39" s="145">
        <f t="shared" si="12"/>
        <v>319930</v>
      </c>
      <c r="AO39" s="145">
        <f t="shared" si="12"/>
        <v>512102</v>
      </c>
      <c r="AP39" s="145">
        <f t="shared" si="12"/>
        <v>576088</v>
      </c>
      <c r="AQ39" s="145">
        <f t="shared" si="12"/>
        <v>576088</v>
      </c>
      <c r="AR39" s="145">
        <f t="shared" si="12"/>
        <v>576088</v>
      </c>
      <c r="AS39" s="145">
        <f t="shared" si="12"/>
        <v>576088</v>
      </c>
      <c r="AT39" s="145">
        <f t="shared" si="12"/>
        <v>576088</v>
      </c>
      <c r="AU39" s="145">
        <f t="shared" si="12"/>
        <v>576088</v>
      </c>
      <c r="AV39" s="145">
        <f t="shared" si="12"/>
        <v>576088</v>
      </c>
      <c r="AW39" s="145">
        <f t="shared" si="12"/>
        <v>576088</v>
      </c>
      <c r="AX39" s="145">
        <f t="shared" si="12"/>
        <v>576088</v>
      </c>
      <c r="AY39" s="145">
        <f t="shared" si="12"/>
        <v>384130</v>
      </c>
      <c r="AZ39" s="145">
        <f t="shared" si="12"/>
        <v>21157752</v>
      </c>
      <c r="BA39" s="145">
        <f t="shared" si="12"/>
        <v>33866142</v>
      </c>
      <c r="BB39" s="145">
        <f t="shared" si="12"/>
        <v>38097692.400000006</v>
      </c>
      <c r="BC39" s="145">
        <f t="shared" si="12"/>
        <v>38097692.400000006</v>
      </c>
      <c r="BD39" s="145">
        <f t="shared" si="12"/>
        <v>38097692.400000006</v>
      </c>
      <c r="BE39" s="145">
        <f t="shared" si="12"/>
        <v>38097692.400000006</v>
      </c>
      <c r="BF39" s="145">
        <f t="shared" si="12"/>
        <v>38097692.400000006</v>
      </c>
      <c r="BG39" s="145">
        <f t="shared" si="12"/>
        <v>38097692.400000006</v>
      </c>
      <c r="BH39" s="145">
        <f t="shared" si="12"/>
        <v>38097692.400000006</v>
      </c>
      <c r="BI39" s="145">
        <f t="shared" si="12"/>
        <v>38097692.400000006</v>
      </c>
      <c r="BJ39" s="145">
        <f t="shared" si="12"/>
        <v>38097692.400000006</v>
      </c>
      <c r="BK39" s="145">
        <f t="shared" si="12"/>
        <v>25389302.400000002</v>
      </c>
      <c r="BL39" s="145">
        <f t="shared" si="12"/>
        <v>1198270658.4000001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1062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1063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1058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1060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7680000</v>
      </c>
      <c r="E54" s="66">
        <f>SUM(P66:AA66)</f>
        <v>145669800</v>
      </c>
      <c r="F54" s="66">
        <f>SUM(AB66:AM66)</f>
        <v>212731408</v>
      </c>
      <c r="G54" s="66">
        <f>SUM(AN66:AY66)</f>
        <v>6400954</v>
      </c>
      <c r="H54" s="66">
        <f>SUM(AZ66:BK66)</f>
        <v>423292428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7680000</v>
      </c>
      <c r="E55" s="9">
        <f>E53+E54</f>
        <v>145669800</v>
      </c>
      <c r="F55" s="9">
        <f>F53+F54</f>
        <v>212731408</v>
      </c>
      <c r="G55" s="9">
        <f>G53+G54</f>
        <v>6400954</v>
      </c>
      <c r="H55" s="9">
        <f>H53+H54</f>
        <v>423292428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7680000</v>
      </c>
      <c r="E56" s="66">
        <f>SUM(P68:AA68)</f>
        <v>145669800</v>
      </c>
      <c r="F56" s="66">
        <f>SUM(AB68:AM68)</f>
        <v>212731408</v>
      </c>
      <c r="G56" s="66">
        <f>SUM(AN68:AY68)</f>
        <v>6400954</v>
      </c>
      <c r="H56" s="66">
        <f>SUM(AZ68:BK68)</f>
        <v>423292428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3" t="s">
        <v>35</v>
      </c>
      <c r="E60" s="383"/>
      <c r="F60" s="383"/>
      <c r="G60" s="383"/>
      <c r="H60" s="383"/>
      <c r="I60" s="383"/>
      <c r="J60" s="383"/>
      <c r="K60" s="383"/>
      <c r="L60" s="383"/>
      <c r="M60" s="383"/>
      <c r="N60" s="383"/>
      <c r="O60" s="383"/>
      <c r="P60" s="383" t="s">
        <v>36</v>
      </c>
      <c r="Q60" s="383"/>
      <c r="R60" s="383"/>
      <c r="S60" s="383"/>
      <c r="T60" s="383"/>
      <c r="U60" s="383"/>
      <c r="V60" s="383"/>
      <c r="W60" s="383"/>
      <c r="X60" s="383"/>
      <c r="Y60" s="383"/>
      <c r="Z60" s="383"/>
      <c r="AA60" s="383"/>
      <c r="AB60" s="383" t="s">
        <v>37</v>
      </c>
      <c r="AC60" s="383"/>
      <c r="AD60" s="383"/>
      <c r="AE60" s="383"/>
      <c r="AF60" s="383"/>
      <c r="AG60" s="383"/>
      <c r="AH60" s="383"/>
      <c r="AI60" s="383"/>
      <c r="AJ60" s="383"/>
      <c r="AK60" s="383"/>
      <c r="AL60" s="383"/>
      <c r="AM60" s="383"/>
      <c r="AN60" s="383" t="s">
        <v>38</v>
      </c>
      <c r="AO60" s="383"/>
      <c r="AP60" s="383"/>
      <c r="AQ60" s="383"/>
      <c r="AR60" s="383"/>
      <c r="AS60" s="383"/>
      <c r="AT60" s="383"/>
      <c r="AU60" s="383"/>
      <c r="AV60" s="383"/>
      <c r="AW60" s="383"/>
      <c r="AX60" s="383"/>
      <c r="AY60" s="383"/>
      <c r="AZ60" s="383" t="s">
        <v>39</v>
      </c>
      <c r="BA60" s="383"/>
      <c r="BB60" s="383"/>
      <c r="BC60" s="383"/>
      <c r="BD60" s="383"/>
      <c r="BE60" s="383"/>
      <c r="BF60" s="383"/>
      <c r="BG60" s="383"/>
      <c r="BH60" s="383"/>
      <c r="BI60" s="383"/>
      <c r="BJ60" s="383"/>
      <c r="BK60" s="383"/>
      <c r="BM60" s="10" t="s">
        <v>631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839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516000</v>
      </c>
      <c r="H66" s="9">
        <f t="shared" si="22"/>
        <v>900000</v>
      </c>
      <c r="I66" s="9">
        <f t="shared" si="22"/>
        <v>900000</v>
      </c>
      <c r="J66" s="9">
        <f t="shared" si="22"/>
        <v>900000</v>
      </c>
      <c r="K66" s="9">
        <f t="shared" si="22"/>
        <v>900000</v>
      </c>
      <c r="L66" s="9">
        <f t="shared" si="22"/>
        <v>900000</v>
      </c>
      <c r="M66" s="9">
        <f t="shared" si="22"/>
        <v>900000</v>
      </c>
      <c r="N66" s="9">
        <f t="shared" si="22"/>
        <v>900000</v>
      </c>
      <c r="O66" s="9">
        <f t="shared" si="22"/>
        <v>864000</v>
      </c>
      <c r="P66" s="9">
        <f t="shared" si="22"/>
        <v>7280280</v>
      </c>
      <c r="Q66" s="9">
        <f t="shared" si="22"/>
        <v>11658720</v>
      </c>
      <c r="R66" s="9">
        <f t="shared" si="22"/>
        <v>13109640</v>
      </c>
      <c r="S66" s="9">
        <f t="shared" si="22"/>
        <v>13109640</v>
      </c>
      <c r="T66" s="9">
        <f t="shared" si="22"/>
        <v>13109640</v>
      </c>
      <c r="U66" s="9">
        <f t="shared" si="22"/>
        <v>13109640</v>
      </c>
      <c r="V66" s="9">
        <f t="shared" si="22"/>
        <v>13109640</v>
      </c>
      <c r="W66" s="9">
        <f t="shared" si="22"/>
        <v>13109640</v>
      </c>
      <c r="X66" s="9">
        <f t="shared" si="22"/>
        <v>13109640</v>
      </c>
      <c r="Y66" s="9">
        <f t="shared" si="22"/>
        <v>13109640</v>
      </c>
      <c r="Z66" s="9">
        <f t="shared" si="22"/>
        <v>13109640</v>
      </c>
      <c r="AA66" s="9">
        <f t="shared" si="22"/>
        <v>8744040</v>
      </c>
      <c r="AB66" s="9">
        <f t="shared" si="22"/>
        <v>10642434</v>
      </c>
      <c r="AC66" s="9">
        <f t="shared" si="22"/>
        <v>17019099</v>
      </c>
      <c r="AD66" s="9">
        <f t="shared" si="22"/>
        <v>19144654</v>
      </c>
      <c r="AE66" s="9">
        <f t="shared" si="22"/>
        <v>19144654</v>
      </c>
      <c r="AF66" s="9">
        <f t="shared" si="22"/>
        <v>19144654</v>
      </c>
      <c r="AG66" s="9">
        <f t="shared" si="22"/>
        <v>19144654</v>
      </c>
      <c r="AH66" s="9">
        <f t="shared" si="22"/>
        <v>19144654</v>
      </c>
      <c r="AI66" s="9">
        <f t="shared" ref="AI66:BN66" si="23">AI35</f>
        <v>19144654</v>
      </c>
      <c r="AJ66" s="9">
        <f t="shared" si="23"/>
        <v>19144654</v>
      </c>
      <c r="AK66" s="9">
        <f t="shared" si="23"/>
        <v>19144654</v>
      </c>
      <c r="AL66" s="9">
        <f t="shared" si="23"/>
        <v>19144654</v>
      </c>
      <c r="AM66" s="9">
        <f t="shared" si="23"/>
        <v>12767989</v>
      </c>
      <c r="AN66" s="9">
        <f t="shared" si="23"/>
        <v>319930</v>
      </c>
      <c r="AO66" s="9">
        <f t="shared" si="23"/>
        <v>512102</v>
      </c>
      <c r="AP66" s="9">
        <f t="shared" si="23"/>
        <v>576088</v>
      </c>
      <c r="AQ66" s="9">
        <f t="shared" si="23"/>
        <v>576088</v>
      </c>
      <c r="AR66" s="9">
        <f t="shared" si="23"/>
        <v>576088</v>
      </c>
      <c r="AS66" s="9">
        <f t="shared" si="23"/>
        <v>576088</v>
      </c>
      <c r="AT66" s="9">
        <f t="shared" si="23"/>
        <v>576088</v>
      </c>
      <c r="AU66" s="9">
        <f t="shared" si="23"/>
        <v>576088</v>
      </c>
      <c r="AV66" s="9">
        <f t="shared" si="23"/>
        <v>576088</v>
      </c>
      <c r="AW66" s="9">
        <f t="shared" si="23"/>
        <v>576088</v>
      </c>
      <c r="AX66" s="9">
        <f t="shared" si="23"/>
        <v>576088</v>
      </c>
      <c r="AY66" s="9">
        <f t="shared" si="23"/>
        <v>384130</v>
      </c>
      <c r="AZ66" s="9">
        <f t="shared" si="23"/>
        <v>21157752</v>
      </c>
      <c r="BA66" s="9">
        <f t="shared" si="23"/>
        <v>33866142</v>
      </c>
      <c r="BB66" s="9">
        <f t="shared" si="23"/>
        <v>38097692.400000006</v>
      </c>
      <c r="BC66" s="9">
        <f t="shared" si="23"/>
        <v>38097692.400000006</v>
      </c>
      <c r="BD66" s="9">
        <f t="shared" si="23"/>
        <v>38097692.400000006</v>
      </c>
      <c r="BE66" s="9">
        <f t="shared" si="23"/>
        <v>38097692.400000006</v>
      </c>
      <c r="BF66" s="9">
        <f t="shared" si="23"/>
        <v>38097692.400000006</v>
      </c>
      <c r="BG66" s="9">
        <f t="shared" si="23"/>
        <v>38097692.400000006</v>
      </c>
      <c r="BH66" s="9">
        <f t="shared" si="23"/>
        <v>38097692.400000006</v>
      </c>
      <c r="BI66" s="9">
        <f t="shared" si="23"/>
        <v>38097692.400000006</v>
      </c>
      <c r="BJ66" s="9">
        <f t="shared" si="23"/>
        <v>38097692.400000006</v>
      </c>
      <c r="BK66" s="9">
        <f t="shared" si="23"/>
        <v>25389302.400000002</v>
      </c>
      <c r="BL66" s="9">
        <f t="shared" si="23"/>
        <v>1198270658.4000001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516000</v>
      </c>
      <c r="H67" s="9">
        <f t="shared" si="24"/>
        <v>900000</v>
      </c>
      <c r="I67" s="9">
        <f t="shared" si="24"/>
        <v>900000</v>
      </c>
      <c r="J67" s="9">
        <f t="shared" si="24"/>
        <v>900000</v>
      </c>
      <c r="K67" s="9">
        <f t="shared" si="24"/>
        <v>900000</v>
      </c>
      <c r="L67" s="9">
        <f t="shared" si="24"/>
        <v>900000</v>
      </c>
      <c r="M67" s="9">
        <f t="shared" si="24"/>
        <v>900000</v>
      </c>
      <c r="N67" s="9">
        <f t="shared" si="24"/>
        <v>900000</v>
      </c>
      <c r="O67" s="9">
        <f t="shared" si="24"/>
        <v>864000</v>
      </c>
      <c r="P67" s="9">
        <f t="shared" si="24"/>
        <v>7280280</v>
      </c>
      <c r="Q67" s="9">
        <f t="shared" si="24"/>
        <v>11658720</v>
      </c>
      <c r="R67" s="9">
        <f t="shared" si="24"/>
        <v>13109640</v>
      </c>
      <c r="S67" s="9">
        <f t="shared" si="24"/>
        <v>13109640</v>
      </c>
      <c r="T67" s="9">
        <f t="shared" si="24"/>
        <v>13109640</v>
      </c>
      <c r="U67" s="9">
        <f t="shared" si="24"/>
        <v>13109640</v>
      </c>
      <c r="V67" s="9">
        <f t="shared" si="24"/>
        <v>13109640</v>
      </c>
      <c r="W67" s="9">
        <f t="shared" si="24"/>
        <v>13109640</v>
      </c>
      <c r="X67" s="9">
        <f t="shared" si="24"/>
        <v>13109640</v>
      </c>
      <c r="Y67" s="9">
        <f t="shared" si="24"/>
        <v>13109640</v>
      </c>
      <c r="Z67" s="9">
        <f t="shared" si="24"/>
        <v>13109640</v>
      </c>
      <c r="AA67" s="9">
        <f t="shared" si="24"/>
        <v>8744040</v>
      </c>
      <c r="AB67" s="9">
        <f t="shared" si="24"/>
        <v>10642434</v>
      </c>
      <c r="AC67" s="9">
        <f t="shared" si="24"/>
        <v>17019099</v>
      </c>
      <c r="AD67" s="9">
        <f t="shared" si="24"/>
        <v>19144654</v>
      </c>
      <c r="AE67" s="9">
        <f t="shared" si="24"/>
        <v>19144654</v>
      </c>
      <c r="AF67" s="9">
        <f t="shared" si="24"/>
        <v>19144654</v>
      </c>
      <c r="AG67" s="9">
        <f t="shared" si="24"/>
        <v>19144654</v>
      </c>
      <c r="AH67" s="9">
        <f t="shared" si="24"/>
        <v>19144654</v>
      </c>
      <c r="AI67" s="9">
        <f t="shared" si="24"/>
        <v>19144654</v>
      </c>
      <c r="AJ67" s="9">
        <f t="shared" ref="AJ67:BN67" si="25">AJ65+AJ66</f>
        <v>19144654</v>
      </c>
      <c r="AK67" s="9">
        <f t="shared" si="25"/>
        <v>19144654</v>
      </c>
      <c r="AL67" s="9">
        <f t="shared" si="25"/>
        <v>19144654</v>
      </c>
      <c r="AM67" s="9">
        <f t="shared" si="25"/>
        <v>12767989</v>
      </c>
      <c r="AN67" s="9">
        <f t="shared" si="25"/>
        <v>319930</v>
      </c>
      <c r="AO67" s="9">
        <f t="shared" si="25"/>
        <v>512102</v>
      </c>
      <c r="AP67" s="9">
        <f t="shared" si="25"/>
        <v>576088</v>
      </c>
      <c r="AQ67" s="9">
        <f t="shared" si="25"/>
        <v>576088</v>
      </c>
      <c r="AR67" s="9">
        <f t="shared" si="25"/>
        <v>576088</v>
      </c>
      <c r="AS67" s="9">
        <f t="shared" si="25"/>
        <v>576088</v>
      </c>
      <c r="AT67" s="9">
        <f t="shared" si="25"/>
        <v>576088</v>
      </c>
      <c r="AU67" s="9">
        <f t="shared" si="25"/>
        <v>576088</v>
      </c>
      <c r="AV67" s="9">
        <f t="shared" si="25"/>
        <v>576088</v>
      </c>
      <c r="AW67" s="9">
        <f t="shared" si="25"/>
        <v>576088</v>
      </c>
      <c r="AX67" s="9">
        <f t="shared" si="25"/>
        <v>576088</v>
      </c>
      <c r="AY67" s="9">
        <f t="shared" si="25"/>
        <v>384130</v>
      </c>
      <c r="AZ67" s="9">
        <f t="shared" si="25"/>
        <v>21157752</v>
      </c>
      <c r="BA67" s="9">
        <f t="shared" si="25"/>
        <v>33866142</v>
      </c>
      <c r="BB67" s="9">
        <f t="shared" si="25"/>
        <v>38097692.400000006</v>
      </c>
      <c r="BC67" s="9">
        <f t="shared" si="25"/>
        <v>38097692.400000006</v>
      </c>
      <c r="BD67" s="9">
        <f t="shared" si="25"/>
        <v>38097692.400000006</v>
      </c>
      <c r="BE67" s="9">
        <f t="shared" si="25"/>
        <v>38097692.400000006</v>
      </c>
      <c r="BF67" s="9">
        <f t="shared" si="25"/>
        <v>38097692.400000006</v>
      </c>
      <c r="BG67" s="9">
        <f t="shared" si="25"/>
        <v>38097692.400000006</v>
      </c>
      <c r="BH67" s="9">
        <f t="shared" si="25"/>
        <v>38097692.400000006</v>
      </c>
      <c r="BI67" s="9">
        <f t="shared" si="25"/>
        <v>38097692.400000006</v>
      </c>
      <c r="BJ67" s="9">
        <f t="shared" si="25"/>
        <v>38097692.400000006</v>
      </c>
      <c r="BK67" s="9">
        <f t="shared" si="25"/>
        <v>25389302.400000002</v>
      </c>
      <c r="BL67" s="9">
        <f t="shared" si="25"/>
        <v>1198270658.4000001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516000</v>
      </c>
      <c r="H68" s="9">
        <f t="shared" ref="H68:BN68" si="27">H67</f>
        <v>900000</v>
      </c>
      <c r="I68" s="9">
        <f t="shared" si="27"/>
        <v>900000</v>
      </c>
      <c r="J68" s="9">
        <f t="shared" si="27"/>
        <v>900000</v>
      </c>
      <c r="K68" s="9">
        <f t="shared" si="27"/>
        <v>900000</v>
      </c>
      <c r="L68" s="9">
        <f t="shared" si="27"/>
        <v>900000</v>
      </c>
      <c r="M68" s="9">
        <f t="shared" si="27"/>
        <v>900000</v>
      </c>
      <c r="N68" s="9">
        <f t="shared" si="27"/>
        <v>900000</v>
      </c>
      <c r="O68" s="9">
        <f t="shared" si="27"/>
        <v>864000</v>
      </c>
      <c r="P68" s="9">
        <f t="shared" si="27"/>
        <v>7280280</v>
      </c>
      <c r="Q68" s="9">
        <f t="shared" si="27"/>
        <v>11658720</v>
      </c>
      <c r="R68" s="9">
        <f t="shared" si="27"/>
        <v>13109640</v>
      </c>
      <c r="S68" s="9">
        <f t="shared" si="27"/>
        <v>13109640</v>
      </c>
      <c r="T68" s="9">
        <f t="shared" si="27"/>
        <v>13109640</v>
      </c>
      <c r="U68" s="9">
        <f t="shared" si="27"/>
        <v>13109640</v>
      </c>
      <c r="V68" s="9">
        <f t="shared" si="27"/>
        <v>13109640</v>
      </c>
      <c r="W68" s="9">
        <f t="shared" si="27"/>
        <v>13109640</v>
      </c>
      <c r="X68" s="9">
        <f t="shared" si="27"/>
        <v>13109640</v>
      </c>
      <c r="Y68" s="9">
        <f t="shared" si="27"/>
        <v>13109640</v>
      </c>
      <c r="Z68" s="9">
        <f t="shared" si="27"/>
        <v>13109640</v>
      </c>
      <c r="AA68" s="9">
        <f t="shared" si="27"/>
        <v>8744040</v>
      </c>
      <c r="AB68" s="9">
        <f t="shared" si="27"/>
        <v>10642434</v>
      </c>
      <c r="AC68" s="9">
        <f t="shared" si="27"/>
        <v>17019099</v>
      </c>
      <c r="AD68" s="9">
        <f t="shared" si="27"/>
        <v>19144654</v>
      </c>
      <c r="AE68" s="9">
        <f t="shared" si="27"/>
        <v>19144654</v>
      </c>
      <c r="AF68" s="9">
        <f t="shared" si="27"/>
        <v>19144654</v>
      </c>
      <c r="AG68" s="9">
        <f t="shared" si="27"/>
        <v>19144654</v>
      </c>
      <c r="AH68" s="9">
        <f t="shared" si="27"/>
        <v>19144654</v>
      </c>
      <c r="AI68" s="9">
        <f t="shared" si="27"/>
        <v>19144654</v>
      </c>
      <c r="AJ68" s="9">
        <f t="shared" si="27"/>
        <v>19144654</v>
      </c>
      <c r="AK68" s="9">
        <f t="shared" si="27"/>
        <v>19144654</v>
      </c>
      <c r="AL68" s="9">
        <f t="shared" si="27"/>
        <v>19144654</v>
      </c>
      <c r="AM68" s="9">
        <f t="shared" si="27"/>
        <v>12767989</v>
      </c>
      <c r="AN68" s="9">
        <f t="shared" si="27"/>
        <v>319930</v>
      </c>
      <c r="AO68" s="9">
        <f t="shared" si="27"/>
        <v>512102</v>
      </c>
      <c r="AP68" s="9">
        <f t="shared" si="27"/>
        <v>576088</v>
      </c>
      <c r="AQ68" s="9">
        <f t="shared" si="27"/>
        <v>576088</v>
      </c>
      <c r="AR68" s="9">
        <f t="shared" si="27"/>
        <v>576088</v>
      </c>
      <c r="AS68" s="9">
        <f t="shared" si="27"/>
        <v>576088</v>
      </c>
      <c r="AT68" s="9">
        <f t="shared" si="27"/>
        <v>576088</v>
      </c>
      <c r="AU68" s="9">
        <f t="shared" si="27"/>
        <v>576088</v>
      </c>
      <c r="AV68" s="9">
        <f t="shared" si="27"/>
        <v>576088</v>
      </c>
      <c r="AW68" s="9">
        <f t="shared" si="27"/>
        <v>576088</v>
      </c>
      <c r="AX68" s="9">
        <f t="shared" si="27"/>
        <v>576088</v>
      </c>
      <c r="AY68" s="9">
        <f t="shared" si="27"/>
        <v>384130</v>
      </c>
      <c r="AZ68" s="9">
        <f t="shared" si="27"/>
        <v>21157752</v>
      </c>
      <c r="BA68" s="9">
        <f t="shared" si="27"/>
        <v>33866142</v>
      </c>
      <c r="BB68" s="9">
        <f t="shared" si="27"/>
        <v>38097692.400000006</v>
      </c>
      <c r="BC68" s="9">
        <f t="shared" si="27"/>
        <v>38097692.400000006</v>
      </c>
      <c r="BD68" s="9">
        <f t="shared" si="27"/>
        <v>38097692.400000006</v>
      </c>
      <c r="BE68" s="9">
        <f t="shared" si="27"/>
        <v>38097692.400000006</v>
      </c>
      <c r="BF68" s="9">
        <f t="shared" si="27"/>
        <v>38097692.400000006</v>
      </c>
      <c r="BG68" s="9">
        <f t="shared" si="27"/>
        <v>38097692.400000006</v>
      </c>
      <c r="BH68" s="9">
        <f t="shared" si="27"/>
        <v>38097692.400000006</v>
      </c>
      <c r="BI68" s="9">
        <f t="shared" si="27"/>
        <v>38097692.400000006</v>
      </c>
      <c r="BJ68" s="9">
        <f t="shared" si="27"/>
        <v>38097692.400000006</v>
      </c>
      <c r="BK68" s="9">
        <f t="shared" si="27"/>
        <v>25389302.400000002</v>
      </c>
      <c r="BL68" s="9">
        <f t="shared" si="27"/>
        <v>1198270658.4000001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1253</v>
      </c>
    </row>
    <row r="2" spans="1:7" x14ac:dyDescent="0.15">
      <c r="B2" s="10" t="s">
        <v>314</v>
      </c>
      <c r="C2" s="10" t="s">
        <v>315</v>
      </c>
      <c r="D2" s="10" t="s">
        <v>623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1201</v>
      </c>
    </row>
    <row r="5" spans="1:7" outlineLevel="1" x14ac:dyDescent="0.15">
      <c r="A5" s="47" t="s">
        <v>1200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1199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1202</v>
      </c>
      <c r="B11" s="91"/>
      <c r="D11" s="91"/>
      <c r="E11" s="91"/>
      <c r="F11" s="3"/>
      <c r="G11" s="94"/>
    </row>
    <row r="12" spans="1:7" outlineLevel="1" x14ac:dyDescent="0.15">
      <c r="A12" s="47" t="s">
        <v>1205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1199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1203</v>
      </c>
      <c r="B19" s="91"/>
      <c r="D19" s="91"/>
      <c r="E19" s="91"/>
      <c r="F19" s="3"/>
      <c r="G19" s="94"/>
    </row>
    <row r="20" spans="1:7" outlineLevel="1" x14ac:dyDescent="0.15">
      <c r="A20" s="47" t="s">
        <v>1198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1196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1197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1218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1206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1200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1199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1217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1202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1205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1199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1203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1198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1196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1197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1218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1201</v>
      </c>
    </row>
    <row r="55" spans="1:7" outlineLevel="2" x14ac:dyDescent="0.15">
      <c r="A55" s="47" t="s">
        <v>1200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1199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1202</v>
      </c>
      <c r="B61" s="91"/>
      <c r="D61" s="91"/>
      <c r="E61" s="91"/>
      <c r="F61" s="3"/>
      <c r="G61" s="94"/>
    </row>
    <row r="62" spans="1:7" outlineLevel="2" x14ac:dyDescent="0.15">
      <c r="A62" s="47" t="s">
        <v>1205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1199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1203</v>
      </c>
      <c r="B69" s="91"/>
      <c r="D69" s="91"/>
      <c r="E69" s="91"/>
      <c r="F69" s="3"/>
      <c r="G69" s="94"/>
    </row>
    <row r="70" spans="1:7" outlineLevel="2" x14ac:dyDescent="0.15">
      <c r="A70" s="47" t="s">
        <v>1198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1196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1197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1218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1206</v>
      </c>
    </row>
    <row r="79" spans="1:7" outlineLevel="2" x14ac:dyDescent="0.15">
      <c r="A79" s="47" t="s">
        <v>1200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1199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1217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1202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1205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1199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1203</v>
      </c>
      <c r="B94" s="91"/>
      <c r="D94" s="91"/>
      <c r="E94" s="91"/>
      <c r="F94" s="3"/>
      <c r="G94" s="94"/>
    </row>
    <row r="95" spans="1:7" outlineLevel="2" x14ac:dyDescent="0.15">
      <c r="A95" s="47" t="s">
        <v>1198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1196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1197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1218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1201</v>
      </c>
    </row>
    <row r="105" spans="1:7" outlineLevel="2" x14ac:dyDescent="0.15">
      <c r="A105" s="47" t="s">
        <v>1200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1199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1202</v>
      </c>
      <c r="B111" s="91"/>
      <c r="D111" s="91"/>
      <c r="E111" s="91"/>
      <c r="F111" s="3"/>
      <c r="G111" s="94"/>
    </row>
    <row r="112" spans="1:7" outlineLevel="2" x14ac:dyDescent="0.15">
      <c r="A112" s="47" t="s">
        <v>1205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1199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1203</v>
      </c>
      <c r="B119" s="91"/>
      <c r="D119" s="91"/>
      <c r="E119" s="91"/>
      <c r="F119" s="3"/>
      <c r="G119" s="94"/>
    </row>
    <row r="120" spans="1:7" outlineLevel="2" x14ac:dyDescent="0.15">
      <c r="A120" s="47" t="s">
        <v>1198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1196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1197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1218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1206</v>
      </c>
    </row>
    <row r="129" spans="1:7" outlineLevel="2" x14ac:dyDescent="0.15">
      <c r="A129" s="47" t="s">
        <v>1200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1199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1217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1202</v>
      </c>
      <c r="B136" s="91"/>
      <c r="D136" s="91"/>
      <c r="E136" s="91"/>
      <c r="F136" s="3"/>
      <c r="G136" s="94"/>
    </row>
    <row r="137" spans="1:7" outlineLevel="2" x14ac:dyDescent="0.15">
      <c r="A137" s="47" t="s">
        <v>1205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1199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1203</v>
      </c>
      <c r="B144" s="91"/>
      <c r="D144" s="91"/>
      <c r="E144" s="91"/>
      <c r="F144" s="3"/>
      <c r="G144" s="94"/>
    </row>
    <row r="145" spans="1:7" outlineLevel="2" x14ac:dyDescent="0.15">
      <c r="A145" s="47" t="s">
        <v>1198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1196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1197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1201</v>
      </c>
    </row>
    <row r="155" spans="1:7" outlineLevel="1" x14ac:dyDescent="0.15">
      <c r="A155" s="47" t="s">
        <v>1200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1199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1202</v>
      </c>
      <c r="B161" s="91"/>
      <c r="D161" s="91"/>
      <c r="E161" s="91"/>
      <c r="F161" s="3"/>
      <c r="G161" s="94"/>
    </row>
    <row r="162" spans="1:7" outlineLevel="1" x14ac:dyDescent="0.15">
      <c r="A162" s="47" t="s">
        <v>1205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1199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1203</v>
      </c>
      <c r="B169" s="91"/>
      <c r="D169" s="91"/>
      <c r="E169" s="91"/>
      <c r="F169" s="3"/>
      <c r="G169" s="94"/>
    </row>
    <row r="170" spans="1:7" outlineLevel="1" x14ac:dyDescent="0.15">
      <c r="A170" s="47" t="s">
        <v>1198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1196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1197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1206</v>
      </c>
    </row>
    <row r="179" spans="1:7" outlineLevel="1" x14ac:dyDescent="0.15">
      <c r="A179" s="47" t="s">
        <v>1200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1199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1217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1202</v>
      </c>
      <c r="B186" s="91"/>
      <c r="D186" s="91"/>
      <c r="E186" s="91"/>
      <c r="F186" s="3"/>
      <c r="G186" s="94"/>
    </row>
    <row r="187" spans="1:7" outlineLevel="1" x14ac:dyDescent="0.15">
      <c r="A187" s="47" t="s">
        <v>1205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1199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1203</v>
      </c>
      <c r="B194" s="91"/>
      <c r="D194" s="91"/>
      <c r="E194" s="91"/>
      <c r="F194" s="3"/>
      <c r="G194" s="94"/>
    </row>
    <row r="195" spans="1:7" outlineLevel="1" x14ac:dyDescent="0.15">
      <c r="A195" s="47" t="s">
        <v>1198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1196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1197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1201</v>
      </c>
    </row>
    <row r="205" spans="1:7" outlineLevel="1" x14ac:dyDescent="0.15">
      <c r="A205" s="47" t="s">
        <v>1200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1199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1202</v>
      </c>
      <c r="B211" s="91"/>
      <c r="D211" s="91"/>
      <c r="E211" s="91"/>
      <c r="F211" s="3"/>
      <c r="G211" s="94"/>
    </row>
    <row r="212" spans="1:7" outlineLevel="1" x14ac:dyDescent="0.15">
      <c r="A212" s="47" t="s">
        <v>1205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1199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1203</v>
      </c>
      <c r="B219" s="91"/>
      <c r="D219" s="91"/>
      <c r="E219" s="91"/>
      <c r="F219" s="3"/>
      <c r="G219" s="94"/>
    </row>
    <row r="220" spans="1:7" outlineLevel="1" x14ac:dyDescent="0.15">
      <c r="A220" s="47" t="s">
        <v>1198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1196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1197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1217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1206</v>
      </c>
    </row>
    <row r="229" spans="1:7" outlineLevel="1" x14ac:dyDescent="0.15">
      <c r="A229" s="47" t="s">
        <v>1200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1199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1202</v>
      </c>
      <c r="B236" s="91"/>
      <c r="D236" s="91"/>
      <c r="E236" s="91"/>
      <c r="F236" s="3"/>
      <c r="G236" s="94"/>
    </row>
    <row r="237" spans="1:7" outlineLevel="1" x14ac:dyDescent="0.15">
      <c r="A237" s="47" t="s">
        <v>1205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1199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1203</v>
      </c>
      <c r="B244" s="91"/>
      <c r="D244" s="91"/>
      <c r="E244" s="91"/>
      <c r="F244" s="3"/>
      <c r="G244" s="94"/>
    </row>
    <row r="245" spans="1:7" outlineLevel="1" x14ac:dyDescent="0.15">
      <c r="A245" s="47" t="s">
        <v>1198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1196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1197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1221</v>
      </c>
      <c r="B3" s="75"/>
      <c r="C3" s="63">
        <f>SUM(C12:N12)</f>
        <v>16962030</v>
      </c>
      <c r="D3" s="63"/>
      <c r="E3" s="63">
        <f>SUM(O12:Z12)</f>
        <v>355598450</v>
      </c>
      <c r="F3" s="63"/>
      <c r="G3" s="63">
        <f>SUM(AA12:AL12)</f>
        <v>706852100.80000007</v>
      </c>
      <c r="H3" s="63"/>
      <c r="I3" s="63">
        <f>SUM(AM12:AX12)</f>
        <v>778680819.8265003</v>
      </c>
      <c r="J3" s="63"/>
      <c r="K3" s="63">
        <f>SUM(AY12:BJ12)</f>
        <v>858266626.4776752</v>
      </c>
      <c r="M3" s="322">
        <f>SUM(C3:K3)</f>
        <v>2716360027.1041756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1219</v>
      </c>
      <c r="B4" s="75"/>
      <c r="C4" s="63">
        <f>SUM(C13:N13)</f>
        <v>5168530</v>
      </c>
      <c r="D4" s="63"/>
      <c r="E4" s="63">
        <f>SUM(O13:Z13)</f>
        <v>130198135</v>
      </c>
      <c r="F4" s="63"/>
      <c r="G4" s="63">
        <f>SUM(AA13:AL13)</f>
        <v>275765149.39999992</v>
      </c>
      <c r="H4" s="63"/>
      <c r="I4" s="63">
        <f>SUM(AM13:AX13)</f>
        <v>302329587.01300001</v>
      </c>
      <c r="J4" s="63"/>
      <c r="K4" s="63">
        <f>SUM(AY13:BJ13)</f>
        <v>333246946.61232495</v>
      </c>
      <c r="M4" s="322">
        <f>SUM(C4:K4)</f>
        <v>1046708348.0253248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1220</v>
      </c>
      <c r="B5" s="75"/>
      <c r="C5" s="96">
        <f>C4/C3</f>
        <v>0.30471175914675308</v>
      </c>
      <c r="D5" s="96"/>
      <c r="E5" s="96">
        <f>E4/E3</f>
        <v>0.36613808356026301</v>
      </c>
      <c r="F5" s="96"/>
      <c r="G5" s="96">
        <f>G4/G3</f>
        <v>0.39013132887048763</v>
      </c>
      <c r="H5" s="96"/>
      <c r="I5" s="96">
        <f>I4/I3</f>
        <v>0.38825867969929295</v>
      </c>
      <c r="J5" s="96"/>
      <c r="K5" s="96">
        <f>K4/K3</f>
        <v>0.38827904561542825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642</v>
      </c>
      <c r="B6" s="75"/>
      <c r="C6" s="63">
        <f>SUM(C15:N15)</f>
        <v>2888200</v>
      </c>
      <c r="D6" s="96">
        <f>C6/TotalIngresosAñ1</f>
        <v>0.17027443059586617</v>
      </c>
      <c r="E6" s="63">
        <f>SUM(O15:Z15)</f>
        <v>75024655</v>
      </c>
      <c r="F6" s="96">
        <f>E6/E3</f>
        <v>0.21098138926083621</v>
      </c>
      <c r="G6" s="63">
        <f>SUM(AA15:AL15)</f>
        <v>104267187.90000002</v>
      </c>
      <c r="H6" s="96">
        <f>G6/G3</f>
        <v>0.14750919998963383</v>
      </c>
      <c r="I6" s="63">
        <f>SUM(AM15:AX15)</f>
        <v>114507219.29600002</v>
      </c>
      <c r="J6" s="96">
        <f>I6/I3</f>
        <v>0.14705283137898997</v>
      </c>
      <c r="K6" s="63">
        <f>SUM(AY15:BJ15)</f>
        <v>126173946.93257499</v>
      </c>
      <c r="L6" s="96">
        <f>K6/K3</f>
        <v>0.1470101982764874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643</v>
      </c>
      <c r="B7" s="75"/>
      <c r="C7" s="63">
        <f>SUM(C16:N16)</f>
        <v>2280330</v>
      </c>
      <c r="D7" s="96">
        <f>C7/TotalIngresosAñ1</f>
        <v>0.13443732855088689</v>
      </c>
      <c r="E7" s="63">
        <f>SUM(O16:Z16)</f>
        <v>55173480</v>
      </c>
      <c r="F7" s="96">
        <f>E7/E3</f>
        <v>0.15515669429942677</v>
      </c>
      <c r="G7" s="63">
        <f>SUM(AA16:AL16)</f>
        <v>171497961.49999997</v>
      </c>
      <c r="H7" s="96">
        <f>G7/G3</f>
        <v>0.24262212888085394</v>
      </c>
      <c r="I7" s="63">
        <f>SUM(AM16:AX16)</f>
        <v>187822367.71699998</v>
      </c>
      <c r="J7" s="96">
        <f>I7/I3</f>
        <v>0.24120584832030295</v>
      </c>
      <c r="K7" s="63">
        <f>SUM(AY16:BJ16)</f>
        <v>207072999.67975008</v>
      </c>
      <c r="L7" s="96">
        <f>K7/K3</f>
        <v>0.24126884733894097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8" t="s">
        <v>35</v>
      </c>
      <c r="D9" s="388"/>
      <c r="E9" s="388"/>
      <c r="F9" s="388"/>
      <c r="G9" s="388"/>
      <c r="H9" s="388"/>
      <c r="I9" s="388"/>
      <c r="J9" s="388"/>
      <c r="K9" s="388"/>
      <c r="L9" s="388"/>
      <c r="M9" s="388"/>
      <c r="N9" s="388"/>
      <c r="O9" s="388" t="s">
        <v>36</v>
      </c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  <c r="AA9" s="388" t="s">
        <v>37</v>
      </c>
      <c r="AB9" s="388"/>
      <c r="AC9" s="388"/>
      <c r="AD9" s="388"/>
      <c r="AE9" s="388"/>
      <c r="AF9" s="388"/>
      <c r="AG9" s="388"/>
      <c r="AH9" s="388"/>
      <c r="AI9" s="388"/>
      <c r="AJ9" s="388"/>
      <c r="AK9" s="388"/>
      <c r="AL9" s="388"/>
      <c r="AM9" s="388" t="s">
        <v>38</v>
      </c>
      <c r="AN9" s="388"/>
      <c r="AO9" s="388"/>
      <c r="AP9" s="388"/>
      <c r="AQ9" s="388"/>
      <c r="AR9" s="388"/>
      <c r="AS9" s="388"/>
      <c r="AT9" s="388"/>
      <c r="AU9" s="388"/>
      <c r="AV9" s="388"/>
      <c r="AW9" s="388"/>
      <c r="AX9" s="388"/>
      <c r="AY9" s="388" t="s">
        <v>39</v>
      </c>
      <c r="AZ9" s="388"/>
      <c r="BA9" s="388"/>
      <c r="BB9" s="388"/>
      <c r="BC9" s="388"/>
      <c r="BD9" s="388"/>
      <c r="BE9" s="388"/>
      <c r="BF9" s="388"/>
      <c r="BG9" s="388"/>
      <c r="BH9" s="388"/>
      <c r="BI9" s="388"/>
      <c r="BJ9" s="388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1221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1142010</v>
      </c>
      <c r="G12" s="63">
        <f t="shared" si="0"/>
        <v>1989190</v>
      </c>
      <c r="H12" s="63">
        <f t="shared" si="0"/>
        <v>1989190</v>
      </c>
      <c r="I12" s="63">
        <f t="shared" si="0"/>
        <v>1989190</v>
      </c>
      <c r="J12" s="63">
        <f t="shared" si="0"/>
        <v>1989190</v>
      </c>
      <c r="K12" s="63">
        <f t="shared" si="0"/>
        <v>1989190</v>
      </c>
      <c r="L12" s="63">
        <f t="shared" si="0"/>
        <v>1989190</v>
      </c>
      <c r="M12" s="63">
        <f t="shared" ref="M12:AH12" si="1">M132</f>
        <v>1989190</v>
      </c>
      <c r="N12" s="63">
        <f t="shared" si="1"/>
        <v>1895690</v>
      </c>
      <c r="O12" s="63">
        <f t="shared" si="1"/>
        <v>17736320</v>
      </c>
      <c r="P12" s="63">
        <f t="shared" si="1"/>
        <v>28459860</v>
      </c>
      <c r="Q12" s="63">
        <f t="shared" si="1"/>
        <v>32006375</v>
      </c>
      <c r="R12" s="63">
        <f t="shared" si="1"/>
        <v>32006375</v>
      </c>
      <c r="S12" s="63">
        <f t="shared" si="1"/>
        <v>32006375</v>
      </c>
      <c r="T12" s="63">
        <f t="shared" si="1"/>
        <v>32006375</v>
      </c>
      <c r="U12" s="63">
        <f t="shared" si="1"/>
        <v>32006375</v>
      </c>
      <c r="V12" s="63">
        <f t="shared" si="1"/>
        <v>32006375</v>
      </c>
      <c r="W12" s="63">
        <f t="shared" si="1"/>
        <v>32006375</v>
      </c>
      <c r="X12" s="63">
        <f t="shared" si="1"/>
        <v>32006375</v>
      </c>
      <c r="Y12" s="63">
        <f t="shared" si="1"/>
        <v>32006375</v>
      </c>
      <c r="Z12" s="63">
        <f t="shared" si="1"/>
        <v>21344895</v>
      </c>
      <c r="AA12" s="63">
        <f t="shared" si="1"/>
        <v>35349932.399999999</v>
      </c>
      <c r="AB12" s="63">
        <f t="shared" si="1"/>
        <v>56554052.850000001</v>
      </c>
      <c r="AC12" s="63">
        <f t="shared" si="1"/>
        <v>63615223.599999994</v>
      </c>
      <c r="AD12" s="63">
        <f t="shared" si="1"/>
        <v>63615223.599999994</v>
      </c>
      <c r="AE12" s="63">
        <f t="shared" si="1"/>
        <v>63615223.599999994</v>
      </c>
      <c r="AF12" s="63">
        <f t="shared" si="1"/>
        <v>63615223.599999994</v>
      </c>
      <c r="AG12" s="63">
        <f t="shared" si="1"/>
        <v>63615223.599999994</v>
      </c>
      <c r="AH12" s="63">
        <f t="shared" si="1"/>
        <v>63615223.599999994</v>
      </c>
      <c r="AI12" s="63">
        <f t="shared" ref="AI12:BJ12" si="2">AI132</f>
        <v>63615223.599999994</v>
      </c>
      <c r="AJ12" s="63">
        <f t="shared" si="2"/>
        <v>63615223.599999994</v>
      </c>
      <c r="AK12" s="63">
        <f t="shared" si="2"/>
        <v>63615223.599999994</v>
      </c>
      <c r="AL12" s="63">
        <f t="shared" si="2"/>
        <v>42411103.149999999</v>
      </c>
      <c r="AM12" s="63">
        <f t="shared" si="2"/>
        <v>38925741.325000003</v>
      </c>
      <c r="AN12" s="63">
        <f t="shared" si="2"/>
        <v>62301399.329500005</v>
      </c>
      <c r="AO12" s="63">
        <f t="shared" si="2"/>
        <v>70079809.85800001</v>
      </c>
      <c r="AP12" s="63">
        <f t="shared" si="2"/>
        <v>70079809.85800001</v>
      </c>
      <c r="AQ12" s="63">
        <f t="shared" si="2"/>
        <v>70079809.85800001</v>
      </c>
      <c r="AR12" s="63">
        <f t="shared" si="2"/>
        <v>70079809.85800001</v>
      </c>
      <c r="AS12" s="63">
        <f t="shared" si="2"/>
        <v>70079809.85800001</v>
      </c>
      <c r="AT12" s="63">
        <f t="shared" si="2"/>
        <v>70079809.85800001</v>
      </c>
      <c r="AU12" s="63">
        <f t="shared" si="2"/>
        <v>70079809.85800001</v>
      </c>
      <c r="AV12" s="63">
        <f t="shared" si="2"/>
        <v>70079809.85800001</v>
      </c>
      <c r="AW12" s="63">
        <f t="shared" si="2"/>
        <v>70079809.85800001</v>
      </c>
      <c r="AX12" s="63">
        <f t="shared" si="2"/>
        <v>46735390.449999996</v>
      </c>
      <c r="AY12" s="63">
        <f t="shared" si="2"/>
        <v>42895799.427250005</v>
      </c>
      <c r="AZ12" s="63">
        <f t="shared" si="2"/>
        <v>68666048.983850002</v>
      </c>
      <c r="BA12" s="63">
        <f t="shared" si="2"/>
        <v>77247175.063315019</v>
      </c>
      <c r="BB12" s="63">
        <f t="shared" si="2"/>
        <v>77247175.063315019</v>
      </c>
      <c r="BC12" s="63">
        <f t="shared" si="2"/>
        <v>77247175.063315019</v>
      </c>
      <c r="BD12" s="63">
        <f t="shared" si="2"/>
        <v>77247175.063315019</v>
      </c>
      <c r="BE12" s="63">
        <f t="shared" si="2"/>
        <v>77247175.063315019</v>
      </c>
      <c r="BF12" s="63">
        <f t="shared" si="2"/>
        <v>77247175.063315019</v>
      </c>
      <c r="BG12" s="63">
        <f t="shared" si="2"/>
        <v>77247175.063315019</v>
      </c>
      <c r="BH12" s="63">
        <f t="shared" si="2"/>
        <v>77247175.063315019</v>
      </c>
      <c r="BI12" s="63">
        <f t="shared" si="2"/>
        <v>77247175.063315019</v>
      </c>
      <c r="BJ12" s="63">
        <f t="shared" si="2"/>
        <v>51480202.496740006</v>
      </c>
    </row>
    <row r="13" spans="1:62" x14ac:dyDescent="0.15">
      <c r="A13" s="33" t="s">
        <v>1219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348010</v>
      </c>
      <c r="G13" s="63">
        <f t="shared" si="3"/>
        <v>606190</v>
      </c>
      <c r="H13" s="63">
        <f t="shared" si="3"/>
        <v>606190</v>
      </c>
      <c r="I13" s="63">
        <f t="shared" si="3"/>
        <v>606190</v>
      </c>
      <c r="J13" s="63">
        <f t="shared" si="3"/>
        <v>606190</v>
      </c>
      <c r="K13" s="63">
        <f t="shared" si="3"/>
        <v>606190</v>
      </c>
      <c r="L13" s="63">
        <f t="shared" si="3"/>
        <v>606190</v>
      </c>
      <c r="M13" s="63">
        <f t="shared" ref="M13:AH13" si="4">M133</f>
        <v>606190</v>
      </c>
      <c r="N13" s="63">
        <f t="shared" si="4"/>
        <v>577190</v>
      </c>
      <c r="O13" s="63">
        <f t="shared" si="4"/>
        <v>6477780</v>
      </c>
      <c r="P13" s="63">
        <f t="shared" si="4"/>
        <v>10421800</v>
      </c>
      <c r="Q13" s="63">
        <f t="shared" si="4"/>
        <v>11720245</v>
      </c>
      <c r="R13" s="63">
        <f t="shared" si="4"/>
        <v>11720245</v>
      </c>
      <c r="S13" s="63">
        <f t="shared" si="4"/>
        <v>11720245</v>
      </c>
      <c r="T13" s="63">
        <f t="shared" si="4"/>
        <v>11720245</v>
      </c>
      <c r="U13" s="63">
        <f t="shared" si="4"/>
        <v>11720245</v>
      </c>
      <c r="V13" s="63">
        <f t="shared" si="4"/>
        <v>11720245</v>
      </c>
      <c r="W13" s="63">
        <f t="shared" si="4"/>
        <v>11720245</v>
      </c>
      <c r="X13" s="63">
        <f t="shared" si="4"/>
        <v>11720245</v>
      </c>
      <c r="Y13" s="63">
        <f t="shared" si="4"/>
        <v>11720245</v>
      </c>
      <c r="Z13" s="63">
        <f t="shared" si="4"/>
        <v>7816350</v>
      </c>
      <c r="AA13" s="63">
        <f t="shared" si="4"/>
        <v>13791398.699999999</v>
      </c>
      <c r="AB13" s="63">
        <f t="shared" si="4"/>
        <v>22062832.199999999</v>
      </c>
      <c r="AC13" s="63">
        <f t="shared" si="4"/>
        <v>24818235.199999996</v>
      </c>
      <c r="AD13" s="63">
        <f t="shared" si="4"/>
        <v>24818235.199999996</v>
      </c>
      <c r="AE13" s="63">
        <f t="shared" si="4"/>
        <v>24818235.199999996</v>
      </c>
      <c r="AF13" s="63">
        <f t="shared" si="4"/>
        <v>24818235.199999996</v>
      </c>
      <c r="AG13" s="63">
        <f t="shared" si="4"/>
        <v>24818235.199999996</v>
      </c>
      <c r="AH13" s="63">
        <f t="shared" si="4"/>
        <v>24818235.199999996</v>
      </c>
      <c r="AI13" s="63">
        <f t="shared" ref="AI13:BJ13" si="5">AI133</f>
        <v>24818235.199999996</v>
      </c>
      <c r="AJ13" s="63">
        <f t="shared" si="5"/>
        <v>24818235.199999996</v>
      </c>
      <c r="AK13" s="63">
        <f t="shared" si="5"/>
        <v>24818235.199999996</v>
      </c>
      <c r="AL13" s="63">
        <f t="shared" si="5"/>
        <v>16546801.699999997</v>
      </c>
      <c r="AM13" s="63">
        <f t="shared" si="5"/>
        <v>15116418.098499998</v>
      </c>
      <c r="AN13" s="63">
        <f t="shared" si="5"/>
        <v>24190924.121000003</v>
      </c>
      <c r="AO13" s="63">
        <f t="shared" si="5"/>
        <v>27208205.029999997</v>
      </c>
      <c r="AP13" s="63">
        <f t="shared" si="5"/>
        <v>27208205.029999997</v>
      </c>
      <c r="AQ13" s="63">
        <f t="shared" si="5"/>
        <v>27208205.029999997</v>
      </c>
      <c r="AR13" s="63">
        <f t="shared" si="5"/>
        <v>27208205.029999997</v>
      </c>
      <c r="AS13" s="63">
        <f t="shared" si="5"/>
        <v>27208205.029999997</v>
      </c>
      <c r="AT13" s="63">
        <f t="shared" si="5"/>
        <v>27208205.029999997</v>
      </c>
      <c r="AU13" s="63">
        <f t="shared" si="5"/>
        <v>27208205.029999997</v>
      </c>
      <c r="AV13" s="63">
        <f t="shared" si="5"/>
        <v>27208205.029999997</v>
      </c>
      <c r="AW13" s="63">
        <f t="shared" si="5"/>
        <v>27208205.029999997</v>
      </c>
      <c r="AX13" s="63">
        <f t="shared" si="5"/>
        <v>18148399.523499999</v>
      </c>
      <c r="AY13" s="63">
        <f t="shared" si="5"/>
        <v>16653663.307049999</v>
      </c>
      <c r="AZ13" s="63">
        <f t="shared" si="5"/>
        <v>26660935.445395004</v>
      </c>
      <c r="BA13" s="63">
        <f t="shared" si="5"/>
        <v>29993634.300820004</v>
      </c>
      <c r="BB13" s="63">
        <f t="shared" si="5"/>
        <v>29993634.300820004</v>
      </c>
      <c r="BC13" s="63">
        <f t="shared" si="5"/>
        <v>29993634.300820004</v>
      </c>
      <c r="BD13" s="63">
        <f t="shared" si="5"/>
        <v>29993634.300820004</v>
      </c>
      <c r="BE13" s="63">
        <f t="shared" si="5"/>
        <v>29993634.300820004</v>
      </c>
      <c r="BF13" s="63">
        <f t="shared" si="5"/>
        <v>29993634.300820004</v>
      </c>
      <c r="BG13" s="63">
        <f t="shared" si="5"/>
        <v>29993634.300820004</v>
      </c>
      <c r="BH13" s="63">
        <f t="shared" si="5"/>
        <v>29993634.300820004</v>
      </c>
      <c r="BI13" s="63">
        <f t="shared" si="5"/>
        <v>29993634.300820004</v>
      </c>
      <c r="BJ13" s="63">
        <f t="shared" si="5"/>
        <v>19989639.152500004</v>
      </c>
    </row>
    <row r="14" spans="1:62" x14ac:dyDescent="0.15">
      <c r="A14" s="33" t="s">
        <v>1222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0.3047346345478586</v>
      </c>
      <c r="G14" s="96">
        <f>IF(G12&gt;0,G13/G12,0)</f>
        <v>0.30474213121923999</v>
      </c>
      <c r="H14" s="96">
        <f t="shared" ref="H14:BJ14" si="6">IF(H12&gt;0,H13/H12,0)</f>
        <v>0.30474213121923999</v>
      </c>
      <c r="I14" s="96">
        <f t="shared" si="6"/>
        <v>0.30474213121923999</v>
      </c>
      <c r="J14" s="96">
        <f t="shared" si="6"/>
        <v>0.30474213121923999</v>
      </c>
      <c r="K14" s="96">
        <f t="shared" si="6"/>
        <v>0.30474213121923999</v>
      </c>
      <c r="L14" s="96">
        <f t="shared" si="6"/>
        <v>0.30474213121923999</v>
      </c>
      <c r="M14" s="96">
        <f t="shared" si="6"/>
        <v>0.30474213121923999</v>
      </c>
      <c r="N14" s="96">
        <f t="shared" si="6"/>
        <v>0.30447488777173481</v>
      </c>
      <c r="O14" s="96">
        <f t="shared" si="6"/>
        <v>0.36522683397683398</v>
      </c>
      <c r="P14" s="96">
        <f t="shared" si="6"/>
        <v>0.3661929468381081</v>
      </c>
      <c r="Q14" s="96">
        <f t="shared" si="6"/>
        <v>0.36618470539072295</v>
      </c>
      <c r="R14" s="96">
        <f t="shared" si="6"/>
        <v>0.36618470539072295</v>
      </c>
      <c r="S14" s="96">
        <f t="shared" si="6"/>
        <v>0.36618470539072295</v>
      </c>
      <c r="T14" s="96">
        <f t="shared" si="6"/>
        <v>0.36618470539072295</v>
      </c>
      <c r="U14" s="96">
        <f t="shared" si="6"/>
        <v>0.36618470539072295</v>
      </c>
      <c r="V14" s="96">
        <f t="shared" si="6"/>
        <v>0.36618470539072295</v>
      </c>
      <c r="W14" s="96">
        <f t="shared" si="6"/>
        <v>0.36618470539072295</v>
      </c>
      <c r="X14" s="96">
        <f t="shared" si="6"/>
        <v>0.36618470539072295</v>
      </c>
      <c r="Y14" s="96">
        <f t="shared" si="6"/>
        <v>0.36618470539072295</v>
      </c>
      <c r="Z14" s="96">
        <f t="shared" si="6"/>
        <v>0.3661929468381081</v>
      </c>
      <c r="AA14" s="96">
        <f t="shared" si="6"/>
        <v>0.39013932315185984</v>
      </c>
      <c r="AB14" s="96">
        <f t="shared" si="6"/>
        <v>0.39011938292942339</v>
      </c>
      <c r="AC14" s="96">
        <f t="shared" si="6"/>
        <v>0.39013044041237949</v>
      </c>
      <c r="AD14" s="96">
        <f t="shared" si="6"/>
        <v>0.39013044041237949</v>
      </c>
      <c r="AE14" s="96">
        <f t="shared" si="6"/>
        <v>0.39013044041237949</v>
      </c>
      <c r="AF14" s="96">
        <f t="shared" si="6"/>
        <v>0.39013044041237949</v>
      </c>
      <c r="AG14" s="96">
        <f t="shared" si="6"/>
        <v>0.39013044041237949</v>
      </c>
      <c r="AH14" s="96">
        <f t="shared" si="6"/>
        <v>0.39013044041237949</v>
      </c>
      <c r="AI14" s="96">
        <f t="shared" si="6"/>
        <v>0.39013044041237949</v>
      </c>
      <c r="AJ14" s="96">
        <f t="shared" si="6"/>
        <v>0.39013044041237949</v>
      </c>
      <c r="AK14" s="96">
        <f t="shared" si="6"/>
        <v>0.39013044041237949</v>
      </c>
      <c r="AL14" s="96">
        <f t="shared" si="6"/>
        <v>0.39015258908680372</v>
      </c>
      <c r="AM14" s="96">
        <f t="shared" si="6"/>
        <v>0.38833988985051132</v>
      </c>
      <c r="AN14" s="96">
        <f t="shared" si="6"/>
        <v>0.38828861600778664</v>
      </c>
      <c r="AO14" s="96">
        <f t="shared" si="6"/>
        <v>0.38824598818305761</v>
      </c>
      <c r="AP14" s="96">
        <f t="shared" si="6"/>
        <v>0.38824598818305761</v>
      </c>
      <c r="AQ14" s="96">
        <f t="shared" si="6"/>
        <v>0.38824598818305761</v>
      </c>
      <c r="AR14" s="96">
        <f t="shared" si="6"/>
        <v>0.38824598818305761</v>
      </c>
      <c r="AS14" s="96">
        <f t="shared" si="6"/>
        <v>0.38824598818305761</v>
      </c>
      <c r="AT14" s="96">
        <f t="shared" si="6"/>
        <v>0.38824598818305761</v>
      </c>
      <c r="AU14" s="96">
        <f t="shared" si="6"/>
        <v>0.38824598818305761</v>
      </c>
      <c r="AV14" s="96">
        <f t="shared" si="6"/>
        <v>0.38824598818305761</v>
      </c>
      <c r="AW14" s="96">
        <f t="shared" si="6"/>
        <v>0.38824598818305761</v>
      </c>
      <c r="AX14" s="96">
        <f t="shared" si="6"/>
        <v>0.38832241153342073</v>
      </c>
      <c r="AY14" s="96">
        <f t="shared" si="6"/>
        <v>0.38823529411764701</v>
      </c>
      <c r="AZ14" s="96">
        <f t="shared" si="6"/>
        <v>0.38826954280805581</v>
      </c>
      <c r="BA14" s="96">
        <f t="shared" si="6"/>
        <v>0.38828130965612612</v>
      </c>
      <c r="BB14" s="96">
        <f t="shared" si="6"/>
        <v>0.38828130965612612</v>
      </c>
      <c r="BC14" s="96">
        <f t="shared" si="6"/>
        <v>0.38828130965612612</v>
      </c>
      <c r="BD14" s="96">
        <f t="shared" si="6"/>
        <v>0.38828130965612612</v>
      </c>
      <c r="BE14" s="96">
        <f t="shared" si="6"/>
        <v>0.38828130965612612</v>
      </c>
      <c r="BF14" s="96">
        <f t="shared" si="6"/>
        <v>0.38828130965612612</v>
      </c>
      <c r="BG14" s="96">
        <f t="shared" si="6"/>
        <v>0.38828130965612612</v>
      </c>
      <c r="BH14" s="96">
        <f t="shared" si="6"/>
        <v>0.38828130965612612</v>
      </c>
      <c r="BI14" s="96">
        <f t="shared" si="6"/>
        <v>0.38828130965612612</v>
      </c>
      <c r="BJ14" s="96">
        <f t="shared" si="6"/>
        <v>0.38829760146661918</v>
      </c>
    </row>
    <row r="15" spans="1:62" x14ac:dyDescent="0.15">
      <c r="A15" s="33" t="s">
        <v>642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194340</v>
      </c>
      <c r="G15" s="63">
        <f t="shared" si="7"/>
        <v>338500</v>
      </c>
      <c r="H15" s="63">
        <f t="shared" si="7"/>
        <v>338500</v>
      </c>
      <c r="I15" s="63">
        <f t="shared" si="7"/>
        <v>338500</v>
      </c>
      <c r="J15" s="63">
        <f t="shared" si="7"/>
        <v>338500</v>
      </c>
      <c r="K15" s="63">
        <f t="shared" si="7"/>
        <v>338500</v>
      </c>
      <c r="L15" s="63">
        <f t="shared" si="7"/>
        <v>338500</v>
      </c>
      <c r="M15" s="63">
        <f t="shared" si="7"/>
        <v>338500</v>
      </c>
      <c r="N15" s="63">
        <f t="shared" si="7"/>
        <v>324360</v>
      </c>
      <c r="O15" s="63">
        <f t="shared" si="7"/>
        <v>3801175</v>
      </c>
      <c r="P15" s="63">
        <f t="shared" si="7"/>
        <v>6001630</v>
      </c>
      <c r="Q15" s="63">
        <f t="shared" si="7"/>
        <v>6746885</v>
      </c>
      <c r="R15" s="63">
        <f t="shared" si="7"/>
        <v>6746885</v>
      </c>
      <c r="S15" s="63">
        <f t="shared" si="7"/>
        <v>6746885</v>
      </c>
      <c r="T15" s="63">
        <f t="shared" si="7"/>
        <v>6746885</v>
      </c>
      <c r="U15" s="63">
        <f t="shared" si="7"/>
        <v>6746885</v>
      </c>
      <c r="V15" s="63">
        <f t="shared" si="7"/>
        <v>6746885</v>
      </c>
      <c r="W15" s="63">
        <f t="shared" si="7"/>
        <v>6746885</v>
      </c>
      <c r="X15" s="63">
        <f t="shared" si="7"/>
        <v>6746885</v>
      </c>
      <c r="Y15" s="63">
        <f t="shared" si="7"/>
        <v>6746885</v>
      </c>
      <c r="Z15" s="63">
        <f t="shared" si="7"/>
        <v>4499885</v>
      </c>
      <c r="AA15" s="63">
        <f t="shared" si="7"/>
        <v>5218454.2000000011</v>
      </c>
      <c r="AB15" s="63">
        <f t="shared" si="7"/>
        <v>8341168.9499999983</v>
      </c>
      <c r="AC15" s="63">
        <f t="shared" si="7"/>
        <v>9383027.9499999993</v>
      </c>
      <c r="AD15" s="63">
        <f t="shared" si="7"/>
        <v>9383027.9499999993</v>
      </c>
      <c r="AE15" s="63">
        <f t="shared" si="7"/>
        <v>9383027.9499999993</v>
      </c>
      <c r="AF15" s="63">
        <f t="shared" si="7"/>
        <v>9383027.9499999993</v>
      </c>
      <c r="AG15" s="63">
        <f t="shared" si="7"/>
        <v>9383027.9499999993</v>
      </c>
      <c r="AH15" s="63">
        <f t="shared" si="7"/>
        <v>9383027.9499999993</v>
      </c>
      <c r="AI15" s="63">
        <f t="shared" ref="AI15:BJ15" si="8">AI23</f>
        <v>9383027.9499999993</v>
      </c>
      <c r="AJ15" s="63">
        <f t="shared" si="8"/>
        <v>9383027.9499999993</v>
      </c>
      <c r="AK15" s="63">
        <f t="shared" si="8"/>
        <v>9383027.9499999993</v>
      </c>
      <c r="AL15" s="63">
        <f t="shared" si="8"/>
        <v>6260313.1999999993</v>
      </c>
      <c r="AM15" s="63">
        <f t="shared" si="8"/>
        <v>5722175.8530000001</v>
      </c>
      <c r="AN15" s="63">
        <f t="shared" si="8"/>
        <v>9157808.9464999977</v>
      </c>
      <c r="AO15" s="63">
        <f t="shared" si="8"/>
        <v>10306286.759</v>
      </c>
      <c r="AP15" s="63">
        <f t="shared" si="8"/>
        <v>10306286.759</v>
      </c>
      <c r="AQ15" s="63">
        <f t="shared" si="8"/>
        <v>10306286.759</v>
      </c>
      <c r="AR15" s="63">
        <f t="shared" si="8"/>
        <v>10306286.759</v>
      </c>
      <c r="AS15" s="63">
        <f t="shared" si="8"/>
        <v>10306286.759</v>
      </c>
      <c r="AT15" s="63">
        <f t="shared" si="8"/>
        <v>10306286.759</v>
      </c>
      <c r="AU15" s="63">
        <f t="shared" si="8"/>
        <v>10306286.759</v>
      </c>
      <c r="AV15" s="63">
        <f t="shared" si="8"/>
        <v>10306286.759</v>
      </c>
      <c r="AW15" s="63">
        <f t="shared" si="8"/>
        <v>10306286.759</v>
      </c>
      <c r="AX15" s="63">
        <f t="shared" si="8"/>
        <v>6870653.6655000001</v>
      </c>
      <c r="AY15" s="63">
        <f t="shared" si="8"/>
        <v>6308205.7981249988</v>
      </c>
      <c r="AZ15" s="63">
        <f t="shared" si="8"/>
        <v>10094440.073010001</v>
      </c>
      <c r="BA15" s="63">
        <f t="shared" si="8"/>
        <v>11355425.834630001</v>
      </c>
      <c r="BB15" s="63">
        <f t="shared" si="8"/>
        <v>11355425.834630001</v>
      </c>
      <c r="BC15" s="63">
        <f t="shared" si="8"/>
        <v>11355425.834630001</v>
      </c>
      <c r="BD15" s="63">
        <f t="shared" si="8"/>
        <v>11355425.834630001</v>
      </c>
      <c r="BE15" s="63">
        <f t="shared" si="8"/>
        <v>11355425.834630001</v>
      </c>
      <c r="BF15" s="63">
        <f t="shared" si="8"/>
        <v>11355425.834630001</v>
      </c>
      <c r="BG15" s="63">
        <f t="shared" si="8"/>
        <v>11355425.834630001</v>
      </c>
      <c r="BH15" s="63">
        <f t="shared" si="8"/>
        <v>11355425.834630001</v>
      </c>
      <c r="BI15" s="63">
        <f t="shared" si="8"/>
        <v>11355425.834630001</v>
      </c>
      <c r="BJ15" s="63">
        <f t="shared" si="8"/>
        <v>7572468.5497700004</v>
      </c>
    </row>
    <row r="16" spans="1:62" x14ac:dyDescent="0.15">
      <c r="A16" s="33" t="s">
        <v>643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153670</v>
      </c>
      <c r="G16" s="63">
        <f t="shared" si="9"/>
        <v>267690</v>
      </c>
      <c r="H16" s="63">
        <f t="shared" si="9"/>
        <v>267690</v>
      </c>
      <c r="I16" s="63">
        <f t="shared" si="9"/>
        <v>267690</v>
      </c>
      <c r="J16" s="63">
        <f t="shared" si="9"/>
        <v>267690</v>
      </c>
      <c r="K16" s="63">
        <f t="shared" si="9"/>
        <v>267690</v>
      </c>
      <c r="L16" s="63">
        <f t="shared" si="9"/>
        <v>267690</v>
      </c>
      <c r="M16" s="63">
        <f t="shared" si="9"/>
        <v>267690</v>
      </c>
      <c r="N16" s="63">
        <f t="shared" si="9"/>
        <v>252830</v>
      </c>
      <c r="O16" s="63">
        <f t="shared" si="9"/>
        <v>2676605</v>
      </c>
      <c r="P16" s="63">
        <f t="shared" si="9"/>
        <v>4420170</v>
      </c>
      <c r="Q16" s="63">
        <f t="shared" si="9"/>
        <v>4973360</v>
      </c>
      <c r="R16" s="63">
        <f t="shared" si="9"/>
        <v>4973360</v>
      </c>
      <c r="S16" s="63">
        <f t="shared" si="9"/>
        <v>4973360</v>
      </c>
      <c r="T16" s="63">
        <f t="shared" si="9"/>
        <v>4973360</v>
      </c>
      <c r="U16" s="63">
        <f t="shared" si="9"/>
        <v>4973360</v>
      </c>
      <c r="V16" s="63">
        <f t="shared" si="9"/>
        <v>4973360</v>
      </c>
      <c r="W16" s="63">
        <f t="shared" si="9"/>
        <v>4973360</v>
      </c>
      <c r="X16" s="63">
        <f t="shared" si="9"/>
        <v>4973360</v>
      </c>
      <c r="Y16" s="63">
        <f t="shared" si="9"/>
        <v>4973360</v>
      </c>
      <c r="Z16" s="63">
        <f t="shared" si="9"/>
        <v>3316465</v>
      </c>
      <c r="AA16" s="63">
        <f t="shared" si="9"/>
        <v>8572944.5</v>
      </c>
      <c r="AB16" s="63">
        <f t="shared" si="9"/>
        <v>13721663.25</v>
      </c>
      <c r="AC16" s="63">
        <f t="shared" si="9"/>
        <v>15435207.249999994</v>
      </c>
      <c r="AD16" s="63">
        <f t="shared" si="9"/>
        <v>15435207.249999994</v>
      </c>
      <c r="AE16" s="63">
        <f t="shared" si="9"/>
        <v>15435207.249999994</v>
      </c>
      <c r="AF16" s="63">
        <f t="shared" si="9"/>
        <v>15435207.249999994</v>
      </c>
      <c r="AG16" s="63">
        <f t="shared" si="9"/>
        <v>15435207.249999994</v>
      </c>
      <c r="AH16" s="63">
        <f t="shared" si="9"/>
        <v>15435207.249999994</v>
      </c>
      <c r="AI16" s="63">
        <f t="shared" ref="AI16:BJ16" si="10">AI31</f>
        <v>15435207.249999994</v>
      </c>
      <c r="AJ16" s="63">
        <f t="shared" si="10"/>
        <v>15435207.249999994</v>
      </c>
      <c r="AK16" s="63">
        <f t="shared" si="10"/>
        <v>15435207.249999994</v>
      </c>
      <c r="AL16" s="63">
        <f t="shared" si="10"/>
        <v>10286488.499999998</v>
      </c>
      <c r="AM16" s="63">
        <f t="shared" si="10"/>
        <v>9394242.2454999983</v>
      </c>
      <c r="AN16" s="63">
        <f t="shared" si="10"/>
        <v>15033115.174500003</v>
      </c>
      <c r="AO16" s="63">
        <f t="shared" si="10"/>
        <v>16901918.270999998</v>
      </c>
      <c r="AP16" s="63">
        <f t="shared" si="10"/>
        <v>16901918.270999998</v>
      </c>
      <c r="AQ16" s="63">
        <f t="shared" si="10"/>
        <v>16901918.270999998</v>
      </c>
      <c r="AR16" s="63">
        <f t="shared" si="10"/>
        <v>16901918.270999998</v>
      </c>
      <c r="AS16" s="63">
        <f t="shared" si="10"/>
        <v>16901918.270999998</v>
      </c>
      <c r="AT16" s="63">
        <f t="shared" si="10"/>
        <v>16901918.270999998</v>
      </c>
      <c r="AU16" s="63">
        <f t="shared" si="10"/>
        <v>16901918.270999998</v>
      </c>
      <c r="AV16" s="63">
        <f t="shared" si="10"/>
        <v>16901918.270999998</v>
      </c>
      <c r="AW16" s="63">
        <f t="shared" si="10"/>
        <v>16901918.270999998</v>
      </c>
      <c r="AX16" s="63">
        <f t="shared" si="10"/>
        <v>11277745.858000001</v>
      </c>
      <c r="AY16" s="63">
        <f t="shared" si="10"/>
        <v>10345457.508925</v>
      </c>
      <c r="AZ16" s="63">
        <f t="shared" si="10"/>
        <v>16566495.372385003</v>
      </c>
      <c r="BA16" s="63">
        <f t="shared" si="10"/>
        <v>18638208.466190003</v>
      </c>
      <c r="BB16" s="63">
        <f t="shared" si="10"/>
        <v>18638208.466190003</v>
      </c>
      <c r="BC16" s="63">
        <f t="shared" si="10"/>
        <v>18638208.466190003</v>
      </c>
      <c r="BD16" s="63">
        <f t="shared" si="10"/>
        <v>18638208.466190003</v>
      </c>
      <c r="BE16" s="63">
        <f t="shared" si="10"/>
        <v>18638208.466190003</v>
      </c>
      <c r="BF16" s="63">
        <f t="shared" si="10"/>
        <v>18638208.466190003</v>
      </c>
      <c r="BG16" s="63">
        <f t="shared" si="10"/>
        <v>18638208.466190003</v>
      </c>
      <c r="BH16" s="63">
        <f t="shared" si="10"/>
        <v>18638208.466190003</v>
      </c>
      <c r="BI16" s="63">
        <f t="shared" si="10"/>
        <v>18638208.466190003</v>
      </c>
      <c r="BJ16" s="63">
        <f t="shared" si="10"/>
        <v>12417170.602730002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633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43</v>
      </c>
      <c r="G19" s="368">
        <f t="shared" si="11"/>
        <v>75</v>
      </c>
      <c r="H19" s="368">
        <f t="shared" si="11"/>
        <v>75</v>
      </c>
      <c r="I19" s="368">
        <f t="shared" si="11"/>
        <v>75</v>
      </c>
      <c r="J19" s="368">
        <f t="shared" si="11"/>
        <v>75</v>
      </c>
      <c r="K19" s="368">
        <f t="shared" si="11"/>
        <v>75</v>
      </c>
      <c r="L19" s="368">
        <f t="shared" si="11"/>
        <v>75</v>
      </c>
      <c r="M19" s="368">
        <f t="shared" si="11"/>
        <v>75</v>
      </c>
      <c r="N19" s="368">
        <f t="shared" si="11"/>
        <v>72</v>
      </c>
      <c r="O19" s="368">
        <f t="shared" si="11"/>
        <v>575</v>
      </c>
      <c r="P19" s="368">
        <f t="shared" si="11"/>
        <v>908</v>
      </c>
      <c r="Q19" s="368">
        <f t="shared" si="11"/>
        <v>1021</v>
      </c>
      <c r="R19" s="368">
        <f t="shared" si="11"/>
        <v>1021</v>
      </c>
      <c r="S19" s="368">
        <f t="shared" si="11"/>
        <v>1021</v>
      </c>
      <c r="T19" s="368">
        <f t="shared" si="11"/>
        <v>1021</v>
      </c>
      <c r="U19" s="368">
        <f t="shared" si="11"/>
        <v>1021</v>
      </c>
      <c r="V19" s="368">
        <f t="shared" si="11"/>
        <v>1021</v>
      </c>
      <c r="W19" s="368">
        <f t="shared" si="11"/>
        <v>1021</v>
      </c>
      <c r="X19" s="368">
        <f t="shared" si="11"/>
        <v>1021</v>
      </c>
      <c r="Y19" s="368">
        <f t="shared" si="11"/>
        <v>1021</v>
      </c>
      <c r="Z19" s="368">
        <f t="shared" si="11"/>
        <v>681</v>
      </c>
      <c r="AA19" s="368">
        <f t="shared" si="11"/>
        <v>726</v>
      </c>
      <c r="AB19" s="368">
        <f t="shared" si="11"/>
        <v>1161</v>
      </c>
      <c r="AC19" s="368">
        <f t="shared" si="11"/>
        <v>1306</v>
      </c>
      <c r="AD19" s="368">
        <f t="shared" si="11"/>
        <v>1306</v>
      </c>
      <c r="AE19" s="368">
        <f t="shared" si="11"/>
        <v>1306</v>
      </c>
      <c r="AF19" s="368">
        <f t="shared" si="11"/>
        <v>1306</v>
      </c>
      <c r="AG19" s="368">
        <f t="shared" si="11"/>
        <v>1306</v>
      </c>
      <c r="AH19" s="368">
        <f t="shared" si="11"/>
        <v>1306</v>
      </c>
      <c r="AI19" s="368">
        <f t="shared" si="11"/>
        <v>1306</v>
      </c>
      <c r="AJ19" s="368">
        <f t="shared" si="11"/>
        <v>1306</v>
      </c>
      <c r="AK19" s="368">
        <f t="shared" si="11"/>
        <v>1306</v>
      </c>
      <c r="AL19" s="368">
        <f t="shared" si="11"/>
        <v>871</v>
      </c>
      <c r="AM19" s="368">
        <f t="shared" si="11"/>
        <v>747</v>
      </c>
      <c r="AN19" s="368">
        <f t="shared" si="11"/>
        <v>1196</v>
      </c>
      <c r="AO19" s="368">
        <f t="shared" si="11"/>
        <v>1346</v>
      </c>
      <c r="AP19" s="368">
        <f t="shared" si="11"/>
        <v>1346</v>
      </c>
      <c r="AQ19" s="368">
        <f t="shared" si="11"/>
        <v>1346</v>
      </c>
      <c r="AR19" s="368">
        <f t="shared" si="11"/>
        <v>1346</v>
      </c>
      <c r="AS19" s="368">
        <f t="shared" si="11"/>
        <v>1346</v>
      </c>
      <c r="AT19" s="368">
        <f t="shared" si="11"/>
        <v>1346</v>
      </c>
      <c r="AU19" s="368">
        <f t="shared" si="11"/>
        <v>1346</v>
      </c>
      <c r="AV19" s="368">
        <f t="shared" si="11"/>
        <v>1346</v>
      </c>
      <c r="AW19" s="368">
        <f t="shared" si="11"/>
        <v>1346</v>
      </c>
      <c r="AX19" s="368">
        <f t="shared" si="11"/>
        <v>897</v>
      </c>
      <c r="AY19" s="368">
        <f t="shared" si="11"/>
        <v>770</v>
      </c>
      <c r="AZ19" s="368">
        <f t="shared" si="11"/>
        <v>1232</v>
      </c>
      <c r="BA19" s="368">
        <f t="shared" si="11"/>
        <v>1386</v>
      </c>
      <c r="BB19" s="368">
        <f t="shared" si="11"/>
        <v>1386</v>
      </c>
      <c r="BC19" s="368">
        <f t="shared" si="11"/>
        <v>1386</v>
      </c>
      <c r="BD19" s="368">
        <f t="shared" si="11"/>
        <v>1386</v>
      </c>
      <c r="BE19" s="368">
        <f t="shared" si="11"/>
        <v>1386</v>
      </c>
      <c r="BF19" s="368">
        <f t="shared" si="11"/>
        <v>1386</v>
      </c>
      <c r="BG19" s="368">
        <f t="shared" si="11"/>
        <v>1386</v>
      </c>
      <c r="BH19" s="368">
        <f t="shared" si="11"/>
        <v>1386</v>
      </c>
      <c r="BI19" s="368">
        <f t="shared" si="11"/>
        <v>1386</v>
      </c>
      <c r="BJ19" s="368">
        <f t="shared" si="11"/>
        <v>924</v>
      </c>
    </row>
    <row r="20" spans="1:64" x14ac:dyDescent="0.15">
      <c r="A20" s="47" t="s">
        <v>645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704340</v>
      </c>
      <c r="G20" s="180">
        <f t="shared" si="12"/>
        <v>1228500</v>
      </c>
      <c r="H20" s="180">
        <f t="shared" si="12"/>
        <v>1228500</v>
      </c>
      <c r="I20" s="180">
        <f t="shared" si="12"/>
        <v>1228500</v>
      </c>
      <c r="J20" s="180">
        <f t="shared" si="12"/>
        <v>1228500</v>
      </c>
      <c r="K20" s="180">
        <f t="shared" si="12"/>
        <v>1228500</v>
      </c>
      <c r="L20" s="180">
        <f t="shared" si="12"/>
        <v>1228500</v>
      </c>
      <c r="M20" s="180">
        <f t="shared" si="12"/>
        <v>1228500</v>
      </c>
      <c r="N20" s="180">
        <f t="shared" si="12"/>
        <v>1179360</v>
      </c>
      <c r="O20" s="180">
        <f t="shared" si="12"/>
        <v>11074500</v>
      </c>
      <c r="P20" s="180">
        <f t="shared" si="12"/>
        <v>17488080</v>
      </c>
      <c r="Q20" s="180">
        <f t="shared" si="12"/>
        <v>19664460</v>
      </c>
      <c r="R20" s="180">
        <f t="shared" si="12"/>
        <v>19664460</v>
      </c>
      <c r="S20" s="180">
        <f t="shared" si="12"/>
        <v>19664460</v>
      </c>
      <c r="T20" s="180">
        <f t="shared" si="12"/>
        <v>19664460</v>
      </c>
      <c r="U20" s="180">
        <f t="shared" si="12"/>
        <v>19664460</v>
      </c>
      <c r="V20" s="180">
        <f t="shared" si="12"/>
        <v>19664460</v>
      </c>
      <c r="W20" s="180">
        <f t="shared" si="12"/>
        <v>19664460</v>
      </c>
      <c r="X20" s="180">
        <f t="shared" si="12"/>
        <v>19664460</v>
      </c>
      <c r="Y20" s="180">
        <f t="shared" si="12"/>
        <v>19664460</v>
      </c>
      <c r="Z20" s="180">
        <f t="shared" si="12"/>
        <v>13116060</v>
      </c>
      <c r="AA20" s="180">
        <f t="shared" si="12"/>
        <v>14961553.200000001</v>
      </c>
      <c r="AB20" s="180">
        <f t="shared" si="12"/>
        <v>23926120.199999999</v>
      </c>
      <c r="AC20" s="180">
        <f t="shared" si="12"/>
        <v>26914309.199999999</v>
      </c>
      <c r="AD20" s="180">
        <f t="shared" si="12"/>
        <v>26914309.199999999</v>
      </c>
      <c r="AE20" s="180">
        <f t="shared" si="12"/>
        <v>26914309.199999999</v>
      </c>
      <c r="AF20" s="180">
        <f t="shared" si="12"/>
        <v>26914309.199999999</v>
      </c>
      <c r="AG20" s="180">
        <f t="shared" si="12"/>
        <v>26914309.199999999</v>
      </c>
      <c r="AH20" s="180">
        <f t="shared" si="12"/>
        <v>26914309.199999999</v>
      </c>
      <c r="AI20" s="180">
        <f t="shared" si="12"/>
        <v>26914309.199999999</v>
      </c>
      <c r="AJ20" s="180">
        <f t="shared" ref="AJ20:BJ20" si="13">AJ19*AJ55</f>
        <v>26914309.199999999</v>
      </c>
      <c r="AK20" s="180">
        <f t="shared" si="13"/>
        <v>26914309.199999999</v>
      </c>
      <c r="AL20" s="180">
        <f t="shared" si="13"/>
        <v>17949742.199999999</v>
      </c>
      <c r="AM20" s="180">
        <f t="shared" si="13"/>
        <v>16471928.178000001</v>
      </c>
      <c r="AN20" s="180">
        <f t="shared" si="13"/>
        <v>26372725.704</v>
      </c>
      <c r="AO20" s="180">
        <f t="shared" si="13"/>
        <v>29680341.804000001</v>
      </c>
      <c r="AP20" s="180">
        <f t="shared" si="13"/>
        <v>29680341.804000001</v>
      </c>
      <c r="AQ20" s="180">
        <f t="shared" si="13"/>
        <v>29680341.804000001</v>
      </c>
      <c r="AR20" s="180">
        <f t="shared" si="13"/>
        <v>29680341.804000001</v>
      </c>
      <c r="AS20" s="180">
        <f t="shared" si="13"/>
        <v>29680341.804000001</v>
      </c>
      <c r="AT20" s="180">
        <f t="shared" si="13"/>
        <v>29680341.804000001</v>
      </c>
      <c r="AU20" s="180">
        <f t="shared" si="13"/>
        <v>29680341.804000001</v>
      </c>
      <c r="AV20" s="180">
        <f t="shared" si="13"/>
        <v>29680341.804000001</v>
      </c>
      <c r="AW20" s="180">
        <f t="shared" si="13"/>
        <v>29680341.804000001</v>
      </c>
      <c r="AX20" s="180">
        <f t="shared" si="13"/>
        <v>19779544.278000001</v>
      </c>
      <c r="AY20" s="180">
        <f t="shared" si="13"/>
        <v>18167632.698600002</v>
      </c>
      <c r="AZ20" s="180">
        <f t="shared" si="13"/>
        <v>29068212.317760006</v>
      </c>
      <c r="BA20" s="180">
        <f t="shared" si="13"/>
        <v>32701738.857480004</v>
      </c>
      <c r="BB20" s="180">
        <f t="shared" si="13"/>
        <v>32701738.857480004</v>
      </c>
      <c r="BC20" s="180">
        <f t="shared" si="13"/>
        <v>32701738.857480004</v>
      </c>
      <c r="BD20" s="180">
        <f t="shared" si="13"/>
        <v>32701738.857480004</v>
      </c>
      <c r="BE20" s="180">
        <f t="shared" si="13"/>
        <v>32701738.857480004</v>
      </c>
      <c r="BF20" s="180">
        <f t="shared" si="13"/>
        <v>32701738.857480004</v>
      </c>
      <c r="BG20" s="180">
        <f t="shared" si="13"/>
        <v>32701738.857480004</v>
      </c>
      <c r="BH20" s="180">
        <f t="shared" si="13"/>
        <v>32701738.857480004</v>
      </c>
      <c r="BI20" s="180">
        <f t="shared" si="13"/>
        <v>32701738.857480004</v>
      </c>
      <c r="BJ20" s="180">
        <f t="shared" si="13"/>
        <v>21801159.238320004</v>
      </c>
    </row>
    <row r="21" spans="1:64" x14ac:dyDescent="0.15">
      <c r="A21" s="47" t="s">
        <v>632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166840</v>
      </c>
      <c r="G21" s="104">
        <f t="shared" si="14"/>
        <v>291000</v>
      </c>
      <c r="H21" s="104">
        <f t="shared" si="14"/>
        <v>291000</v>
      </c>
      <c r="I21" s="104">
        <f t="shared" si="14"/>
        <v>291000</v>
      </c>
      <c r="J21" s="104">
        <f t="shared" si="14"/>
        <v>291000</v>
      </c>
      <c r="K21" s="104">
        <f t="shared" si="14"/>
        <v>291000</v>
      </c>
      <c r="L21" s="104">
        <f t="shared" si="14"/>
        <v>291000</v>
      </c>
      <c r="M21" s="104">
        <f t="shared" si="14"/>
        <v>291000</v>
      </c>
      <c r="N21" s="104">
        <f t="shared" si="14"/>
        <v>279360</v>
      </c>
      <c r="O21" s="104">
        <f t="shared" si="14"/>
        <v>3383875</v>
      </c>
      <c r="P21" s="104">
        <f t="shared" si="14"/>
        <v>5343580</v>
      </c>
      <c r="Q21" s="104">
        <f t="shared" si="14"/>
        <v>6008585</v>
      </c>
      <c r="R21" s="104">
        <f t="shared" si="14"/>
        <v>6008585</v>
      </c>
      <c r="S21" s="104">
        <f t="shared" si="14"/>
        <v>6008585</v>
      </c>
      <c r="T21" s="104">
        <f t="shared" si="14"/>
        <v>6008585</v>
      </c>
      <c r="U21" s="104">
        <f t="shared" si="14"/>
        <v>6008585</v>
      </c>
      <c r="V21" s="104">
        <f t="shared" si="14"/>
        <v>6008585</v>
      </c>
      <c r="W21" s="104">
        <f t="shared" si="14"/>
        <v>6008585</v>
      </c>
      <c r="X21" s="104">
        <f t="shared" si="14"/>
        <v>6008585</v>
      </c>
      <c r="Y21" s="104">
        <f t="shared" si="14"/>
        <v>6008585</v>
      </c>
      <c r="Z21" s="104">
        <f t="shared" si="14"/>
        <v>4007685</v>
      </c>
      <c r="AA21" s="104">
        <f t="shared" si="14"/>
        <v>4571585.7000000011</v>
      </c>
      <c r="AB21" s="104">
        <f t="shared" si="14"/>
        <v>7310758.9499999983</v>
      </c>
      <c r="AC21" s="104">
        <f t="shared" si="14"/>
        <v>8223816.7000000002</v>
      </c>
      <c r="AD21" s="104">
        <f t="shared" si="14"/>
        <v>8223816.7000000002</v>
      </c>
      <c r="AE21" s="104">
        <f t="shared" si="14"/>
        <v>8223816.7000000002</v>
      </c>
      <c r="AF21" s="104">
        <f t="shared" si="14"/>
        <v>8223816.7000000002</v>
      </c>
      <c r="AG21" s="104">
        <f t="shared" si="14"/>
        <v>8223816.7000000002</v>
      </c>
      <c r="AH21" s="104">
        <f t="shared" si="14"/>
        <v>8223816.7000000002</v>
      </c>
      <c r="AI21" s="104">
        <f t="shared" ref="AI21:BJ21" si="15">AI19*AI67</f>
        <v>8223816.7000000002</v>
      </c>
      <c r="AJ21" s="104">
        <f t="shared" si="15"/>
        <v>8223816.7000000002</v>
      </c>
      <c r="AK21" s="104">
        <f t="shared" si="15"/>
        <v>8223816.7000000002</v>
      </c>
      <c r="AL21" s="104">
        <f t="shared" si="15"/>
        <v>5484643.4499999993</v>
      </c>
      <c r="AM21" s="104">
        <f t="shared" si="15"/>
        <v>5033089.1655000001</v>
      </c>
      <c r="AN21" s="104">
        <f t="shared" si="15"/>
        <v>8058332.8539999984</v>
      </c>
      <c r="AO21" s="104">
        <f t="shared" si="15"/>
        <v>9068993.3289999999</v>
      </c>
      <c r="AP21" s="104">
        <f t="shared" si="15"/>
        <v>9068993.3289999999</v>
      </c>
      <c r="AQ21" s="104">
        <f t="shared" si="15"/>
        <v>9068993.3289999999</v>
      </c>
      <c r="AR21" s="104">
        <f t="shared" si="15"/>
        <v>9068993.3289999999</v>
      </c>
      <c r="AS21" s="104">
        <f t="shared" si="15"/>
        <v>9068993.3289999999</v>
      </c>
      <c r="AT21" s="104">
        <f t="shared" si="15"/>
        <v>9068993.3289999999</v>
      </c>
      <c r="AU21" s="104">
        <f t="shared" si="15"/>
        <v>9068993.3289999999</v>
      </c>
      <c r="AV21" s="104">
        <f t="shared" si="15"/>
        <v>9068993.3289999999</v>
      </c>
      <c r="AW21" s="104">
        <f t="shared" si="15"/>
        <v>9068993.3289999999</v>
      </c>
      <c r="AX21" s="104">
        <f t="shared" si="15"/>
        <v>6043749.6404999997</v>
      </c>
      <c r="AY21" s="104">
        <f t="shared" si="15"/>
        <v>5551221.1023499984</v>
      </c>
      <c r="AZ21" s="104">
        <f t="shared" si="15"/>
        <v>8881953.7637600005</v>
      </c>
      <c r="BA21" s="104">
        <f t="shared" si="15"/>
        <v>9992197.9842300005</v>
      </c>
      <c r="BB21" s="104">
        <f t="shared" si="15"/>
        <v>9992197.9842300005</v>
      </c>
      <c r="BC21" s="104">
        <f t="shared" si="15"/>
        <v>9992197.9842300005</v>
      </c>
      <c r="BD21" s="104">
        <f t="shared" si="15"/>
        <v>9992197.9842300005</v>
      </c>
      <c r="BE21" s="104">
        <f t="shared" si="15"/>
        <v>9992197.9842300005</v>
      </c>
      <c r="BF21" s="104">
        <f t="shared" si="15"/>
        <v>9992197.9842300005</v>
      </c>
      <c r="BG21" s="104">
        <f t="shared" si="15"/>
        <v>9992197.9842300005</v>
      </c>
      <c r="BH21" s="104">
        <f t="shared" si="15"/>
        <v>9992197.9842300005</v>
      </c>
      <c r="BI21" s="104">
        <f t="shared" si="15"/>
        <v>9992197.9842300005</v>
      </c>
      <c r="BJ21" s="104">
        <f t="shared" si="15"/>
        <v>6661465.3228200004</v>
      </c>
    </row>
    <row r="22" spans="1:64" x14ac:dyDescent="0.15">
      <c r="A22" s="47" t="s">
        <v>634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27500</v>
      </c>
      <c r="G22" s="63">
        <f t="shared" si="16"/>
        <v>47500</v>
      </c>
      <c r="H22" s="63">
        <f t="shared" si="16"/>
        <v>47500</v>
      </c>
      <c r="I22" s="63">
        <f t="shared" si="16"/>
        <v>47500</v>
      </c>
      <c r="J22" s="63">
        <f t="shared" si="16"/>
        <v>47500</v>
      </c>
      <c r="K22" s="63">
        <f t="shared" si="16"/>
        <v>47500</v>
      </c>
      <c r="L22" s="63">
        <f t="shared" si="16"/>
        <v>47500</v>
      </c>
      <c r="M22" s="63">
        <f t="shared" si="16"/>
        <v>47500</v>
      </c>
      <c r="N22" s="63">
        <f t="shared" si="16"/>
        <v>45000</v>
      </c>
      <c r="O22" s="63">
        <f t="shared" si="16"/>
        <v>417300</v>
      </c>
      <c r="P22" s="63">
        <f t="shared" si="16"/>
        <v>658050</v>
      </c>
      <c r="Q22" s="63">
        <f t="shared" si="16"/>
        <v>738300</v>
      </c>
      <c r="R22" s="63">
        <f t="shared" si="16"/>
        <v>738300</v>
      </c>
      <c r="S22" s="63">
        <f t="shared" si="16"/>
        <v>738300</v>
      </c>
      <c r="T22" s="63">
        <f t="shared" si="16"/>
        <v>738300</v>
      </c>
      <c r="U22" s="63">
        <f t="shared" si="16"/>
        <v>738300</v>
      </c>
      <c r="V22" s="63">
        <f t="shared" si="16"/>
        <v>738300</v>
      </c>
      <c r="W22" s="63">
        <f t="shared" si="16"/>
        <v>738300</v>
      </c>
      <c r="X22" s="63">
        <f t="shared" si="16"/>
        <v>738300</v>
      </c>
      <c r="Y22" s="63">
        <f t="shared" si="16"/>
        <v>738300</v>
      </c>
      <c r="Z22" s="63">
        <f t="shared" si="16"/>
        <v>492200</v>
      </c>
      <c r="AA22" s="63">
        <f t="shared" si="16"/>
        <v>646868.5</v>
      </c>
      <c r="AB22" s="63">
        <f t="shared" si="16"/>
        <v>1030410</v>
      </c>
      <c r="AC22" s="63">
        <f t="shared" si="16"/>
        <v>1159211.25</v>
      </c>
      <c r="AD22" s="63">
        <f t="shared" si="16"/>
        <v>1159211.25</v>
      </c>
      <c r="AE22" s="63">
        <f t="shared" si="16"/>
        <v>1159211.25</v>
      </c>
      <c r="AF22" s="63">
        <f t="shared" si="16"/>
        <v>1159211.25</v>
      </c>
      <c r="AG22" s="63">
        <f t="shared" si="16"/>
        <v>1159211.25</v>
      </c>
      <c r="AH22" s="63">
        <f t="shared" si="16"/>
        <v>1159211.25</v>
      </c>
      <c r="AI22" s="63">
        <f t="shared" si="16"/>
        <v>1159211.25</v>
      </c>
      <c r="AJ22" s="63">
        <f t="shared" si="16"/>
        <v>1159211.25</v>
      </c>
      <c r="AK22" s="63">
        <f t="shared" si="16"/>
        <v>1159211.25</v>
      </c>
      <c r="AL22" s="63">
        <f t="shared" si="16"/>
        <v>775669.75</v>
      </c>
      <c r="AM22" s="63">
        <f t="shared" si="16"/>
        <v>689086.6875</v>
      </c>
      <c r="AN22" s="63">
        <f t="shared" si="16"/>
        <v>1099476.0925</v>
      </c>
      <c r="AO22" s="63">
        <f t="shared" si="16"/>
        <v>1237293.43</v>
      </c>
      <c r="AP22" s="63">
        <f t="shared" si="16"/>
        <v>1237293.43</v>
      </c>
      <c r="AQ22" s="63">
        <f t="shared" si="16"/>
        <v>1237293.43</v>
      </c>
      <c r="AR22" s="63">
        <f t="shared" si="16"/>
        <v>1237293.43</v>
      </c>
      <c r="AS22" s="63">
        <f t="shared" si="16"/>
        <v>1237293.43</v>
      </c>
      <c r="AT22" s="63">
        <f t="shared" si="16"/>
        <v>1237293.43</v>
      </c>
      <c r="AU22" s="63">
        <f t="shared" si="16"/>
        <v>1237293.43</v>
      </c>
      <c r="AV22" s="63">
        <f t="shared" si="16"/>
        <v>1237293.43</v>
      </c>
      <c r="AW22" s="63">
        <f t="shared" si="16"/>
        <v>1237293.43</v>
      </c>
      <c r="AX22" s="63">
        <f t="shared" si="16"/>
        <v>826904.02500000002</v>
      </c>
      <c r="AY22" s="63">
        <f t="shared" si="16"/>
        <v>756984.69577500003</v>
      </c>
      <c r="AZ22" s="63">
        <f t="shared" si="16"/>
        <v>1212486.3092499999</v>
      </c>
      <c r="BA22" s="63">
        <f t="shared" si="16"/>
        <v>1363227.8504000001</v>
      </c>
      <c r="BB22" s="63">
        <f t="shared" si="16"/>
        <v>1363227.8504000001</v>
      </c>
      <c r="BC22" s="63">
        <f t="shared" si="16"/>
        <v>1363227.8504000001</v>
      </c>
      <c r="BD22" s="63">
        <f t="shared" si="16"/>
        <v>1363227.8504000001</v>
      </c>
      <c r="BE22" s="63">
        <f t="shared" si="16"/>
        <v>1363227.8504000001</v>
      </c>
      <c r="BF22" s="63">
        <f t="shared" si="16"/>
        <v>1363227.8504000001</v>
      </c>
      <c r="BG22" s="63">
        <f t="shared" si="16"/>
        <v>1363227.8504000001</v>
      </c>
      <c r="BH22" s="63">
        <f t="shared" si="16"/>
        <v>1363227.8504000001</v>
      </c>
      <c r="BI22" s="63">
        <f t="shared" si="16"/>
        <v>1363227.8504000001</v>
      </c>
      <c r="BJ22" s="63">
        <f t="shared" si="16"/>
        <v>911003.22695000004</v>
      </c>
      <c r="BL22" s="104">
        <f>BJ20+BJ22</f>
        <v>22712162.465270005</v>
      </c>
    </row>
    <row r="23" spans="1:64" x14ac:dyDescent="0.15">
      <c r="A23" s="47" t="s">
        <v>1225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194340</v>
      </c>
      <c r="G23" s="63">
        <f t="shared" si="17"/>
        <v>338500</v>
      </c>
      <c r="H23" s="63">
        <f t="shared" si="17"/>
        <v>338500</v>
      </c>
      <c r="I23" s="63">
        <f t="shared" si="17"/>
        <v>338500</v>
      </c>
      <c r="J23" s="63">
        <f t="shared" si="17"/>
        <v>338500</v>
      </c>
      <c r="K23" s="63">
        <f t="shared" si="17"/>
        <v>338500</v>
      </c>
      <c r="L23" s="63">
        <f t="shared" si="17"/>
        <v>338500</v>
      </c>
      <c r="M23" s="63">
        <f t="shared" si="17"/>
        <v>338500</v>
      </c>
      <c r="N23" s="63">
        <f t="shared" si="17"/>
        <v>324360</v>
      </c>
      <c r="O23" s="63">
        <f t="shared" si="17"/>
        <v>3801175</v>
      </c>
      <c r="P23" s="63">
        <f t="shared" si="17"/>
        <v>6001630</v>
      </c>
      <c r="Q23" s="63">
        <f t="shared" si="17"/>
        <v>6746885</v>
      </c>
      <c r="R23" s="63">
        <f t="shared" si="17"/>
        <v>6746885</v>
      </c>
      <c r="S23" s="63">
        <f t="shared" si="17"/>
        <v>6746885</v>
      </c>
      <c r="T23" s="63">
        <f t="shared" si="17"/>
        <v>6746885</v>
      </c>
      <c r="U23" s="63">
        <f t="shared" si="17"/>
        <v>6746885</v>
      </c>
      <c r="V23" s="63">
        <f t="shared" si="17"/>
        <v>6746885</v>
      </c>
      <c r="W23" s="63">
        <f t="shared" si="17"/>
        <v>6746885</v>
      </c>
      <c r="X23" s="63">
        <f t="shared" si="17"/>
        <v>6746885</v>
      </c>
      <c r="Y23" s="63">
        <f t="shared" si="17"/>
        <v>6746885</v>
      </c>
      <c r="Z23" s="63">
        <f t="shared" si="17"/>
        <v>4499885</v>
      </c>
      <c r="AA23" s="63">
        <f t="shared" si="17"/>
        <v>5218454.2000000011</v>
      </c>
      <c r="AB23" s="63">
        <f t="shared" si="17"/>
        <v>8341168.9499999983</v>
      </c>
      <c r="AC23" s="63">
        <f t="shared" si="17"/>
        <v>9383027.9499999993</v>
      </c>
      <c r="AD23" s="63">
        <f t="shared" si="17"/>
        <v>9383027.9499999993</v>
      </c>
      <c r="AE23" s="63">
        <f t="shared" si="17"/>
        <v>9383027.9499999993</v>
      </c>
      <c r="AF23" s="63">
        <f t="shared" si="17"/>
        <v>9383027.9499999993</v>
      </c>
      <c r="AG23" s="63">
        <f t="shared" si="17"/>
        <v>9383027.9499999993</v>
      </c>
      <c r="AH23" s="63">
        <f t="shared" si="17"/>
        <v>9383027.9499999993</v>
      </c>
      <c r="AI23" s="63">
        <f t="shared" si="17"/>
        <v>9383027.9499999993</v>
      </c>
      <c r="AJ23" s="63">
        <f t="shared" si="17"/>
        <v>9383027.9499999993</v>
      </c>
      <c r="AK23" s="63">
        <f t="shared" si="17"/>
        <v>9383027.9499999993</v>
      </c>
      <c r="AL23" s="63">
        <f t="shared" si="17"/>
        <v>6260313.1999999993</v>
      </c>
      <c r="AM23" s="63">
        <f t="shared" si="17"/>
        <v>5722175.8530000001</v>
      </c>
      <c r="AN23" s="63">
        <f t="shared" si="17"/>
        <v>9157808.9464999977</v>
      </c>
      <c r="AO23" s="63">
        <f t="shared" si="17"/>
        <v>10306286.759</v>
      </c>
      <c r="AP23" s="63">
        <f t="shared" si="17"/>
        <v>10306286.759</v>
      </c>
      <c r="AQ23" s="63">
        <f t="shared" si="17"/>
        <v>10306286.759</v>
      </c>
      <c r="AR23" s="63">
        <f t="shared" si="17"/>
        <v>10306286.759</v>
      </c>
      <c r="AS23" s="63">
        <f t="shared" si="17"/>
        <v>10306286.759</v>
      </c>
      <c r="AT23" s="63">
        <f t="shared" si="17"/>
        <v>10306286.759</v>
      </c>
      <c r="AU23" s="63">
        <f t="shared" si="17"/>
        <v>10306286.759</v>
      </c>
      <c r="AV23" s="63">
        <f t="shared" si="17"/>
        <v>10306286.759</v>
      </c>
      <c r="AW23" s="63">
        <f t="shared" si="17"/>
        <v>10306286.759</v>
      </c>
      <c r="AX23" s="63">
        <f t="shared" si="17"/>
        <v>6870653.6655000001</v>
      </c>
      <c r="AY23" s="63">
        <f t="shared" si="17"/>
        <v>6308205.7981249988</v>
      </c>
      <c r="AZ23" s="63">
        <f t="shared" si="17"/>
        <v>10094440.073010001</v>
      </c>
      <c r="BA23" s="63">
        <f t="shared" si="17"/>
        <v>11355425.834630001</v>
      </c>
      <c r="BB23" s="63">
        <f t="shared" si="17"/>
        <v>11355425.834630001</v>
      </c>
      <c r="BC23" s="63">
        <f t="shared" si="17"/>
        <v>11355425.834630001</v>
      </c>
      <c r="BD23" s="63">
        <f t="shared" si="17"/>
        <v>11355425.834630001</v>
      </c>
      <c r="BE23" s="63">
        <f t="shared" si="17"/>
        <v>11355425.834630001</v>
      </c>
      <c r="BF23" s="63">
        <f t="shared" si="17"/>
        <v>11355425.834630001</v>
      </c>
      <c r="BG23" s="63">
        <f t="shared" si="17"/>
        <v>11355425.834630001</v>
      </c>
      <c r="BH23" s="63">
        <f t="shared" si="17"/>
        <v>11355425.834630001</v>
      </c>
      <c r="BI23" s="63">
        <f t="shared" si="17"/>
        <v>11355425.834630001</v>
      </c>
      <c r="BJ23" s="63">
        <f t="shared" si="17"/>
        <v>7572468.5497700004</v>
      </c>
      <c r="BL23" s="104">
        <f>BJ21+BJ22</f>
        <v>7572468.5497700004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0.26554984696108441</v>
      </c>
      <c r="G24" s="96">
        <f t="shared" si="18"/>
        <v>0.26528213166144199</v>
      </c>
      <c r="H24" s="96">
        <f t="shared" si="18"/>
        <v>0.26528213166144199</v>
      </c>
      <c r="I24" s="96">
        <f t="shared" si="18"/>
        <v>0.26528213166144199</v>
      </c>
      <c r="J24" s="96">
        <f t="shared" si="18"/>
        <v>0.26528213166144199</v>
      </c>
      <c r="K24" s="96">
        <f t="shared" si="18"/>
        <v>0.26528213166144199</v>
      </c>
      <c r="L24" s="96">
        <f t="shared" si="18"/>
        <v>0.26528213166144199</v>
      </c>
      <c r="M24" s="96">
        <f t="shared" si="18"/>
        <v>0.26528213166144199</v>
      </c>
      <c r="N24" s="96">
        <f t="shared" si="18"/>
        <v>0.26492208174066451</v>
      </c>
      <c r="O24" s="96">
        <f t="shared" si="18"/>
        <v>0.33077281191806329</v>
      </c>
      <c r="P24" s="96">
        <f t="shared" si="18"/>
        <v>0.33073884073353382</v>
      </c>
      <c r="Q24" s="96">
        <f t="shared" si="18"/>
        <v>0.3306849171386616</v>
      </c>
      <c r="R24" s="96">
        <f t="shared" si="18"/>
        <v>0.3306849171386616</v>
      </c>
      <c r="S24" s="96">
        <f t="shared" si="18"/>
        <v>0.3306849171386616</v>
      </c>
      <c r="T24" s="96">
        <f t="shared" si="18"/>
        <v>0.3306849171386616</v>
      </c>
      <c r="U24" s="96">
        <f t="shared" si="18"/>
        <v>0.3306849171386616</v>
      </c>
      <c r="V24" s="96">
        <f t="shared" si="18"/>
        <v>0.3306849171386616</v>
      </c>
      <c r="W24" s="96">
        <f t="shared" si="18"/>
        <v>0.3306849171386616</v>
      </c>
      <c r="X24" s="96">
        <f t="shared" si="18"/>
        <v>0.3306849171386616</v>
      </c>
      <c r="Y24" s="96">
        <f t="shared" si="18"/>
        <v>0.3306849171386616</v>
      </c>
      <c r="Z24" s="96">
        <f t="shared" si="18"/>
        <v>0.33067306180217015</v>
      </c>
      <c r="AA24" s="96">
        <f t="shared" si="18"/>
        <v>0.3343358028313651</v>
      </c>
      <c r="AB24" s="96">
        <f t="shared" si="18"/>
        <v>0.33422791081750614</v>
      </c>
      <c r="AC24" s="96">
        <f t="shared" si="18"/>
        <v>0.33423054179156214</v>
      </c>
      <c r="AD24" s="96">
        <f t="shared" si="18"/>
        <v>0.33423054179156214</v>
      </c>
      <c r="AE24" s="96">
        <f t="shared" si="18"/>
        <v>0.33423054179156214</v>
      </c>
      <c r="AF24" s="96">
        <f t="shared" si="18"/>
        <v>0.33423054179156214</v>
      </c>
      <c r="AG24" s="96">
        <f t="shared" si="18"/>
        <v>0.33423054179156214</v>
      </c>
      <c r="AH24" s="96">
        <f t="shared" si="18"/>
        <v>0.33423054179156214</v>
      </c>
      <c r="AI24" s="96">
        <f t="shared" si="18"/>
        <v>0.33423054179156214</v>
      </c>
      <c r="AJ24" s="96">
        <f t="shared" si="18"/>
        <v>0.33423054179156214</v>
      </c>
      <c r="AK24" s="96">
        <f t="shared" si="18"/>
        <v>0.33423054179156214</v>
      </c>
      <c r="AL24" s="96">
        <f t="shared" si="18"/>
        <v>0.33432178777781174</v>
      </c>
      <c r="AM24" s="96">
        <f t="shared" si="18"/>
        <v>0.33344041117892703</v>
      </c>
      <c r="AN24" s="96">
        <f t="shared" si="18"/>
        <v>0.33334819736460714</v>
      </c>
      <c r="AO24" s="96">
        <f t="shared" si="18"/>
        <v>0.3333465409303431</v>
      </c>
      <c r="AP24" s="96">
        <f t="shared" si="18"/>
        <v>0.3333465409303431</v>
      </c>
      <c r="AQ24" s="96">
        <f t="shared" si="18"/>
        <v>0.3333465409303431</v>
      </c>
      <c r="AR24" s="96">
        <f t="shared" si="18"/>
        <v>0.3333465409303431</v>
      </c>
      <c r="AS24" s="96">
        <f t="shared" si="18"/>
        <v>0.3333465409303431</v>
      </c>
      <c r="AT24" s="96">
        <f t="shared" si="18"/>
        <v>0.3333465409303431</v>
      </c>
      <c r="AU24" s="96">
        <f t="shared" si="18"/>
        <v>0.3333465409303431</v>
      </c>
      <c r="AV24" s="96">
        <f t="shared" si="18"/>
        <v>0.3333465409303431</v>
      </c>
      <c r="AW24" s="96">
        <f t="shared" si="18"/>
        <v>0.3333465409303431</v>
      </c>
      <c r="AX24" s="96">
        <f t="shared" si="18"/>
        <v>0.33342250757981096</v>
      </c>
      <c r="AY24" s="96">
        <f t="shared" si="18"/>
        <v>0.33333333333333326</v>
      </c>
      <c r="AZ24" s="96">
        <f t="shared" si="18"/>
        <v>0.33336219211289553</v>
      </c>
      <c r="BA24" s="96">
        <f t="shared" si="18"/>
        <v>0.33334615976604587</v>
      </c>
      <c r="BB24" s="96">
        <f t="shared" si="18"/>
        <v>0.33334615976604587</v>
      </c>
      <c r="BC24" s="96">
        <f t="shared" si="18"/>
        <v>0.33334615976604587</v>
      </c>
      <c r="BD24" s="96">
        <f t="shared" si="18"/>
        <v>0.33334615976604587</v>
      </c>
      <c r="BE24" s="96">
        <f t="shared" si="18"/>
        <v>0.33334615976604587</v>
      </c>
      <c r="BF24" s="96">
        <f t="shared" si="18"/>
        <v>0.33334615976604587</v>
      </c>
      <c r="BG24" s="96">
        <f t="shared" si="18"/>
        <v>0.33334615976604587</v>
      </c>
      <c r="BH24" s="96">
        <f t="shared" si="18"/>
        <v>0.33334615976604587</v>
      </c>
      <c r="BI24" s="96">
        <f t="shared" si="18"/>
        <v>0.33334615976604587</v>
      </c>
      <c r="BJ24" s="96">
        <f t="shared" si="18"/>
        <v>0.33341028452703869</v>
      </c>
      <c r="BL24" s="178">
        <f>BL23/BL22</f>
        <v>0.33341028452703869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633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19</v>
      </c>
      <c r="G27" s="368">
        <f t="shared" si="19"/>
        <v>33</v>
      </c>
      <c r="H27" s="368">
        <f t="shared" si="19"/>
        <v>33</v>
      </c>
      <c r="I27" s="368">
        <f t="shared" si="19"/>
        <v>33</v>
      </c>
      <c r="J27" s="368">
        <f t="shared" si="19"/>
        <v>33</v>
      </c>
      <c r="K27" s="368">
        <f t="shared" si="19"/>
        <v>33</v>
      </c>
      <c r="L27" s="368">
        <f t="shared" si="19"/>
        <v>33</v>
      </c>
      <c r="M27" s="368">
        <f t="shared" si="19"/>
        <v>33</v>
      </c>
      <c r="N27" s="368">
        <f t="shared" si="19"/>
        <v>31</v>
      </c>
      <c r="O27" s="368">
        <f t="shared" si="19"/>
        <v>247</v>
      </c>
      <c r="P27" s="368">
        <f t="shared" si="19"/>
        <v>408</v>
      </c>
      <c r="Q27" s="368">
        <f t="shared" si="19"/>
        <v>459</v>
      </c>
      <c r="R27" s="368">
        <f t="shared" si="19"/>
        <v>459</v>
      </c>
      <c r="S27" s="368">
        <f t="shared" si="19"/>
        <v>459</v>
      </c>
      <c r="T27" s="368">
        <f t="shared" si="19"/>
        <v>459</v>
      </c>
      <c r="U27" s="368">
        <f t="shared" si="19"/>
        <v>459</v>
      </c>
      <c r="V27" s="368">
        <f t="shared" si="19"/>
        <v>459</v>
      </c>
      <c r="W27" s="368">
        <f t="shared" si="19"/>
        <v>459</v>
      </c>
      <c r="X27" s="368">
        <f t="shared" si="19"/>
        <v>459</v>
      </c>
      <c r="Y27" s="368">
        <f t="shared" si="19"/>
        <v>459</v>
      </c>
      <c r="Z27" s="368">
        <f t="shared" si="19"/>
        <v>306</v>
      </c>
      <c r="AA27" s="368">
        <f t="shared" si="19"/>
        <v>726</v>
      </c>
      <c r="AB27" s="368">
        <f t="shared" si="19"/>
        <v>1162</v>
      </c>
      <c r="AC27" s="368">
        <f t="shared" si="19"/>
        <v>1307</v>
      </c>
      <c r="AD27" s="368">
        <f t="shared" si="19"/>
        <v>1307</v>
      </c>
      <c r="AE27" s="368">
        <f t="shared" si="19"/>
        <v>1307</v>
      </c>
      <c r="AF27" s="368">
        <f t="shared" si="19"/>
        <v>1307</v>
      </c>
      <c r="AG27" s="101">
        <f t="shared" si="19"/>
        <v>1307</v>
      </c>
      <c r="AH27" s="101">
        <f t="shared" si="19"/>
        <v>1307</v>
      </c>
      <c r="AI27" s="101">
        <f t="shared" si="19"/>
        <v>1307</v>
      </c>
      <c r="AJ27" s="101">
        <f t="shared" si="19"/>
        <v>1307</v>
      </c>
      <c r="AK27" s="101">
        <f t="shared" si="19"/>
        <v>1307</v>
      </c>
      <c r="AL27" s="101">
        <f t="shared" si="19"/>
        <v>871</v>
      </c>
      <c r="AM27" s="101">
        <f t="shared" si="19"/>
        <v>748</v>
      </c>
      <c r="AN27" s="101">
        <f t="shared" si="19"/>
        <v>1197</v>
      </c>
      <c r="AO27" s="101">
        <f t="shared" si="19"/>
        <v>1346</v>
      </c>
      <c r="AP27" s="101">
        <f t="shared" si="19"/>
        <v>1346</v>
      </c>
      <c r="AQ27" s="101">
        <f t="shared" si="19"/>
        <v>1346</v>
      </c>
      <c r="AR27" s="101">
        <f t="shared" si="19"/>
        <v>1346</v>
      </c>
      <c r="AS27" s="101">
        <f t="shared" si="19"/>
        <v>1346</v>
      </c>
      <c r="AT27" s="101">
        <f t="shared" si="19"/>
        <v>1346</v>
      </c>
      <c r="AU27" s="101">
        <f t="shared" si="19"/>
        <v>1346</v>
      </c>
      <c r="AV27" s="101">
        <f t="shared" si="19"/>
        <v>1346</v>
      </c>
      <c r="AW27" s="101">
        <f t="shared" si="19"/>
        <v>1346</v>
      </c>
      <c r="AX27" s="101">
        <f t="shared" si="19"/>
        <v>898</v>
      </c>
      <c r="AY27" s="101">
        <f t="shared" si="19"/>
        <v>770</v>
      </c>
      <c r="AZ27" s="101">
        <f t="shared" si="19"/>
        <v>1233</v>
      </c>
      <c r="BA27" s="101">
        <f t="shared" si="19"/>
        <v>1387</v>
      </c>
      <c r="BB27" s="101">
        <f t="shared" si="19"/>
        <v>1387</v>
      </c>
      <c r="BC27" s="101">
        <f t="shared" si="19"/>
        <v>1387</v>
      </c>
      <c r="BD27" s="101">
        <f t="shared" si="19"/>
        <v>1387</v>
      </c>
      <c r="BE27" s="101">
        <f t="shared" si="19"/>
        <v>1387</v>
      </c>
      <c r="BF27" s="101">
        <f t="shared" si="19"/>
        <v>1387</v>
      </c>
      <c r="BG27" s="101">
        <f t="shared" si="19"/>
        <v>1387</v>
      </c>
      <c r="BH27" s="101">
        <f t="shared" si="19"/>
        <v>1387</v>
      </c>
      <c r="BI27" s="101">
        <f t="shared" si="19"/>
        <v>1387</v>
      </c>
      <c r="BJ27" s="101">
        <f t="shared" si="19"/>
        <v>924</v>
      </c>
    </row>
    <row r="28" spans="1:64" x14ac:dyDescent="0.15">
      <c r="A28" s="47" t="s">
        <v>645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397670</v>
      </c>
      <c r="G28" s="180">
        <f t="shared" si="20"/>
        <v>690690</v>
      </c>
      <c r="H28" s="180">
        <f t="shared" si="20"/>
        <v>690690</v>
      </c>
      <c r="I28" s="180">
        <f t="shared" si="20"/>
        <v>690690</v>
      </c>
      <c r="J28" s="180">
        <f t="shared" si="20"/>
        <v>690690</v>
      </c>
      <c r="K28" s="180">
        <f t="shared" si="20"/>
        <v>690690</v>
      </c>
      <c r="L28" s="180">
        <f t="shared" si="20"/>
        <v>690690</v>
      </c>
      <c r="M28" s="180">
        <f t="shared" si="20"/>
        <v>690690</v>
      </c>
      <c r="N28" s="180">
        <f t="shared" si="20"/>
        <v>648830</v>
      </c>
      <c r="O28" s="180">
        <f t="shared" si="20"/>
        <v>6078670</v>
      </c>
      <c r="P28" s="180">
        <f t="shared" si="20"/>
        <v>10040880</v>
      </c>
      <c r="Q28" s="180">
        <f t="shared" si="20"/>
        <v>11295990</v>
      </c>
      <c r="R28" s="180">
        <f t="shared" si="20"/>
        <v>11295990</v>
      </c>
      <c r="S28" s="180">
        <f t="shared" si="20"/>
        <v>11295990</v>
      </c>
      <c r="T28" s="180">
        <f t="shared" si="20"/>
        <v>11295990</v>
      </c>
      <c r="U28" s="180">
        <f t="shared" si="20"/>
        <v>11295990</v>
      </c>
      <c r="V28" s="180">
        <f t="shared" si="20"/>
        <v>11295990</v>
      </c>
      <c r="W28" s="180">
        <f t="shared" si="20"/>
        <v>11295990</v>
      </c>
      <c r="X28" s="180">
        <f t="shared" si="20"/>
        <v>11295990</v>
      </c>
      <c r="Y28" s="180">
        <f t="shared" si="20"/>
        <v>11295990</v>
      </c>
      <c r="Z28" s="180">
        <f t="shared" si="20"/>
        <v>7530660</v>
      </c>
      <c r="AA28" s="180">
        <f t="shared" si="20"/>
        <v>19117540.199999999</v>
      </c>
      <c r="AB28" s="180">
        <f t="shared" si="20"/>
        <v>30598597.400000002</v>
      </c>
      <c r="AC28" s="180">
        <f t="shared" si="20"/>
        <v>34416838.899999999</v>
      </c>
      <c r="AD28" s="180">
        <f t="shared" si="20"/>
        <v>34416838.899999999</v>
      </c>
      <c r="AE28" s="180">
        <f t="shared" si="20"/>
        <v>34416838.899999999</v>
      </c>
      <c r="AF28" s="180">
        <f t="shared" si="20"/>
        <v>34416838.899999999</v>
      </c>
      <c r="AG28" s="180">
        <f t="shared" si="20"/>
        <v>34416838.899999999</v>
      </c>
      <c r="AH28" s="180">
        <f t="shared" si="20"/>
        <v>34416838.899999999</v>
      </c>
      <c r="AI28" s="180">
        <f t="shared" si="20"/>
        <v>34416838.899999999</v>
      </c>
      <c r="AJ28" s="180">
        <f t="shared" si="20"/>
        <v>34416838.899999999</v>
      </c>
      <c r="AK28" s="180">
        <f t="shared" si="20"/>
        <v>34416838.899999999</v>
      </c>
      <c r="AL28" s="180">
        <f t="shared" si="20"/>
        <v>22935781.699999999</v>
      </c>
      <c r="AM28" s="180">
        <f t="shared" si="20"/>
        <v>21075639.772</v>
      </c>
      <c r="AN28" s="180">
        <f t="shared" si="20"/>
        <v>33726658.833000004</v>
      </c>
      <c r="AO28" s="180">
        <f t="shared" si="20"/>
        <v>37924881.193999998</v>
      </c>
      <c r="AP28" s="180">
        <f t="shared" si="20"/>
        <v>37924881.193999998</v>
      </c>
      <c r="AQ28" s="180">
        <f t="shared" si="20"/>
        <v>37924881.193999998</v>
      </c>
      <c r="AR28" s="180">
        <f t="shared" si="20"/>
        <v>37924881.193999998</v>
      </c>
      <c r="AS28" s="180">
        <f t="shared" si="20"/>
        <v>37924881.193999998</v>
      </c>
      <c r="AT28" s="180">
        <f t="shared" si="20"/>
        <v>37924881.193999998</v>
      </c>
      <c r="AU28" s="180">
        <f t="shared" si="20"/>
        <v>37924881.193999998</v>
      </c>
      <c r="AV28" s="180">
        <f t="shared" si="20"/>
        <v>37924881.193999998</v>
      </c>
      <c r="AW28" s="180">
        <f t="shared" si="20"/>
        <v>37924881.193999998</v>
      </c>
      <c r="AX28" s="180">
        <f t="shared" si="20"/>
        <v>25302038.122000001</v>
      </c>
      <c r="AY28" s="180">
        <f t="shared" si="20"/>
        <v>23214197.337100003</v>
      </c>
      <c r="AZ28" s="180">
        <f t="shared" si="20"/>
        <v>37172864.047590002</v>
      </c>
      <c r="BA28" s="180">
        <f t="shared" si="20"/>
        <v>41815703.515010007</v>
      </c>
      <c r="BB28" s="180">
        <f t="shared" si="20"/>
        <v>41815703.515010007</v>
      </c>
      <c r="BC28" s="180">
        <f t="shared" si="20"/>
        <v>41815703.515010007</v>
      </c>
      <c r="BD28" s="180">
        <f t="shared" si="20"/>
        <v>41815703.515010007</v>
      </c>
      <c r="BE28" s="180">
        <f t="shared" si="20"/>
        <v>41815703.515010007</v>
      </c>
      <c r="BF28" s="180">
        <f t="shared" si="20"/>
        <v>41815703.515010007</v>
      </c>
      <c r="BG28" s="180">
        <f t="shared" si="20"/>
        <v>41815703.515010007</v>
      </c>
      <c r="BH28" s="180">
        <f t="shared" si="20"/>
        <v>41815703.515010007</v>
      </c>
      <c r="BI28" s="180">
        <f t="shared" si="20"/>
        <v>41815703.515010007</v>
      </c>
      <c r="BJ28" s="180">
        <f t="shared" si="20"/>
        <v>27857036.804520003</v>
      </c>
    </row>
    <row r="29" spans="1:64" x14ac:dyDescent="0.15">
      <c r="A29" s="47" t="s">
        <v>632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141170</v>
      </c>
      <c r="G29" s="63">
        <f t="shared" si="21"/>
        <v>245190</v>
      </c>
      <c r="H29" s="63">
        <f t="shared" si="21"/>
        <v>245190</v>
      </c>
      <c r="I29" s="63">
        <f t="shared" si="21"/>
        <v>245190</v>
      </c>
      <c r="J29" s="63">
        <f t="shared" si="21"/>
        <v>245190</v>
      </c>
      <c r="K29" s="63">
        <f t="shared" si="21"/>
        <v>245190</v>
      </c>
      <c r="L29" s="63">
        <f t="shared" si="21"/>
        <v>245190</v>
      </c>
      <c r="M29" s="63">
        <f t="shared" si="21"/>
        <v>245190</v>
      </c>
      <c r="N29" s="63">
        <f t="shared" si="21"/>
        <v>230330</v>
      </c>
      <c r="O29" s="63">
        <f t="shared" si="21"/>
        <v>2510755</v>
      </c>
      <c r="P29" s="63">
        <f t="shared" si="21"/>
        <v>4147320</v>
      </c>
      <c r="Q29" s="63">
        <f t="shared" si="21"/>
        <v>4665735</v>
      </c>
      <c r="R29" s="63">
        <f t="shared" si="21"/>
        <v>4665735</v>
      </c>
      <c r="S29" s="63">
        <f t="shared" si="21"/>
        <v>4665735</v>
      </c>
      <c r="T29" s="63">
        <f t="shared" si="21"/>
        <v>4665735</v>
      </c>
      <c r="U29" s="63">
        <f t="shared" si="21"/>
        <v>4665735</v>
      </c>
      <c r="V29" s="63">
        <f t="shared" si="21"/>
        <v>4665735</v>
      </c>
      <c r="W29" s="63">
        <f t="shared" si="21"/>
        <v>4665735</v>
      </c>
      <c r="X29" s="63">
        <f t="shared" si="21"/>
        <v>4665735</v>
      </c>
      <c r="Y29" s="63">
        <f t="shared" si="21"/>
        <v>4665735</v>
      </c>
      <c r="Z29" s="63">
        <f t="shared" si="21"/>
        <v>3110490</v>
      </c>
      <c r="AA29" s="63">
        <f t="shared" si="21"/>
        <v>7948973.9999999991</v>
      </c>
      <c r="AB29" s="63">
        <f t="shared" si="21"/>
        <v>12722738</v>
      </c>
      <c r="AC29" s="63">
        <f t="shared" si="21"/>
        <v>14310342.999999994</v>
      </c>
      <c r="AD29" s="63">
        <f t="shared" si="21"/>
        <v>14310342.999999994</v>
      </c>
      <c r="AE29" s="63">
        <f t="shared" si="21"/>
        <v>14310342.999999994</v>
      </c>
      <c r="AF29" s="63">
        <f t="shared" si="21"/>
        <v>14310342.999999994</v>
      </c>
      <c r="AG29" s="63">
        <f t="shared" si="21"/>
        <v>14310342.999999994</v>
      </c>
      <c r="AH29" s="63">
        <f t="shared" si="21"/>
        <v>14310342.999999994</v>
      </c>
      <c r="AI29" s="63">
        <f t="shared" si="21"/>
        <v>14310342.999999994</v>
      </c>
      <c r="AJ29" s="63">
        <f t="shared" si="21"/>
        <v>14310342.999999994</v>
      </c>
      <c r="AK29" s="63">
        <f t="shared" si="21"/>
        <v>14310342.999999994</v>
      </c>
      <c r="AL29" s="63">
        <f t="shared" si="21"/>
        <v>9536578.9999999981</v>
      </c>
      <c r="AM29" s="63">
        <f t="shared" si="21"/>
        <v>8705155.5579999983</v>
      </c>
      <c r="AN29" s="63">
        <f t="shared" si="21"/>
        <v>13930576.474500004</v>
      </c>
      <c r="AO29" s="63">
        <f t="shared" si="21"/>
        <v>15664624.840999996</v>
      </c>
      <c r="AP29" s="63">
        <f t="shared" si="21"/>
        <v>15664624.840999996</v>
      </c>
      <c r="AQ29" s="63">
        <f t="shared" si="21"/>
        <v>15664624.840999996</v>
      </c>
      <c r="AR29" s="63">
        <f t="shared" si="21"/>
        <v>15664624.840999996</v>
      </c>
      <c r="AS29" s="63">
        <f t="shared" si="21"/>
        <v>15664624.840999996</v>
      </c>
      <c r="AT29" s="63">
        <f t="shared" si="21"/>
        <v>15664624.840999996</v>
      </c>
      <c r="AU29" s="63">
        <f t="shared" si="21"/>
        <v>15664624.840999996</v>
      </c>
      <c r="AV29" s="63">
        <f t="shared" si="21"/>
        <v>15664624.840999996</v>
      </c>
      <c r="AW29" s="63">
        <f t="shared" si="21"/>
        <v>15664624.840999996</v>
      </c>
      <c r="AX29" s="63">
        <f t="shared" si="21"/>
        <v>10450841.833000001</v>
      </c>
      <c r="AY29" s="63">
        <f t="shared" si="21"/>
        <v>9588472.8131499998</v>
      </c>
      <c r="AZ29" s="63">
        <f t="shared" si="21"/>
        <v>15354009.063135002</v>
      </c>
      <c r="BA29" s="63">
        <f t="shared" si="21"/>
        <v>17271703.625765003</v>
      </c>
      <c r="BB29" s="63">
        <f t="shared" si="21"/>
        <v>17271703.625765003</v>
      </c>
      <c r="BC29" s="63">
        <f t="shared" si="21"/>
        <v>17271703.625765003</v>
      </c>
      <c r="BD29" s="63">
        <f t="shared" si="21"/>
        <v>17271703.625765003</v>
      </c>
      <c r="BE29" s="63">
        <f t="shared" si="21"/>
        <v>17271703.625765003</v>
      </c>
      <c r="BF29" s="63">
        <f t="shared" si="21"/>
        <v>17271703.625765003</v>
      </c>
      <c r="BG29" s="63">
        <f t="shared" si="21"/>
        <v>17271703.625765003</v>
      </c>
      <c r="BH29" s="63">
        <f t="shared" si="21"/>
        <v>17271703.625765003</v>
      </c>
      <c r="BI29" s="63">
        <f t="shared" si="21"/>
        <v>17271703.625765003</v>
      </c>
      <c r="BJ29" s="63">
        <f t="shared" si="21"/>
        <v>11506167.375780001</v>
      </c>
      <c r="BL29" s="104">
        <f>BJ28+BJ30</f>
        <v>28768040.031470004</v>
      </c>
    </row>
    <row r="30" spans="1:64" x14ac:dyDescent="0.15">
      <c r="A30" s="47" t="s">
        <v>639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12500</v>
      </c>
      <c r="G30" s="63">
        <f t="shared" si="22"/>
        <v>22500</v>
      </c>
      <c r="H30" s="63">
        <f t="shared" si="22"/>
        <v>22500</v>
      </c>
      <c r="I30" s="63">
        <f t="shared" si="22"/>
        <v>22500</v>
      </c>
      <c r="J30" s="63">
        <f t="shared" si="22"/>
        <v>22500</v>
      </c>
      <c r="K30" s="63">
        <f t="shared" si="22"/>
        <v>22500</v>
      </c>
      <c r="L30" s="63">
        <f t="shared" si="22"/>
        <v>22500</v>
      </c>
      <c r="M30" s="63">
        <f t="shared" si="22"/>
        <v>22500</v>
      </c>
      <c r="N30" s="63">
        <f t="shared" si="22"/>
        <v>22500</v>
      </c>
      <c r="O30" s="63">
        <f t="shared" si="22"/>
        <v>165850</v>
      </c>
      <c r="P30" s="63">
        <f t="shared" si="22"/>
        <v>272850</v>
      </c>
      <c r="Q30" s="63">
        <f t="shared" si="22"/>
        <v>307625</v>
      </c>
      <c r="R30" s="63">
        <f t="shared" si="22"/>
        <v>307625</v>
      </c>
      <c r="S30" s="63">
        <f t="shared" si="22"/>
        <v>307625</v>
      </c>
      <c r="T30" s="63">
        <f t="shared" si="22"/>
        <v>307625</v>
      </c>
      <c r="U30" s="63">
        <f t="shared" si="22"/>
        <v>307625</v>
      </c>
      <c r="V30" s="63">
        <f t="shared" si="22"/>
        <v>307625</v>
      </c>
      <c r="W30" s="63">
        <f t="shared" si="22"/>
        <v>307625</v>
      </c>
      <c r="X30" s="63">
        <f t="shared" si="22"/>
        <v>307625</v>
      </c>
      <c r="Y30" s="63">
        <f t="shared" si="22"/>
        <v>307625</v>
      </c>
      <c r="Z30" s="63">
        <f t="shared" si="22"/>
        <v>205975</v>
      </c>
      <c r="AA30" s="63">
        <f t="shared" si="22"/>
        <v>623970.5</v>
      </c>
      <c r="AB30" s="63">
        <f t="shared" si="22"/>
        <v>998925.25</v>
      </c>
      <c r="AC30" s="63">
        <f t="shared" si="22"/>
        <v>1124864.25</v>
      </c>
      <c r="AD30" s="63">
        <f t="shared" si="22"/>
        <v>1124864.25</v>
      </c>
      <c r="AE30" s="63">
        <f t="shared" si="22"/>
        <v>1124864.25</v>
      </c>
      <c r="AF30" s="63">
        <f t="shared" si="22"/>
        <v>1124864.25</v>
      </c>
      <c r="AG30" s="63">
        <f t="shared" si="22"/>
        <v>1124864.25</v>
      </c>
      <c r="AH30" s="63">
        <f t="shared" si="22"/>
        <v>1124864.25</v>
      </c>
      <c r="AI30" s="63">
        <f t="shared" si="22"/>
        <v>1124864.25</v>
      </c>
      <c r="AJ30" s="63">
        <f t="shared" si="22"/>
        <v>1124864.25</v>
      </c>
      <c r="AK30" s="63">
        <f t="shared" si="22"/>
        <v>1124864.25</v>
      </c>
      <c r="AL30" s="63">
        <f t="shared" si="22"/>
        <v>749909.5</v>
      </c>
      <c r="AM30" s="63">
        <f t="shared" si="22"/>
        <v>689086.6875</v>
      </c>
      <c r="AN30" s="63">
        <f t="shared" si="22"/>
        <v>1102538.7</v>
      </c>
      <c r="AO30" s="63">
        <f t="shared" si="22"/>
        <v>1237293.43</v>
      </c>
      <c r="AP30" s="63">
        <f t="shared" si="22"/>
        <v>1237293.43</v>
      </c>
      <c r="AQ30" s="63">
        <f t="shared" si="22"/>
        <v>1237293.43</v>
      </c>
      <c r="AR30" s="63">
        <f t="shared" si="22"/>
        <v>1237293.43</v>
      </c>
      <c r="AS30" s="63">
        <f t="shared" si="22"/>
        <v>1237293.43</v>
      </c>
      <c r="AT30" s="63">
        <f t="shared" si="22"/>
        <v>1237293.43</v>
      </c>
      <c r="AU30" s="63">
        <f t="shared" si="22"/>
        <v>1237293.43</v>
      </c>
      <c r="AV30" s="63">
        <f t="shared" si="22"/>
        <v>1237293.43</v>
      </c>
      <c r="AW30" s="63">
        <f t="shared" si="22"/>
        <v>1237293.43</v>
      </c>
      <c r="AX30" s="63">
        <f t="shared" si="22"/>
        <v>826904.02500000002</v>
      </c>
      <c r="AY30" s="63">
        <f t="shared" si="22"/>
        <v>756984.69577500003</v>
      </c>
      <c r="AZ30" s="63">
        <f t="shared" si="22"/>
        <v>1212486.3092499999</v>
      </c>
      <c r="BA30" s="63">
        <f t="shared" si="22"/>
        <v>1366504.8404250001</v>
      </c>
      <c r="BB30" s="63">
        <f t="shared" si="22"/>
        <v>1366504.8404250001</v>
      </c>
      <c r="BC30" s="63">
        <f t="shared" si="22"/>
        <v>1366504.8404250001</v>
      </c>
      <c r="BD30" s="63">
        <f t="shared" si="22"/>
        <v>1366504.8404250001</v>
      </c>
      <c r="BE30" s="63">
        <f t="shared" si="22"/>
        <v>1366504.8404250001</v>
      </c>
      <c r="BF30" s="63">
        <f t="shared" si="22"/>
        <v>1366504.8404250001</v>
      </c>
      <c r="BG30" s="63">
        <f t="shared" si="22"/>
        <v>1366504.8404250001</v>
      </c>
      <c r="BH30" s="63">
        <f t="shared" si="22"/>
        <v>1366504.8404250001</v>
      </c>
      <c r="BI30" s="63">
        <f t="shared" si="22"/>
        <v>1366504.8404250001</v>
      </c>
      <c r="BJ30" s="63">
        <f t="shared" si="22"/>
        <v>911003.22695000004</v>
      </c>
      <c r="BL30" s="104">
        <f>BJ29+BJ30</f>
        <v>12417170.602730002</v>
      </c>
    </row>
    <row r="31" spans="1:64" x14ac:dyDescent="0.15">
      <c r="A31" s="47" t="s">
        <v>1225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153670</v>
      </c>
      <c r="G31" s="63">
        <f t="shared" si="23"/>
        <v>267690</v>
      </c>
      <c r="H31" s="63">
        <f t="shared" si="23"/>
        <v>267690</v>
      </c>
      <c r="I31" s="63">
        <f t="shared" si="23"/>
        <v>267690</v>
      </c>
      <c r="J31" s="63">
        <f t="shared" si="23"/>
        <v>267690</v>
      </c>
      <c r="K31" s="63">
        <f t="shared" si="23"/>
        <v>267690</v>
      </c>
      <c r="L31" s="63">
        <f t="shared" si="23"/>
        <v>267690</v>
      </c>
      <c r="M31" s="63">
        <f t="shared" si="23"/>
        <v>267690</v>
      </c>
      <c r="N31" s="63">
        <f t="shared" si="23"/>
        <v>252830</v>
      </c>
      <c r="O31" s="63">
        <f t="shared" si="23"/>
        <v>2676605</v>
      </c>
      <c r="P31" s="63">
        <f t="shared" si="23"/>
        <v>4420170</v>
      </c>
      <c r="Q31" s="63">
        <f t="shared" si="23"/>
        <v>4973360</v>
      </c>
      <c r="R31" s="63">
        <f t="shared" si="23"/>
        <v>4973360</v>
      </c>
      <c r="S31" s="63">
        <f t="shared" si="23"/>
        <v>4973360</v>
      </c>
      <c r="T31" s="63">
        <f t="shared" si="23"/>
        <v>4973360</v>
      </c>
      <c r="U31" s="63">
        <f t="shared" si="23"/>
        <v>4973360</v>
      </c>
      <c r="V31" s="63">
        <f t="shared" si="23"/>
        <v>4973360</v>
      </c>
      <c r="W31" s="63">
        <f t="shared" si="23"/>
        <v>4973360</v>
      </c>
      <c r="X31" s="63">
        <f t="shared" si="23"/>
        <v>4973360</v>
      </c>
      <c r="Y31" s="63">
        <f t="shared" si="23"/>
        <v>4973360</v>
      </c>
      <c r="Z31" s="63">
        <f t="shared" si="23"/>
        <v>3316465</v>
      </c>
      <c r="AA31" s="63">
        <f t="shared" si="23"/>
        <v>8572944.5</v>
      </c>
      <c r="AB31" s="63">
        <f t="shared" si="23"/>
        <v>13721663.25</v>
      </c>
      <c r="AC31" s="63">
        <f t="shared" si="23"/>
        <v>15435207.249999994</v>
      </c>
      <c r="AD31" s="63">
        <f t="shared" si="23"/>
        <v>15435207.249999994</v>
      </c>
      <c r="AE31" s="63">
        <f t="shared" si="23"/>
        <v>15435207.249999994</v>
      </c>
      <c r="AF31" s="63">
        <f t="shared" si="23"/>
        <v>15435207.249999994</v>
      </c>
      <c r="AG31" s="63">
        <f t="shared" si="23"/>
        <v>15435207.249999994</v>
      </c>
      <c r="AH31" s="63">
        <f t="shared" si="23"/>
        <v>15435207.249999994</v>
      </c>
      <c r="AI31" s="63">
        <f t="shared" si="23"/>
        <v>15435207.249999994</v>
      </c>
      <c r="AJ31" s="63">
        <f t="shared" si="23"/>
        <v>15435207.249999994</v>
      </c>
      <c r="AK31" s="63">
        <f t="shared" si="23"/>
        <v>15435207.249999994</v>
      </c>
      <c r="AL31" s="63">
        <f t="shared" si="23"/>
        <v>10286488.499999998</v>
      </c>
      <c r="AM31" s="63">
        <f t="shared" si="23"/>
        <v>9394242.2454999983</v>
      </c>
      <c r="AN31" s="63">
        <f t="shared" si="23"/>
        <v>15033115.174500003</v>
      </c>
      <c r="AO31" s="63">
        <f t="shared" si="23"/>
        <v>16901918.270999998</v>
      </c>
      <c r="AP31" s="63">
        <f t="shared" si="23"/>
        <v>16901918.270999998</v>
      </c>
      <c r="AQ31" s="63">
        <f t="shared" si="23"/>
        <v>16901918.270999998</v>
      </c>
      <c r="AR31" s="63">
        <f t="shared" si="23"/>
        <v>16901918.270999998</v>
      </c>
      <c r="AS31" s="63">
        <f t="shared" si="23"/>
        <v>16901918.270999998</v>
      </c>
      <c r="AT31" s="63">
        <f t="shared" si="23"/>
        <v>16901918.270999998</v>
      </c>
      <c r="AU31" s="63">
        <f t="shared" si="23"/>
        <v>16901918.270999998</v>
      </c>
      <c r="AV31" s="63">
        <f t="shared" si="23"/>
        <v>16901918.270999998</v>
      </c>
      <c r="AW31" s="63">
        <f t="shared" si="23"/>
        <v>16901918.270999998</v>
      </c>
      <c r="AX31" s="63">
        <f t="shared" si="23"/>
        <v>11277745.858000001</v>
      </c>
      <c r="AY31" s="63">
        <f t="shared" si="23"/>
        <v>10345457.508925</v>
      </c>
      <c r="AZ31" s="63">
        <f t="shared" si="23"/>
        <v>16566495.372385003</v>
      </c>
      <c r="BA31" s="63">
        <f t="shared" si="23"/>
        <v>18638208.466190003</v>
      </c>
      <c r="BB31" s="63">
        <f t="shared" si="23"/>
        <v>18638208.466190003</v>
      </c>
      <c r="BC31" s="63">
        <f t="shared" si="23"/>
        <v>18638208.466190003</v>
      </c>
      <c r="BD31" s="63">
        <f t="shared" si="23"/>
        <v>18638208.466190003</v>
      </c>
      <c r="BE31" s="63">
        <f t="shared" si="23"/>
        <v>18638208.466190003</v>
      </c>
      <c r="BF31" s="63">
        <f t="shared" si="23"/>
        <v>18638208.466190003</v>
      </c>
      <c r="BG31" s="63">
        <f t="shared" si="23"/>
        <v>18638208.466190003</v>
      </c>
      <c r="BH31" s="63">
        <f t="shared" si="23"/>
        <v>18638208.466190003</v>
      </c>
      <c r="BI31" s="63">
        <f t="shared" si="23"/>
        <v>18638208.466190003</v>
      </c>
      <c r="BJ31" s="63">
        <f t="shared" si="23"/>
        <v>12417170.602730002</v>
      </c>
      <c r="BL31" s="178">
        <f>BL30/BL29</f>
        <v>0.43163074679910696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0.374649535558427</v>
      </c>
      <c r="G32" s="96">
        <f t="shared" si="24"/>
        <v>0.3753417742817482</v>
      </c>
      <c r="H32" s="96">
        <f t="shared" si="24"/>
        <v>0.3753417742817482</v>
      </c>
      <c r="I32" s="96">
        <f t="shared" si="24"/>
        <v>0.3753417742817482</v>
      </c>
      <c r="J32" s="96">
        <f t="shared" si="24"/>
        <v>0.3753417742817482</v>
      </c>
      <c r="K32" s="96">
        <f t="shared" si="24"/>
        <v>0.3753417742817482</v>
      </c>
      <c r="L32" s="96">
        <f t="shared" si="24"/>
        <v>0.3753417742817482</v>
      </c>
      <c r="M32" s="96">
        <f t="shared" si="24"/>
        <v>0.3753417742817482</v>
      </c>
      <c r="N32" s="96">
        <f t="shared" si="24"/>
        <v>0.37661060879150343</v>
      </c>
      <c r="O32" s="96">
        <f t="shared" si="24"/>
        <v>0.42863262508567512</v>
      </c>
      <c r="P32" s="96">
        <f t="shared" si="24"/>
        <v>0.42857142857142855</v>
      </c>
      <c r="Q32" s="96">
        <f t="shared" si="24"/>
        <v>0.42860436165798332</v>
      </c>
      <c r="R32" s="96">
        <f t="shared" si="24"/>
        <v>0.42860436165798332</v>
      </c>
      <c r="S32" s="96">
        <f t="shared" si="24"/>
        <v>0.42860436165798332</v>
      </c>
      <c r="T32" s="96">
        <f t="shared" si="24"/>
        <v>0.42860436165798332</v>
      </c>
      <c r="U32" s="96">
        <f t="shared" si="24"/>
        <v>0.42860436165798332</v>
      </c>
      <c r="V32" s="96">
        <f t="shared" si="24"/>
        <v>0.42860436165798332</v>
      </c>
      <c r="W32" s="96">
        <f t="shared" si="24"/>
        <v>0.42860436165798332</v>
      </c>
      <c r="X32" s="96">
        <f t="shared" si="24"/>
        <v>0.42860436165798332</v>
      </c>
      <c r="Y32" s="96">
        <f t="shared" si="24"/>
        <v>0.42860436165798332</v>
      </c>
      <c r="Z32" s="96">
        <f t="shared" si="24"/>
        <v>0.42867021644422931</v>
      </c>
      <c r="AA32" s="96">
        <f t="shared" si="24"/>
        <v>0.43425980059368002</v>
      </c>
      <c r="AB32" s="96">
        <f t="shared" si="24"/>
        <v>0.43426389473606403</v>
      </c>
      <c r="AC32" s="96">
        <f t="shared" si="24"/>
        <v>0.43428440063373819</v>
      </c>
      <c r="AD32" s="96">
        <f t="shared" si="24"/>
        <v>0.43428440063373819</v>
      </c>
      <c r="AE32" s="96">
        <f t="shared" si="24"/>
        <v>0.43428440063373819</v>
      </c>
      <c r="AF32" s="96">
        <f t="shared" si="24"/>
        <v>0.43428440063373819</v>
      </c>
      <c r="AG32" s="96">
        <f t="shared" si="24"/>
        <v>0.43428440063373819</v>
      </c>
      <c r="AH32" s="96">
        <f t="shared" si="24"/>
        <v>0.43428440063373819</v>
      </c>
      <c r="AI32" s="96">
        <f t="shared" ref="AI32:BJ32" si="25">IF(AI30+AI28&gt;0,(+AI31/(AI30+AI28)),0)</f>
        <v>0.43428440063373819</v>
      </c>
      <c r="AJ32" s="96">
        <f t="shared" si="25"/>
        <v>0.43428440063373819</v>
      </c>
      <c r="AK32" s="96">
        <f t="shared" si="25"/>
        <v>0.43428440063373819</v>
      </c>
      <c r="AL32" s="96">
        <f t="shared" si="25"/>
        <v>0.43429125260233059</v>
      </c>
      <c r="AM32" s="96">
        <f t="shared" si="25"/>
        <v>0.43162693833900873</v>
      </c>
      <c r="AN32" s="96">
        <f t="shared" si="25"/>
        <v>0.43162393162393164</v>
      </c>
      <c r="AO32" s="96">
        <f t="shared" si="25"/>
        <v>0.43158783783783783</v>
      </c>
      <c r="AP32" s="96">
        <f t="shared" si="25"/>
        <v>0.43158783783783783</v>
      </c>
      <c r="AQ32" s="96">
        <f t="shared" si="25"/>
        <v>0.43158783783783783</v>
      </c>
      <c r="AR32" s="96">
        <f t="shared" si="25"/>
        <v>0.43158783783783783</v>
      </c>
      <c r="AS32" s="96">
        <f t="shared" si="25"/>
        <v>0.43158783783783783</v>
      </c>
      <c r="AT32" s="96">
        <f t="shared" si="25"/>
        <v>0.43158783783783783</v>
      </c>
      <c r="AU32" s="96">
        <f t="shared" si="25"/>
        <v>0.43158783783783783</v>
      </c>
      <c r="AV32" s="96">
        <f t="shared" si="25"/>
        <v>0.43158783783783783</v>
      </c>
      <c r="AW32" s="96">
        <f t="shared" si="25"/>
        <v>0.43158783783783783</v>
      </c>
      <c r="AX32" s="96">
        <f t="shared" si="25"/>
        <v>0.43161892259365187</v>
      </c>
      <c r="AY32" s="96">
        <f t="shared" si="25"/>
        <v>0.43157894736842106</v>
      </c>
      <c r="AZ32" s="96">
        <f t="shared" si="25"/>
        <v>0.43158380002731872</v>
      </c>
      <c r="BA32" s="96">
        <f t="shared" si="25"/>
        <v>0.43161776981802175</v>
      </c>
      <c r="BB32" s="96">
        <f t="shared" si="25"/>
        <v>0.43161776981802175</v>
      </c>
      <c r="BC32" s="96">
        <f t="shared" si="25"/>
        <v>0.43161776981802175</v>
      </c>
      <c r="BD32" s="96">
        <f t="shared" si="25"/>
        <v>0.43161776981802175</v>
      </c>
      <c r="BE32" s="96">
        <f t="shared" si="25"/>
        <v>0.43161776981802175</v>
      </c>
      <c r="BF32" s="96">
        <f t="shared" si="25"/>
        <v>0.43161776981802175</v>
      </c>
      <c r="BG32" s="96">
        <f t="shared" si="25"/>
        <v>0.43161776981802175</v>
      </c>
      <c r="BH32" s="96">
        <f t="shared" si="25"/>
        <v>0.43161776981802175</v>
      </c>
      <c r="BI32" s="96">
        <f t="shared" si="25"/>
        <v>0.43161776981802175</v>
      </c>
      <c r="BJ32" s="96">
        <f t="shared" si="25"/>
        <v>0.43163074679910696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633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62</v>
      </c>
      <c r="G35" s="368">
        <f t="shared" si="26"/>
        <v>108</v>
      </c>
      <c r="H35" s="368">
        <f t="shared" si="26"/>
        <v>108</v>
      </c>
      <c r="I35" s="368">
        <f t="shared" si="26"/>
        <v>108</v>
      </c>
      <c r="J35" s="368">
        <f t="shared" si="26"/>
        <v>108</v>
      </c>
      <c r="K35" s="368">
        <f t="shared" si="26"/>
        <v>108</v>
      </c>
      <c r="L35" s="368">
        <f t="shared" si="26"/>
        <v>108</v>
      </c>
      <c r="M35" s="368">
        <f t="shared" si="26"/>
        <v>108</v>
      </c>
      <c r="N35" s="368">
        <f t="shared" si="26"/>
        <v>103</v>
      </c>
      <c r="O35" s="368">
        <f t="shared" si="26"/>
        <v>822</v>
      </c>
      <c r="P35" s="368">
        <f t="shared" si="26"/>
        <v>1316</v>
      </c>
      <c r="Q35" s="368">
        <f t="shared" si="26"/>
        <v>1480</v>
      </c>
      <c r="R35" s="368">
        <f t="shared" si="26"/>
        <v>1480</v>
      </c>
      <c r="S35" s="368">
        <f t="shared" si="26"/>
        <v>1480</v>
      </c>
      <c r="T35" s="368">
        <f t="shared" si="26"/>
        <v>1480</v>
      </c>
      <c r="U35" s="368">
        <f t="shared" si="26"/>
        <v>1480</v>
      </c>
      <c r="V35" s="368">
        <f t="shared" si="26"/>
        <v>1480</v>
      </c>
      <c r="W35" s="368">
        <f t="shared" si="26"/>
        <v>1480</v>
      </c>
      <c r="X35" s="368">
        <f t="shared" si="26"/>
        <v>1480</v>
      </c>
      <c r="Y35" s="368">
        <f t="shared" si="26"/>
        <v>1480</v>
      </c>
      <c r="Z35" s="368">
        <f t="shared" si="26"/>
        <v>987</v>
      </c>
      <c r="AA35" s="368">
        <f t="shared" si="26"/>
        <v>1452</v>
      </c>
      <c r="AB35" s="368">
        <f t="shared" si="26"/>
        <v>2323</v>
      </c>
      <c r="AC35" s="368">
        <f t="shared" si="26"/>
        <v>2613</v>
      </c>
      <c r="AD35" s="368">
        <f t="shared" si="26"/>
        <v>2613</v>
      </c>
      <c r="AE35" s="368">
        <f t="shared" si="26"/>
        <v>2613</v>
      </c>
      <c r="AF35" s="368">
        <f t="shared" si="26"/>
        <v>2613</v>
      </c>
      <c r="AG35" s="368">
        <f t="shared" si="26"/>
        <v>2613</v>
      </c>
      <c r="AH35" s="368">
        <f t="shared" si="26"/>
        <v>2613</v>
      </c>
      <c r="AI35" s="368">
        <f t="shared" ref="AI35:BJ35" si="27">AI19+AI27</f>
        <v>2613</v>
      </c>
      <c r="AJ35" s="368">
        <f t="shared" si="27"/>
        <v>2613</v>
      </c>
      <c r="AK35" s="368">
        <f t="shared" si="27"/>
        <v>2613</v>
      </c>
      <c r="AL35" s="368">
        <f t="shared" si="27"/>
        <v>1742</v>
      </c>
      <c r="AM35" s="368">
        <f t="shared" si="27"/>
        <v>1495</v>
      </c>
      <c r="AN35" s="368">
        <f t="shared" si="27"/>
        <v>2393</v>
      </c>
      <c r="AO35" s="368">
        <f t="shared" si="27"/>
        <v>2692</v>
      </c>
      <c r="AP35" s="368">
        <f t="shared" si="27"/>
        <v>2692</v>
      </c>
      <c r="AQ35" s="368">
        <f t="shared" si="27"/>
        <v>2692</v>
      </c>
      <c r="AR35" s="368">
        <f t="shared" si="27"/>
        <v>2692</v>
      </c>
      <c r="AS35" s="368">
        <f t="shared" si="27"/>
        <v>2692</v>
      </c>
      <c r="AT35" s="368">
        <f t="shared" si="27"/>
        <v>2692</v>
      </c>
      <c r="AU35" s="368">
        <f t="shared" si="27"/>
        <v>2692</v>
      </c>
      <c r="AV35" s="368">
        <f t="shared" si="27"/>
        <v>2692</v>
      </c>
      <c r="AW35" s="368">
        <f t="shared" si="27"/>
        <v>2692</v>
      </c>
      <c r="AX35" s="368">
        <f t="shared" si="27"/>
        <v>1795</v>
      </c>
      <c r="AY35" s="368">
        <f t="shared" si="27"/>
        <v>1540</v>
      </c>
      <c r="AZ35" s="368">
        <f t="shared" si="27"/>
        <v>2465</v>
      </c>
      <c r="BA35" s="368">
        <f t="shared" si="27"/>
        <v>2773</v>
      </c>
      <c r="BB35" s="368">
        <f t="shared" si="27"/>
        <v>2773</v>
      </c>
      <c r="BC35" s="368">
        <f t="shared" si="27"/>
        <v>2773</v>
      </c>
      <c r="BD35" s="368">
        <f t="shared" si="27"/>
        <v>2773</v>
      </c>
      <c r="BE35" s="368">
        <f t="shared" si="27"/>
        <v>2773</v>
      </c>
      <c r="BF35" s="368">
        <f t="shared" si="27"/>
        <v>2773</v>
      </c>
      <c r="BG35" s="368">
        <f t="shared" si="27"/>
        <v>2773</v>
      </c>
      <c r="BH35" s="368">
        <f t="shared" si="27"/>
        <v>2773</v>
      </c>
      <c r="BI35" s="368">
        <f t="shared" si="27"/>
        <v>2773</v>
      </c>
      <c r="BJ35" s="368">
        <f t="shared" si="27"/>
        <v>1848</v>
      </c>
    </row>
    <row r="36" spans="1:62" x14ac:dyDescent="0.15">
      <c r="A36" s="47" t="s">
        <v>1223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1102010</v>
      </c>
      <c r="G36" s="63">
        <f t="shared" si="28"/>
        <v>1919190</v>
      </c>
      <c r="H36" s="63">
        <f t="shared" si="28"/>
        <v>1919190</v>
      </c>
      <c r="I36" s="63">
        <f t="shared" si="28"/>
        <v>1919190</v>
      </c>
      <c r="J36" s="63">
        <f t="shared" si="28"/>
        <v>1919190</v>
      </c>
      <c r="K36" s="63">
        <f t="shared" si="28"/>
        <v>1919190</v>
      </c>
      <c r="L36" s="63">
        <f>L28+L20</f>
        <v>1919190</v>
      </c>
      <c r="M36" s="63">
        <f t="shared" si="28"/>
        <v>1919190</v>
      </c>
      <c r="N36" s="63">
        <f t="shared" si="28"/>
        <v>1828190</v>
      </c>
      <c r="O36" s="63">
        <f t="shared" si="28"/>
        <v>17153170</v>
      </c>
      <c r="P36" s="63">
        <f t="shared" si="28"/>
        <v>27528960</v>
      </c>
      <c r="Q36" s="63">
        <f t="shared" si="28"/>
        <v>30960450</v>
      </c>
      <c r="R36" s="63">
        <f t="shared" si="28"/>
        <v>30960450</v>
      </c>
      <c r="S36" s="63">
        <f t="shared" si="28"/>
        <v>30960450</v>
      </c>
      <c r="T36" s="63">
        <f t="shared" si="28"/>
        <v>30960450</v>
      </c>
      <c r="U36" s="63">
        <f t="shared" si="28"/>
        <v>30960450</v>
      </c>
      <c r="V36" s="63">
        <f t="shared" si="28"/>
        <v>30960450</v>
      </c>
      <c r="W36" s="63">
        <f t="shared" si="28"/>
        <v>30960450</v>
      </c>
      <c r="X36" s="63">
        <f t="shared" si="28"/>
        <v>30960450</v>
      </c>
      <c r="Y36" s="63">
        <f t="shared" si="28"/>
        <v>30960450</v>
      </c>
      <c r="Z36" s="63">
        <f t="shared" si="28"/>
        <v>20646720</v>
      </c>
      <c r="AA36" s="63">
        <f t="shared" si="28"/>
        <v>34079093.399999999</v>
      </c>
      <c r="AB36" s="63">
        <f t="shared" si="28"/>
        <v>54524717.600000001</v>
      </c>
      <c r="AC36" s="63">
        <f t="shared" si="28"/>
        <v>61331148.099999994</v>
      </c>
      <c r="AD36" s="63">
        <f t="shared" si="28"/>
        <v>61331148.099999994</v>
      </c>
      <c r="AE36" s="63">
        <f t="shared" si="28"/>
        <v>61331148.099999994</v>
      </c>
      <c r="AF36" s="63">
        <f t="shared" si="28"/>
        <v>61331148.099999994</v>
      </c>
      <c r="AG36" s="63">
        <f t="shared" si="28"/>
        <v>61331148.099999994</v>
      </c>
      <c r="AH36" s="63">
        <f t="shared" si="28"/>
        <v>61331148.099999994</v>
      </c>
      <c r="AI36" s="63">
        <f t="shared" ref="AI36:BJ36" si="29">AI28+AI20</f>
        <v>61331148.099999994</v>
      </c>
      <c r="AJ36" s="63">
        <f t="shared" si="29"/>
        <v>61331148.099999994</v>
      </c>
      <c r="AK36" s="63">
        <f t="shared" si="29"/>
        <v>61331148.099999994</v>
      </c>
      <c r="AL36" s="63">
        <f t="shared" si="29"/>
        <v>40885523.899999999</v>
      </c>
      <c r="AM36" s="63">
        <f t="shared" si="29"/>
        <v>37547567.950000003</v>
      </c>
      <c r="AN36" s="63">
        <f t="shared" si="29"/>
        <v>60099384.537</v>
      </c>
      <c r="AO36" s="63">
        <f t="shared" si="29"/>
        <v>67605222.997999996</v>
      </c>
      <c r="AP36" s="63">
        <f t="shared" si="29"/>
        <v>67605222.997999996</v>
      </c>
      <c r="AQ36" s="63">
        <f t="shared" si="29"/>
        <v>67605222.997999996</v>
      </c>
      <c r="AR36" s="63">
        <f t="shared" si="29"/>
        <v>67605222.997999996</v>
      </c>
      <c r="AS36" s="63">
        <f t="shared" si="29"/>
        <v>67605222.997999996</v>
      </c>
      <c r="AT36" s="63">
        <f t="shared" si="29"/>
        <v>67605222.997999996</v>
      </c>
      <c r="AU36" s="63">
        <f t="shared" si="29"/>
        <v>67605222.997999996</v>
      </c>
      <c r="AV36" s="63">
        <f t="shared" si="29"/>
        <v>67605222.997999996</v>
      </c>
      <c r="AW36" s="63">
        <f t="shared" si="29"/>
        <v>67605222.997999996</v>
      </c>
      <c r="AX36" s="63">
        <f t="shared" si="29"/>
        <v>45081582.400000006</v>
      </c>
      <c r="AY36" s="63">
        <f t="shared" si="29"/>
        <v>41381830.035700008</v>
      </c>
      <c r="AZ36" s="63">
        <f t="shared" si="29"/>
        <v>66241076.365350008</v>
      </c>
      <c r="BA36" s="63">
        <f t="shared" si="29"/>
        <v>74517442.372490019</v>
      </c>
      <c r="BB36" s="63">
        <f t="shared" si="29"/>
        <v>74517442.372490019</v>
      </c>
      <c r="BC36" s="63">
        <f t="shared" si="29"/>
        <v>74517442.372490019</v>
      </c>
      <c r="BD36" s="63">
        <f t="shared" si="29"/>
        <v>74517442.372490019</v>
      </c>
      <c r="BE36" s="63">
        <f t="shared" si="29"/>
        <v>74517442.372490019</v>
      </c>
      <c r="BF36" s="63">
        <f t="shared" si="29"/>
        <v>74517442.372490019</v>
      </c>
      <c r="BG36" s="63">
        <f t="shared" si="29"/>
        <v>74517442.372490019</v>
      </c>
      <c r="BH36" s="63">
        <f t="shared" si="29"/>
        <v>74517442.372490019</v>
      </c>
      <c r="BI36" s="63">
        <f t="shared" si="29"/>
        <v>74517442.372490019</v>
      </c>
      <c r="BJ36" s="63">
        <f t="shared" si="29"/>
        <v>49658196.042840004</v>
      </c>
    </row>
    <row r="37" spans="1:62" x14ac:dyDescent="0.15">
      <c r="A37" s="47" t="s">
        <v>1224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308010</v>
      </c>
      <c r="G37" s="63">
        <f t="shared" si="30"/>
        <v>536190</v>
      </c>
      <c r="H37" s="63">
        <f t="shared" si="30"/>
        <v>536190</v>
      </c>
      <c r="I37" s="63">
        <f t="shared" si="30"/>
        <v>536190</v>
      </c>
      <c r="J37" s="63">
        <f t="shared" si="30"/>
        <v>536190</v>
      </c>
      <c r="K37" s="63">
        <f t="shared" si="30"/>
        <v>536190</v>
      </c>
      <c r="L37" s="63">
        <f t="shared" si="30"/>
        <v>536190</v>
      </c>
      <c r="M37" s="63">
        <f t="shared" si="30"/>
        <v>536190</v>
      </c>
      <c r="N37" s="63">
        <f t="shared" si="30"/>
        <v>509690</v>
      </c>
      <c r="O37" s="63">
        <f t="shared" si="30"/>
        <v>5894630</v>
      </c>
      <c r="P37" s="63">
        <f t="shared" si="30"/>
        <v>9490900</v>
      </c>
      <c r="Q37" s="63">
        <f t="shared" si="30"/>
        <v>10674320</v>
      </c>
      <c r="R37" s="63">
        <f t="shared" si="30"/>
        <v>10674320</v>
      </c>
      <c r="S37" s="63">
        <f t="shared" si="30"/>
        <v>10674320</v>
      </c>
      <c r="T37" s="63">
        <f t="shared" si="30"/>
        <v>10674320</v>
      </c>
      <c r="U37" s="63">
        <f t="shared" si="30"/>
        <v>10674320</v>
      </c>
      <c r="V37" s="63">
        <f t="shared" si="30"/>
        <v>10674320</v>
      </c>
      <c r="W37" s="63">
        <f t="shared" si="30"/>
        <v>10674320</v>
      </c>
      <c r="X37" s="63">
        <f t="shared" si="30"/>
        <v>10674320</v>
      </c>
      <c r="Y37" s="63">
        <f t="shared" si="30"/>
        <v>10674320</v>
      </c>
      <c r="Z37" s="63">
        <f t="shared" si="30"/>
        <v>7118175</v>
      </c>
      <c r="AA37" s="63">
        <f t="shared" si="30"/>
        <v>12520559.699999999</v>
      </c>
      <c r="AB37" s="63">
        <f t="shared" si="30"/>
        <v>20033496.949999999</v>
      </c>
      <c r="AC37" s="63">
        <f t="shared" si="30"/>
        <v>22534159.699999996</v>
      </c>
      <c r="AD37" s="63">
        <f t="shared" si="30"/>
        <v>22534159.699999996</v>
      </c>
      <c r="AE37" s="63">
        <f t="shared" si="30"/>
        <v>22534159.699999996</v>
      </c>
      <c r="AF37" s="63">
        <f t="shared" si="30"/>
        <v>22534159.699999996</v>
      </c>
      <c r="AG37" s="63">
        <f t="shared" si="30"/>
        <v>22534159.699999996</v>
      </c>
      <c r="AH37" s="63">
        <f t="shared" si="30"/>
        <v>22534159.699999996</v>
      </c>
      <c r="AI37" s="63">
        <f t="shared" ref="AI37:BJ37" si="31">AI21+AI29</f>
        <v>22534159.699999996</v>
      </c>
      <c r="AJ37" s="63">
        <f t="shared" si="31"/>
        <v>22534159.699999996</v>
      </c>
      <c r="AK37" s="63">
        <f t="shared" si="31"/>
        <v>22534159.699999996</v>
      </c>
      <c r="AL37" s="63">
        <f t="shared" si="31"/>
        <v>15021222.449999997</v>
      </c>
      <c r="AM37" s="63">
        <f t="shared" si="31"/>
        <v>13738244.723499998</v>
      </c>
      <c r="AN37" s="63">
        <f t="shared" si="31"/>
        <v>21988909.328500003</v>
      </c>
      <c r="AO37" s="63">
        <f t="shared" si="31"/>
        <v>24733618.169999994</v>
      </c>
      <c r="AP37" s="63">
        <f t="shared" si="31"/>
        <v>24733618.169999994</v>
      </c>
      <c r="AQ37" s="63">
        <f t="shared" si="31"/>
        <v>24733618.169999994</v>
      </c>
      <c r="AR37" s="63">
        <f t="shared" si="31"/>
        <v>24733618.169999994</v>
      </c>
      <c r="AS37" s="63">
        <f t="shared" si="31"/>
        <v>24733618.169999994</v>
      </c>
      <c r="AT37" s="63">
        <f t="shared" si="31"/>
        <v>24733618.169999994</v>
      </c>
      <c r="AU37" s="63">
        <f t="shared" si="31"/>
        <v>24733618.169999994</v>
      </c>
      <c r="AV37" s="63">
        <f t="shared" si="31"/>
        <v>24733618.169999994</v>
      </c>
      <c r="AW37" s="63">
        <f t="shared" si="31"/>
        <v>24733618.169999994</v>
      </c>
      <c r="AX37" s="63">
        <f t="shared" si="31"/>
        <v>16494591.4735</v>
      </c>
      <c r="AY37" s="63">
        <f t="shared" si="31"/>
        <v>15139693.915499998</v>
      </c>
      <c r="AZ37" s="63">
        <f t="shared" si="31"/>
        <v>24235962.826895002</v>
      </c>
      <c r="BA37" s="63">
        <f t="shared" si="31"/>
        <v>27263901.609995004</v>
      </c>
      <c r="BB37" s="63">
        <f t="shared" si="31"/>
        <v>27263901.609995004</v>
      </c>
      <c r="BC37" s="63">
        <f t="shared" si="31"/>
        <v>27263901.609995004</v>
      </c>
      <c r="BD37" s="63">
        <f t="shared" si="31"/>
        <v>27263901.609995004</v>
      </c>
      <c r="BE37" s="63">
        <f t="shared" si="31"/>
        <v>27263901.609995004</v>
      </c>
      <c r="BF37" s="63">
        <f t="shared" si="31"/>
        <v>27263901.609995004</v>
      </c>
      <c r="BG37" s="63">
        <f t="shared" si="31"/>
        <v>27263901.609995004</v>
      </c>
      <c r="BH37" s="63">
        <f t="shared" si="31"/>
        <v>27263901.609995004</v>
      </c>
      <c r="BI37" s="63">
        <f t="shared" si="31"/>
        <v>27263901.609995004</v>
      </c>
      <c r="BJ37" s="63">
        <f t="shared" si="31"/>
        <v>18167632.698600002</v>
      </c>
    </row>
    <row r="38" spans="1:62" x14ac:dyDescent="0.15">
      <c r="A38" s="47" t="s">
        <v>640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40000</v>
      </c>
      <c r="G38" s="63">
        <f t="shared" si="32"/>
        <v>70000</v>
      </c>
      <c r="H38" s="63">
        <f t="shared" si="32"/>
        <v>70000</v>
      </c>
      <c r="I38" s="63">
        <f t="shared" si="32"/>
        <v>70000</v>
      </c>
      <c r="J38" s="63">
        <f t="shared" si="32"/>
        <v>70000</v>
      </c>
      <c r="K38" s="63">
        <f t="shared" si="32"/>
        <v>70000</v>
      </c>
      <c r="L38" s="63">
        <f t="shared" si="32"/>
        <v>70000</v>
      </c>
      <c r="M38" s="63">
        <f t="shared" si="32"/>
        <v>70000</v>
      </c>
      <c r="N38" s="63">
        <f t="shared" si="32"/>
        <v>67500</v>
      </c>
      <c r="O38" s="63">
        <f t="shared" si="32"/>
        <v>583150</v>
      </c>
      <c r="P38" s="63">
        <f t="shared" si="32"/>
        <v>930900</v>
      </c>
      <c r="Q38" s="63">
        <f t="shared" si="32"/>
        <v>1045925</v>
      </c>
      <c r="R38" s="63">
        <f t="shared" si="32"/>
        <v>1045925</v>
      </c>
      <c r="S38" s="63">
        <f t="shared" si="32"/>
        <v>1045925</v>
      </c>
      <c r="T38" s="63">
        <f t="shared" si="32"/>
        <v>1045925</v>
      </c>
      <c r="U38" s="63">
        <f t="shared" si="32"/>
        <v>1045925</v>
      </c>
      <c r="V38" s="63">
        <f t="shared" si="32"/>
        <v>1045925</v>
      </c>
      <c r="W38" s="63">
        <f t="shared" si="32"/>
        <v>1045925</v>
      </c>
      <c r="X38" s="63">
        <f t="shared" si="32"/>
        <v>1045925</v>
      </c>
      <c r="Y38" s="63">
        <f t="shared" si="32"/>
        <v>1045925</v>
      </c>
      <c r="Z38" s="63">
        <f t="shared" si="32"/>
        <v>698175</v>
      </c>
      <c r="AA38" s="63">
        <f t="shared" si="32"/>
        <v>1270839</v>
      </c>
      <c r="AB38" s="63">
        <f t="shared" si="32"/>
        <v>2029335.25</v>
      </c>
      <c r="AC38" s="63">
        <f t="shared" si="32"/>
        <v>2284075.5</v>
      </c>
      <c r="AD38" s="63">
        <f t="shared" si="32"/>
        <v>2284075.5</v>
      </c>
      <c r="AE38" s="63">
        <f t="shared" si="32"/>
        <v>2284075.5</v>
      </c>
      <c r="AF38" s="63">
        <f t="shared" si="32"/>
        <v>2284075.5</v>
      </c>
      <c r="AG38" s="63">
        <f t="shared" si="32"/>
        <v>2284075.5</v>
      </c>
      <c r="AH38" s="63">
        <f t="shared" si="32"/>
        <v>2284075.5</v>
      </c>
      <c r="AI38" s="63">
        <f t="shared" ref="AI38:BJ38" si="33">AI22+AI30</f>
        <v>2284075.5</v>
      </c>
      <c r="AJ38" s="63">
        <f t="shared" si="33"/>
        <v>2284075.5</v>
      </c>
      <c r="AK38" s="63">
        <f t="shared" si="33"/>
        <v>2284075.5</v>
      </c>
      <c r="AL38" s="63">
        <f t="shared" si="33"/>
        <v>1525579.25</v>
      </c>
      <c r="AM38" s="63">
        <f t="shared" si="33"/>
        <v>1378173.375</v>
      </c>
      <c r="AN38" s="63">
        <f t="shared" si="33"/>
        <v>2202014.7925</v>
      </c>
      <c r="AO38" s="63">
        <f t="shared" si="33"/>
        <v>2474586.86</v>
      </c>
      <c r="AP38" s="63">
        <f t="shared" si="33"/>
        <v>2474586.86</v>
      </c>
      <c r="AQ38" s="63">
        <f t="shared" si="33"/>
        <v>2474586.86</v>
      </c>
      <c r="AR38" s="63">
        <f t="shared" si="33"/>
        <v>2474586.86</v>
      </c>
      <c r="AS38" s="63">
        <f t="shared" si="33"/>
        <v>2474586.86</v>
      </c>
      <c r="AT38" s="63">
        <f t="shared" si="33"/>
        <v>2474586.86</v>
      </c>
      <c r="AU38" s="63">
        <f t="shared" si="33"/>
        <v>2474586.86</v>
      </c>
      <c r="AV38" s="63">
        <f t="shared" si="33"/>
        <v>2474586.86</v>
      </c>
      <c r="AW38" s="63">
        <f t="shared" si="33"/>
        <v>2474586.86</v>
      </c>
      <c r="AX38" s="63">
        <f t="shared" si="33"/>
        <v>1653808.05</v>
      </c>
      <c r="AY38" s="63">
        <f t="shared" si="33"/>
        <v>1513969.3915500001</v>
      </c>
      <c r="AZ38" s="63">
        <f t="shared" si="33"/>
        <v>2424972.6184999999</v>
      </c>
      <c r="BA38" s="63">
        <f t="shared" si="33"/>
        <v>2729732.6908250004</v>
      </c>
      <c r="BB38" s="63">
        <f t="shared" si="33"/>
        <v>2729732.6908250004</v>
      </c>
      <c r="BC38" s="63">
        <f t="shared" si="33"/>
        <v>2729732.6908250004</v>
      </c>
      <c r="BD38" s="63">
        <f t="shared" si="33"/>
        <v>2729732.6908250004</v>
      </c>
      <c r="BE38" s="63">
        <f t="shared" si="33"/>
        <v>2729732.6908250004</v>
      </c>
      <c r="BF38" s="63">
        <f t="shared" si="33"/>
        <v>2729732.6908250004</v>
      </c>
      <c r="BG38" s="63">
        <f t="shared" si="33"/>
        <v>2729732.6908250004</v>
      </c>
      <c r="BH38" s="63">
        <f t="shared" si="33"/>
        <v>2729732.6908250004</v>
      </c>
      <c r="BI38" s="63">
        <f t="shared" si="33"/>
        <v>2729732.6908250004</v>
      </c>
      <c r="BJ38" s="63">
        <f t="shared" si="33"/>
        <v>1822006.4539000001</v>
      </c>
    </row>
    <row r="39" spans="1:62" x14ac:dyDescent="0.15">
      <c r="A39" s="47" t="s">
        <v>1225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348010</v>
      </c>
      <c r="G39" s="63">
        <f t="shared" si="34"/>
        <v>606190</v>
      </c>
      <c r="H39" s="63">
        <f t="shared" si="34"/>
        <v>606190</v>
      </c>
      <c r="I39" s="63">
        <f t="shared" si="34"/>
        <v>606190</v>
      </c>
      <c r="J39" s="63">
        <f t="shared" si="34"/>
        <v>606190</v>
      </c>
      <c r="K39" s="63">
        <f t="shared" si="34"/>
        <v>606190</v>
      </c>
      <c r="L39" s="63">
        <f t="shared" si="34"/>
        <v>606190</v>
      </c>
      <c r="M39" s="63">
        <f t="shared" si="34"/>
        <v>606190</v>
      </c>
      <c r="N39" s="63">
        <f t="shared" si="34"/>
        <v>577190</v>
      </c>
      <c r="O39" s="63">
        <f t="shared" si="34"/>
        <v>6477780</v>
      </c>
      <c r="P39" s="63">
        <f t="shared" si="34"/>
        <v>10421800</v>
      </c>
      <c r="Q39" s="63">
        <f t="shared" si="34"/>
        <v>11720245</v>
      </c>
      <c r="R39" s="63">
        <f t="shared" si="34"/>
        <v>11720245</v>
      </c>
      <c r="S39" s="63">
        <f t="shared" si="34"/>
        <v>11720245</v>
      </c>
      <c r="T39" s="63">
        <f t="shared" si="34"/>
        <v>11720245</v>
      </c>
      <c r="U39" s="63">
        <f t="shared" si="34"/>
        <v>11720245</v>
      </c>
      <c r="V39" s="63">
        <f t="shared" si="34"/>
        <v>11720245</v>
      </c>
      <c r="W39" s="63">
        <f t="shared" si="34"/>
        <v>11720245</v>
      </c>
      <c r="X39" s="63">
        <f t="shared" si="34"/>
        <v>11720245</v>
      </c>
      <c r="Y39" s="63">
        <f t="shared" si="34"/>
        <v>11720245</v>
      </c>
      <c r="Z39" s="63">
        <f t="shared" si="34"/>
        <v>7816350</v>
      </c>
      <c r="AA39" s="63">
        <f t="shared" si="34"/>
        <v>13791398.700000001</v>
      </c>
      <c r="AB39" s="63">
        <f t="shared" si="34"/>
        <v>22062832.199999999</v>
      </c>
      <c r="AC39" s="63">
        <f t="shared" si="34"/>
        <v>24818235.199999996</v>
      </c>
      <c r="AD39" s="63">
        <f t="shared" si="34"/>
        <v>24818235.199999996</v>
      </c>
      <c r="AE39" s="63">
        <f t="shared" si="34"/>
        <v>24818235.199999996</v>
      </c>
      <c r="AF39" s="63">
        <f t="shared" si="34"/>
        <v>24818235.199999996</v>
      </c>
      <c r="AG39" s="63">
        <f t="shared" si="34"/>
        <v>24818235.199999996</v>
      </c>
      <c r="AH39" s="63">
        <f t="shared" si="34"/>
        <v>24818235.199999996</v>
      </c>
      <c r="AI39" s="63">
        <f t="shared" ref="AI39:BJ39" si="35">AI23+AI31</f>
        <v>24818235.199999996</v>
      </c>
      <c r="AJ39" s="63">
        <f t="shared" si="35"/>
        <v>24818235.199999996</v>
      </c>
      <c r="AK39" s="63">
        <f t="shared" si="35"/>
        <v>24818235.199999996</v>
      </c>
      <c r="AL39" s="63">
        <f t="shared" si="35"/>
        <v>16546801.699999997</v>
      </c>
      <c r="AM39" s="63">
        <f t="shared" si="35"/>
        <v>15116418.098499998</v>
      </c>
      <c r="AN39" s="63">
        <f t="shared" si="35"/>
        <v>24190924.120999999</v>
      </c>
      <c r="AO39" s="63">
        <f t="shared" si="35"/>
        <v>27208205.029999997</v>
      </c>
      <c r="AP39" s="63">
        <f t="shared" si="35"/>
        <v>27208205.029999997</v>
      </c>
      <c r="AQ39" s="63">
        <f t="shared" si="35"/>
        <v>27208205.029999997</v>
      </c>
      <c r="AR39" s="63">
        <f t="shared" si="35"/>
        <v>27208205.029999997</v>
      </c>
      <c r="AS39" s="63">
        <f t="shared" si="35"/>
        <v>27208205.029999997</v>
      </c>
      <c r="AT39" s="63">
        <f t="shared" si="35"/>
        <v>27208205.029999997</v>
      </c>
      <c r="AU39" s="63">
        <f t="shared" si="35"/>
        <v>27208205.029999997</v>
      </c>
      <c r="AV39" s="63">
        <f t="shared" si="35"/>
        <v>27208205.029999997</v>
      </c>
      <c r="AW39" s="63">
        <f t="shared" si="35"/>
        <v>27208205.029999997</v>
      </c>
      <c r="AX39" s="63">
        <f t="shared" si="35"/>
        <v>18148399.523500003</v>
      </c>
      <c r="AY39" s="63">
        <f t="shared" si="35"/>
        <v>16653663.307049999</v>
      </c>
      <c r="AZ39" s="63">
        <f t="shared" si="35"/>
        <v>26660935.445395004</v>
      </c>
      <c r="BA39" s="63">
        <f t="shared" si="35"/>
        <v>29993634.300820004</v>
      </c>
      <c r="BB39" s="63">
        <f t="shared" si="35"/>
        <v>29993634.300820004</v>
      </c>
      <c r="BC39" s="63">
        <f t="shared" si="35"/>
        <v>29993634.300820004</v>
      </c>
      <c r="BD39" s="63">
        <f t="shared" si="35"/>
        <v>29993634.300820004</v>
      </c>
      <c r="BE39" s="63">
        <f t="shared" si="35"/>
        <v>29993634.300820004</v>
      </c>
      <c r="BF39" s="63">
        <f t="shared" si="35"/>
        <v>29993634.300820004</v>
      </c>
      <c r="BG39" s="63">
        <f t="shared" si="35"/>
        <v>29993634.300820004</v>
      </c>
      <c r="BH39" s="63">
        <f t="shared" si="35"/>
        <v>29993634.300820004</v>
      </c>
      <c r="BI39" s="63">
        <f t="shared" si="35"/>
        <v>29993634.300820004</v>
      </c>
      <c r="BJ39" s="63">
        <f t="shared" si="35"/>
        <v>19989639.152500004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62</v>
      </c>
      <c r="G44" s="169">
        <v>108</v>
      </c>
      <c r="H44" s="169">
        <v>108</v>
      </c>
      <c r="I44" s="169">
        <v>108</v>
      </c>
      <c r="J44" s="169">
        <v>108</v>
      </c>
      <c r="K44" s="169">
        <v>108</v>
      </c>
      <c r="L44" s="169">
        <v>108</v>
      </c>
      <c r="M44" s="169">
        <v>108</v>
      </c>
      <c r="N44" s="169">
        <v>103</v>
      </c>
      <c r="O44" s="169" cm="1">
        <f t="array" ref="O44:Z44">PronosticoVentaAñ2</f>
        <v>822</v>
      </c>
      <c r="P44" s="169">
        <v>1316</v>
      </c>
      <c r="Q44" s="169">
        <v>1480</v>
      </c>
      <c r="R44" s="169">
        <v>1480</v>
      </c>
      <c r="S44" s="169">
        <v>1480</v>
      </c>
      <c r="T44" s="169">
        <v>1480</v>
      </c>
      <c r="U44" s="169">
        <v>1480</v>
      </c>
      <c r="V44" s="169">
        <v>1480</v>
      </c>
      <c r="W44" s="169">
        <v>1480</v>
      </c>
      <c r="X44" s="169">
        <v>1480</v>
      </c>
      <c r="Y44" s="169">
        <v>1480</v>
      </c>
      <c r="Z44" s="169">
        <v>987</v>
      </c>
      <c r="AA44" s="169" cm="1">
        <f t="array" ref="AA44:AL44">PronosticoVentaAñ3</f>
        <v>1452</v>
      </c>
      <c r="AB44" s="169">
        <v>2323</v>
      </c>
      <c r="AC44" s="169">
        <v>2613</v>
      </c>
      <c r="AD44" s="169">
        <v>2613</v>
      </c>
      <c r="AE44" s="169">
        <v>2613</v>
      </c>
      <c r="AF44" s="169">
        <v>2613</v>
      </c>
      <c r="AG44" s="169">
        <v>2613</v>
      </c>
      <c r="AH44" s="169">
        <v>2613</v>
      </c>
      <c r="AI44" s="169">
        <v>2613</v>
      </c>
      <c r="AJ44" s="169">
        <v>2613</v>
      </c>
      <c r="AK44" s="169">
        <v>2613</v>
      </c>
      <c r="AL44" s="368">
        <v>1742</v>
      </c>
      <c r="AM44" s="368" cm="1">
        <f t="array" ref="AM44:AX44">PronosticoVentaAñ4</f>
        <v>1495</v>
      </c>
      <c r="AN44" s="368">
        <v>2393</v>
      </c>
      <c r="AO44" s="368">
        <v>2692</v>
      </c>
      <c r="AP44" s="368">
        <v>2692</v>
      </c>
      <c r="AQ44" s="368">
        <v>2692</v>
      </c>
      <c r="AR44" s="368">
        <v>2692</v>
      </c>
      <c r="AS44" s="368">
        <v>2692</v>
      </c>
      <c r="AT44" s="368">
        <v>2692</v>
      </c>
      <c r="AU44" s="368">
        <v>2692</v>
      </c>
      <c r="AV44" s="368">
        <v>2692</v>
      </c>
      <c r="AW44" s="368">
        <v>2692</v>
      </c>
      <c r="AX44" s="368">
        <v>1795</v>
      </c>
      <c r="AY44" s="368" cm="1">
        <f t="array" ref="AY44:BJ44">PronosticoVentaAñ5</f>
        <v>1540</v>
      </c>
      <c r="AZ44" s="368">
        <v>2465</v>
      </c>
      <c r="BA44" s="368">
        <v>2773</v>
      </c>
      <c r="BB44" s="368">
        <v>2773</v>
      </c>
      <c r="BC44" s="368">
        <v>2773</v>
      </c>
      <c r="BD44" s="368">
        <v>2773</v>
      </c>
      <c r="BE44" s="368">
        <v>2773</v>
      </c>
      <c r="BF44" s="368">
        <v>2773</v>
      </c>
      <c r="BG44" s="368">
        <v>2773</v>
      </c>
      <c r="BH44" s="368">
        <v>2773</v>
      </c>
      <c r="BI44" s="368">
        <v>2773</v>
      </c>
      <c r="BJ44" s="368">
        <v>1848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</v>
      </c>
      <c r="G46" s="169">
        <f t="shared" si="41"/>
        <v>75</v>
      </c>
      <c r="H46" s="169">
        <f t="shared" si="41"/>
        <v>75</v>
      </c>
      <c r="I46" s="169">
        <f t="shared" si="41"/>
        <v>75</v>
      </c>
      <c r="J46" s="169">
        <f t="shared" si="41"/>
        <v>75</v>
      </c>
      <c r="K46" s="169">
        <f t="shared" si="41"/>
        <v>75</v>
      </c>
      <c r="L46" s="169">
        <f t="shared" si="41"/>
        <v>75</v>
      </c>
      <c r="M46" s="169">
        <f t="shared" si="41"/>
        <v>75</v>
      </c>
      <c r="N46" s="169">
        <f t="shared" si="41"/>
        <v>72</v>
      </c>
      <c r="O46" s="169">
        <f t="shared" si="41"/>
        <v>575</v>
      </c>
      <c r="P46" s="169">
        <f t="shared" si="41"/>
        <v>908</v>
      </c>
      <c r="Q46" s="169">
        <f t="shared" si="41"/>
        <v>1021</v>
      </c>
      <c r="R46" s="169">
        <f t="shared" si="41"/>
        <v>1021</v>
      </c>
      <c r="S46" s="169">
        <f t="shared" si="41"/>
        <v>1021</v>
      </c>
      <c r="T46" s="169">
        <f t="shared" si="41"/>
        <v>1021</v>
      </c>
      <c r="U46" s="169">
        <f t="shared" si="41"/>
        <v>1021</v>
      </c>
      <c r="V46" s="169">
        <f t="shared" si="41"/>
        <v>1021</v>
      </c>
      <c r="W46" s="169">
        <f t="shared" si="41"/>
        <v>1021</v>
      </c>
      <c r="X46" s="169">
        <f t="shared" si="41"/>
        <v>1021</v>
      </c>
      <c r="Y46" s="169">
        <f t="shared" si="41"/>
        <v>1021</v>
      </c>
      <c r="Z46" s="169">
        <f t="shared" si="41"/>
        <v>681</v>
      </c>
      <c r="AA46" s="169">
        <f t="shared" si="41"/>
        <v>726</v>
      </c>
      <c r="AB46" s="169">
        <f t="shared" si="41"/>
        <v>1161</v>
      </c>
      <c r="AC46" s="169">
        <f t="shared" si="41"/>
        <v>1306</v>
      </c>
      <c r="AD46" s="169">
        <f t="shared" si="41"/>
        <v>1306</v>
      </c>
      <c r="AE46" s="169">
        <f t="shared" si="41"/>
        <v>1306</v>
      </c>
      <c r="AF46" s="169">
        <f t="shared" si="41"/>
        <v>1306</v>
      </c>
      <c r="AG46" s="169">
        <f t="shared" si="41"/>
        <v>1306</v>
      </c>
      <c r="AH46" s="169">
        <f t="shared" si="41"/>
        <v>1306</v>
      </c>
      <c r="AI46" s="169">
        <f t="shared" si="41"/>
        <v>1306</v>
      </c>
      <c r="AJ46" s="169">
        <f t="shared" si="41"/>
        <v>1306</v>
      </c>
      <c r="AK46" s="169">
        <f t="shared" si="41"/>
        <v>1306</v>
      </c>
      <c r="AL46" s="169">
        <f t="shared" si="41"/>
        <v>871</v>
      </c>
      <c r="AM46" s="169">
        <f t="shared" si="41"/>
        <v>747</v>
      </c>
      <c r="AN46" s="169">
        <f t="shared" si="41"/>
        <v>1196</v>
      </c>
      <c r="AO46" s="169">
        <f t="shared" si="41"/>
        <v>1346</v>
      </c>
      <c r="AP46" s="169">
        <f t="shared" si="41"/>
        <v>1346</v>
      </c>
      <c r="AQ46" s="169">
        <f t="shared" si="41"/>
        <v>1346</v>
      </c>
      <c r="AR46" s="169">
        <f t="shared" si="41"/>
        <v>1346</v>
      </c>
      <c r="AS46" s="169">
        <f t="shared" si="41"/>
        <v>1346</v>
      </c>
      <c r="AT46" s="169">
        <f t="shared" si="41"/>
        <v>1346</v>
      </c>
      <c r="AU46" s="169">
        <f t="shared" si="41"/>
        <v>1346</v>
      </c>
      <c r="AV46" s="169">
        <f t="shared" si="41"/>
        <v>1346</v>
      </c>
      <c r="AW46" s="169">
        <f t="shared" si="41"/>
        <v>1346</v>
      </c>
      <c r="AX46" s="169">
        <f t="shared" si="41"/>
        <v>897</v>
      </c>
      <c r="AY46" s="169">
        <f t="shared" si="41"/>
        <v>770</v>
      </c>
      <c r="AZ46" s="169">
        <f t="shared" si="41"/>
        <v>1232</v>
      </c>
      <c r="BA46" s="169">
        <f t="shared" si="41"/>
        <v>1386</v>
      </c>
      <c r="BB46" s="169">
        <f t="shared" si="41"/>
        <v>1386</v>
      </c>
      <c r="BC46" s="169">
        <f t="shared" si="41"/>
        <v>1386</v>
      </c>
      <c r="BD46" s="169">
        <f t="shared" si="41"/>
        <v>1386</v>
      </c>
      <c r="BE46" s="169">
        <f t="shared" si="41"/>
        <v>1386</v>
      </c>
      <c r="BF46" s="169">
        <f t="shared" si="41"/>
        <v>1386</v>
      </c>
      <c r="BG46" s="169">
        <f t="shared" si="41"/>
        <v>1386</v>
      </c>
      <c r="BH46" s="169">
        <f t="shared" si="41"/>
        <v>1386</v>
      </c>
      <c r="BI46" s="169">
        <f t="shared" si="41"/>
        <v>1386</v>
      </c>
      <c r="BJ46" s="169">
        <f t="shared" si="41"/>
        <v>924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19</v>
      </c>
      <c r="G47" s="169">
        <f t="shared" si="42"/>
        <v>33</v>
      </c>
      <c r="H47" s="169">
        <f t="shared" si="42"/>
        <v>33</v>
      </c>
      <c r="I47" s="169">
        <f t="shared" si="42"/>
        <v>33</v>
      </c>
      <c r="J47" s="169">
        <f t="shared" si="42"/>
        <v>33</v>
      </c>
      <c r="K47" s="169">
        <f t="shared" si="42"/>
        <v>33</v>
      </c>
      <c r="L47" s="169">
        <f t="shared" si="42"/>
        <v>33</v>
      </c>
      <c r="M47" s="169">
        <f t="shared" si="42"/>
        <v>33</v>
      </c>
      <c r="N47" s="169">
        <f t="shared" si="42"/>
        <v>31</v>
      </c>
      <c r="O47" s="169">
        <f t="shared" si="42"/>
        <v>247</v>
      </c>
      <c r="P47" s="169">
        <f t="shared" si="42"/>
        <v>408</v>
      </c>
      <c r="Q47" s="169">
        <f t="shared" si="42"/>
        <v>459</v>
      </c>
      <c r="R47" s="169">
        <f t="shared" si="42"/>
        <v>459</v>
      </c>
      <c r="S47" s="169">
        <f t="shared" si="42"/>
        <v>459</v>
      </c>
      <c r="T47" s="169">
        <f t="shared" si="42"/>
        <v>459</v>
      </c>
      <c r="U47" s="169">
        <f t="shared" si="42"/>
        <v>459</v>
      </c>
      <c r="V47" s="169">
        <f t="shared" si="42"/>
        <v>459</v>
      </c>
      <c r="W47" s="169">
        <f t="shared" si="42"/>
        <v>459</v>
      </c>
      <c r="X47" s="169">
        <f t="shared" si="42"/>
        <v>459</v>
      </c>
      <c r="Y47" s="169">
        <f t="shared" si="42"/>
        <v>459</v>
      </c>
      <c r="Z47" s="169">
        <f t="shared" si="42"/>
        <v>306</v>
      </c>
      <c r="AA47" s="169">
        <f t="shared" ref="AA47:AL47" si="43">ROUNDUP(AA45*AA$44,0)</f>
        <v>726</v>
      </c>
      <c r="AB47" s="169">
        <f t="shared" si="43"/>
        <v>1162</v>
      </c>
      <c r="AC47" s="169">
        <f t="shared" si="43"/>
        <v>1307</v>
      </c>
      <c r="AD47" s="169">
        <f t="shared" si="43"/>
        <v>1307</v>
      </c>
      <c r="AE47" s="169">
        <f t="shared" si="43"/>
        <v>1307</v>
      </c>
      <c r="AF47" s="169">
        <f t="shared" si="43"/>
        <v>1307</v>
      </c>
      <c r="AG47" s="169">
        <f t="shared" si="43"/>
        <v>1307</v>
      </c>
      <c r="AH47" s="169">
        <f t="shared" si="43"/>
        <v>1307</v>
      </c>
      <c r="AI47" s="169">
        <f t="shared" si="43"/>
        <v>1307</v>
      </c>
      <c r="AJ47" s="169">
        <f t="shared" si="43"/>
        <v>1307</v>
      </c>
      <c r="AK47" s="169">
        <f t="shared" si="43"/>
        <v>1307</v>
      </c>
      <c r="AL47" s="169">
        <f t="shared" si="43"/>
        <v>871</v>
      </c>
      <c r="AM47" s="169">
        <f t="shared" ref="AM47:AX47" si="44">ROUNDUP(AM45*AM$44,0)</f>
        <v>748</v>
      </c>
      <c r="AN47" s="169">
        <f t="shared" si="44"/>
        <v>1197</v>
      </c>
      <c r="AO47" s="169">
        <f t="shared" si="44"/>
        <v>1346</v>
      </c>
      <c r="AP47" s="169">
        <f t="shared" si="44"/>
        <v>1346</v>
      </c>
      <c r="AQ47" s="169">
        <f t="shared" si="44"/>
        <v>1346</v>
      </c>
      <c r="AR47" s="169">
        <f t="shared" si="44"/>
        <v>1346</v>
      </c>
      <c r="AS47" s="169">
        <f t="shared" si="44"/>
        <v>1346</v>
      </c>
      <c r="AT47" s="169">
        <f t="shared" si="44"/>
        <v>1346</v>
      </c>
      <c r="AU47" s="169">
        <f t="shared" si="44"/>
        <v>1346</v>
      </c>
      <c r="AV47" s="169">
        <f t="shared" si="44"/>
        <v>1346</v>
      </c>
      <c r="AW47" s="169">
        <f t="shared" si="44"/>
        <v>1346</v>
      </c>
      <c r="AX47" s="169">
        <f t="shared" si="44"/>
        <v>898</v>
      </c>
      <c r="AY47" s="169">
        <f t="shared" ref="AY47:BJ47" si="45">ROUNDUP(AY45*AY$44,0)</f>
        <v>770</v>
      </c>
      <c r="AZ47" s="169">
        <f t="shared" si="45"/>
        <v>1233</v>
      </c>
      <c r="BA47" s="169">
        <f t="shared" si="45"/>
        <v>1387</v>
      </c>
      <c r="BB47" s="169">
        <f t="shared" si="45"/>
        <v>1387</v>
      </c>
      <c r="BC47" s="169">
        <f t="shared" si="45"/>
        <v>1387</v>
      </c>
      <c r="BD47" s="169">
        <f t="shared" si="45"/>
        <v>1387</v>
      </c>
      <c r="BE47" s="169">
        <f t="shared" si="45"/>
        <v>1387</v>
      </c>
      <c r="BF47" s="169">
        <f t="shared" si="45"/>
        <v>1387</v>
      </c>
      <c r="BG47" s="169">
        <f t="shared" si="45"/>
        <v>1387</v>
      </c>
      <c r="BH47" s="169">
        <f t="shared" si="45"/>
        <v>1387</v>
      </c>
      <c r="BI47" s="169">
        <f t="shared" si="45"/>
        <v>1387</v>
      </c>
      <c r="BJ47" s="169">
        <f t="shared" si="45"/>
        <v>924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</v>
      </c>
      <c r="G51" s="169">
        <f t="shared" si="46"/>
        <v>75</v>
      </c>
      <c r="H51" s="169">
        <f t="shared" si="46"/>
        <v>75</v>
      </c>
      <c r="I51" s="169">
        <f t="shared" si="46"/>
        <v>75</v>
      </c>
      <c r="J51" s="169">
        <f t="shared" si="46"/>
        <v>75</v>
      </c>
      <c r="K51" s="169">
        <f t="shared" si="46"/>
        <v>75</v>
      </c>
      <c r="L51" s="169">
        <f t="shared" si="46"/>
        <v>75</v>
      </c>
      <c r="M51" s="169">
        <f t="shared" si="46"/>
        <v>75</v>
      </c>
      <c r="N51" s="169">
        <f t="shared" si="46"/>
        <v>72</v>
      </c>
      <c r="O51" s="169">
        <f t="shared" si="46"/>
        <v>575</v>
      </c>
      <c r="P51" s="169">
        <f t="shared" si="46"/>
        <v>908</v>
      </c>
      <c r="Q51" s="169">
        <f t="shared" si="46"/>
        <v>1021</v>
      </c>
      <c r="R51" s="169">
        <f t="shared" si="46"/>
        <v>1021</v>
      </c>
      <c r="S51" s="169">
        <f t="shared" si="46"/>
        <v>1021</v>
      </c>
      <c r="T51" s="169">
        <f t="shared" si="46"/>
        <v>1021</v>
      </c>
      <c r="U51" s="169">
        <f t="shared" si="46"/>
        <v>1021</v>
      </c>
      <c r="V51" s="169">
        <f t="shared" si="46"/>
        <v>1021</v>
      </c>
      <c r="W51" s="169">
        <f t="shared" si="46"/>
        <v>1021</v>
      </c>
      <c r="X51" s="169">
        <f t="shared" si="46"/>
        <v>1021</v>
      </c>
      <c r="Y51" s="169">
        <f t="shared" si="46"/>
        <v>1021</v>
      </c>
      <c r="Z51" s="169">
        <f t="shared" si="46"/>
        <v>681</v>
      </c>
      <c r="AA51" s="169">
        <f t="shared" si="46"/>
        <v>726</v>
      </c>
      <c r="AB51" s="169">
        <f t="shared" si="46"/>
        <v>1161</v>
      </c>
      <c r="AC51" s="169">
        <f t="shared" si="46"/>
        <v>1306</v>
      </c>
      <c r="AD51" s="169">
        <f t="shared" si="46"/>
        <v>1306</v>
      </c>
      <c r="AE51" s="169">
        <f t="shared" si="46"/>
        <v>1306</v>
      </c>
      <c r="AF51" s="169">
        <f t="shared" si="46"/>
        <v>1306</v>
      </c>
      <c r="AG51" s="169">
        <f t="shared" si="46"/>
        <v>1306</v>
      </c>
      <c r="AH51" s="169">
        <f t="shared" si="46"/>
        <v>1306</v>
      </c>
      <c r="AI51" s="169">
        <f t="shared" si="46"/>
        <v>1306</v>
      </c>
      <c r="AJ51" s="169">
        <f t="shared" si="46"/>
        <v>1306</v>
      </c>
      <c r="AK51" s="169">
        <f t="shared" si="46"/>
        <v>1306</v>
      </c>
      <c r="AL51" s="169">
        <f t="shared" si="46"/>
        <v>871</v>
      </c>
      <c r="AM51" s="169">
        <f t="shared" si="46"/>
        <v>747</v>
      </c>
      <c r="AN51" s="169">
        <f t="shared" si="46"/>
        <v>1196</v>
      </c>
      <c r="AO51" s="169">
        <f t="shared" si="46"/>
        <v>1346</v>
      </c>
      <c r="AP51" s="169">
        <f t="shared" si="46"/>
        <v>1346</v>
      </c>
      <c r="AQ51" s="169">
        <f t="shared" si="46"/>
        <v>1346</v>
      </c>
      <c r="AR51" s="169">
        <f t="shared" si="46"/>
        <v>1346</v>
      </c>
      <c r="AS51" s="169">
        <f t="shared" si="46"/>
        <v>1346</v>
      </c>
      <c r="AT51" s="169">
        <f t="shared" si="46"/>
        <v>1346</v>
      </c>
      <c r="AU51" s="169">
        <f t="shared" si="46"/>
        <v>1346</v>
      </c>
      <c r="AV51" s="169">
        <f t="shared" si="46"/>
        <v>1346</v>
      </c>
      <c r="AW51" s="169">
        <f t="shared" si="46"/>
        <v>1346</v>
      </c>
      <c r="AX51" s="169">
        <f t="shared" si="46"/>
        <v>897</v>
      </c>
      <c r="AY51" s="169">
        <f t="shared" si="46"/>
        <v>770</v>
      </c>
      <c r="AZ51" s="169">
        <f t="shared" si="46"/>
        <v>1232</v>
      </c>
      <c r="BA51" s="169">
        <f t="shared" si="46"/>
        <v>1386</v>
      </c>
      <c r="BB51" s="169">
        <f t="shared" si="46"/>
        <v>1386</v>
      </c>
      <c r="BC51" s="169">
        <f t="shared" si="46"/>
        <v>1386</v>
      </c>
      <c r="BD51" s="169">
        <f t="shared" si="46"/>
        <v>1386</v>
      </c>
      <c r="BE51" s="169">
        <f t="shared" si="46"/>
        <v>1386</v>
      </c>
      <c r="BF51" s="169">
        <f t="shared" si="46"/>
        <v>1386</v>
      </c>
      <c r="BG51" s="169">
        <f t="shared" si="46"/>
        <v>1386</v>
      </c>
      <c r="BH51" s="169">
        <f t="shared" si="46"/>
        <v>1386</v>
      </c>
      <c r="BI51" s="169">
        <f t="shared" si="46"/>
        <v>1386</v>
      </c>
      <c r="BJ51" s="169">
        <f t="shared" si="46"/>
        <v>924</v>
      </c>
      <c r="BK51" s="118">
        <f>SUM(C51:BJ51)</f>
        <v>56859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774000</v>
      </c>
      <c r="G52" s="63">
        <f>'COGS-PRICE-MARGIN_CWS'!$B5*G51</f>
        <v>1350000</v>
      </c>
      <c r="H52" s="63">
        <f>'COGS-PRICE-MARGIN_CWS'!$B5*H51</f>
        <v>1350000</v>
      </c>
      <c r="I52" s="63">
        <f>'COGS-PRICE-MARGIN_CWS'!$B5*I51</f>
        <v>1350000</v>
      </c>
      <c r="J52" s="63">
        <f>'COGS-PRICE-MARGIN_CWS'!$B5*J51</f>
        <v>1350000</v>
      </c>
      <c r="K52" s="63">
        <f>'COGS-PRICE-MARGIN_CWS'!$B5*K51</f>
        <v>1350000</v>
      </c>
      <c r="L52" s="63">
        <f>'COGS-PRICE-MARGIN_CWS'!$B5*L51</f>
        <v>1350000</v>
      </c>
      <c r="M52" s="63">
        <f>'COGS-PRICE-MARGIN_CWS'!$B5*M51</f>
        <v>1350000</v>
      </c>
      <c r="N52" s="63">
        <f>'COGS-PRICE-MARGIN_CWS'!$B5*N51</f>
        <v>1296000</v>
      </c>
      <c r="O52" s="63">
        <f>'COGS-PRICE-MARGIN_CWS'!$B55*O51</f>
        <v>11074500</v>
      </c>
      <c r="P52" s="63">
        <f>'COGS-PRICE-MARGIN_CWS'!$B55*P51</f>
        <v>17488080</v>
      </c>
      <c r="Q52" s="63">
        <f>'COGS-PRICE-MARGIN_CWS'!$B55*Q51</f>
        <v>19664460</v>
      </c>
      <c r="R52" s="63">
        <f>'COGS-PRICE-MARGIN_CWS'!$B55*R51</f>
        <v>19664460</v>
      </c>
      <c r="S52" s="63">
        <f>'COGS-PRICE-MARGIN_CWS'!$B55*S51</f>
        <v>19664460</v>
      </c>
      <c r="T52" s="63">
        <f>'COGS-PRICE-MARGIN_CWS'!$B55*T51</f>
        <v>19664460</v>
      </c>
      <c r="U52" s="63">
        <f>'COGS-PRICE-MARGIN_CWS'!$B55*U51</f>
        <v>19664460</v>
      </c>
      <c r="V52" s="63">
        <f>'COGS-PRICE-MARGIN_CWS'!$B55*V51</f>
        <v>19664460</v>
      </c>
      <c r="W52" s="63">
        <f>'COGS-PRICE-MARGIN_CWS'!$B55*W51</f>
        <v>19664460</v>
      </c>
      <c r="X52" s="63">
        <f>'COGS-PRICE-MARGIN_CWS'!$B55*X51</f>
        <v>19664460</v>
      </c>
      <c r="Y52" s="63">
        <f>'COGS-PRICE-MARGIN_CWS'!$B55*Y51</f>
        <v>19664460</v>
      </c>
      <c r="Z52" s="63">
        <f>'COGS-PRICE-MARGIN_CWS'!$B55*Z51</f>
        <v>13116060</v>
      </c>
      <c r="AA52" s="63">
        <f>'COGS-PRICE-MARGIN_CWS'!$B105*AA51</f>
        <v>14961553.200000001</v>
      </c>
      <c r="AB52" s="63">
        <f>'COGS-PRICE-MARGIN_CWS'!$B105*AB51</f>
        <v>23926120.199999999</v>
      </c>
      <c r="AC52" s="63">
        <f>'COGS-PRICE-MARGIN_CWS'!$B105*AC51</f>
        <v>26914309.199999999</v>
      </c>
      <c r="AD52" s="63">
        <f>'COGS-PRICE-MARGIN_CWS'!$B105*AD51</f>
        <v>26914309.199999999</v>
      </c>
      <c r="AE52" s="63">
        <f>'COGS-PRICE-MARGIN_CWS'!$B105*AE51</f>
        <v>26914309.199999999</v>
      </c>
      <c r="AF52" s="63">
        <f>'COGS-PRICE-MARGIN_CWS'!$B105*AF51</f>
        <v>26914309.199999999</v>
      </c>
      <c r="AG52" s="63">
        <f>'COGS-PRICE-MARGIN_CWS'!$B105*AG51</f>
        <v>26914309.199999999</v>
      </c>
      <c r="AH52" s="63">
        <f>'COGS-PRICE-MARGIN_CWS'!$B105*AH51</f>
        <v>26914309.199999999</v>
      </c>
      <c r="AI52" s="63">
        <f>'COGS-PRICE-MARGIN_CWS'!$B105*AI51</f>
        <v>26914309.199999999</v>
      </c>
      <c r="AJ52" s="63">
        <f>'COGS-PRICE-MARGIN_CWS'!$B105*AJ51</f>
        <v>26914309.199999999</v>
      </c>
      <c r="AK52" s="63">
        <f>'COGS-PRICE-MARGIN_CWS'!$B105*AK51</f>
        <v>26914309.199999999</v>
      </c>
      <c r="AL52" s="63">
        <f>'COGS-PRICE-MARGIN_CWS'!$B105*AL51</f>
        <v>17949742.199999999</v>
      </c>
      <c r="AM52" s="63">
        <f>'COGS-PRICE-MARGIN_CWS'!$B155*AM51</f>
        <v>16471928.178000001</v>
      </c>
      <c r="AN52" s="63">
        <f>'COGS-PRICE-MARGIN_CWS'!$B155*AN51</f>
        <v>26372725.704</v>
      </c>
      <c r="AO52" s="63">
        <f>'COGS-PRICE-MARGIN_CWS'!$B155*AO51</f>
        <v>29680341.804000001</v>
      </c>
      <c r="AP52" s="63">
        <f>'COGS-PRICE-MARGIN_CWS'!$B155*AP51</f>
        <v>29680341.804000001</v>
      </c>
      <c r="AQ52" s="63">
        <f>'COGS-PRICE-MARGIN_CWS'!$B155*AQ51</f>
        <v>29680341.804000001</v>
      </c>
      <c r="AR52" s="63">
        <f>'COGS-PRICE-MARGIN_CWS'!$B155*AR51</f>
        <v>29680341.804000001</v>
      </c>
      <c r="AS52" s="63">
        <f>'COGS-PRICE-MARGIN_CWS'!$B155*AS51</f>
        <v>29680341.804000001</v>
      </c>
      <c r="AT52" s="63">
        <f>'COGS-PRICE-MARGIN_CWS'!$B155*AT51</f>
        <v>29680341.804000001</v>
      </c>
      <c r="AU52" s="63">
        <f>'COGS-PRICE-MARGIN_CWS'!$B155*AU51</f>
        <v>29680341.804000001</v>
      </c>
      <c r="AV52" s="63">
        <f>'COGS-PRICE-MARGIN_CWS'!$B155*AV51</f>
        <v>29680341.804000001</v>
      </c>
      <c r="AW52" s="63">
        <f>'COGS-PRICE-MARGIN_CWS'!$B155*AW51</f>
        <v>29680341.804000001</v>
      </c>
      <c r="AX52" s="63">
        <f>'COGS-PRICE-MARGIN_CWS'!$B155*AX51</f>
        <v>19779544.278000001</v>
      </c>
      <c r="AY52" s="63">
        <f>'COGS-PRICE-MARGIN_CWS'!$B205*AY51</f>
        <v>18167632.698600002</v>
      </c>
      <c r="AZ52" s="63">
        <f>'COGS-PRICE-MARGIN_CWS'!$B205*AZ51</f>
        <v>29068212.317760006</v>
      </c>
      <c r="BA52" s="63">
        <f>'COGS-PRICE-MARGIN_CWS'!$B205*BA51</f>
        <v>32701738.857480004</v>
      </c>
      <c r="BB52" s="63">
        <f>'COGS-PRICE-MARGIN_CWS'!$B205*BB51</f>
        <v>32701738.857480004</v>
      </c>
      <c r="BC52" s="63">
        <f>'COGS-PRICE-MARGIN_CWS'!$B205*BC51</f>
        <v>32701738.857480004</v>
      </c>
      <c r="BD52" s="63">
        <f>'COGS-PRICE-MARGIN_CWS'!$B205*BD51</f>
        <v>32701738.857480004</v>
      </c>
      <c r="BE52" s="63">
        <f>'COGS-PRICE-MARGIN_CWS'!$B205*BE51</f>
        <v>32701738.857480004</v>
      </c>
      <c r="BF52" s="63">
        <f>'COGS-PRICE-MARGIN_CWS'!$B205*BF51</f>
        <v>32701738.857480004</v>
      </c>
      <c r="BG52" s="63">
        <f>'COGS-PRICE-MARGIN_CWS'!$B205*BG51</f>
        <v>32701738.857480004</v>
      </c>
      <c r="BH52" s="63">
        <f>'COGS-PRICE-MARGIN_CWS'!$B205*BH51</f>
        <v>32701738.857480004</v>
      </c>
      <c r="BI52" s="63">
        <f>'COGS-PRICE-MARGIN_CWS'!$B205*BI51</f>
        <v>32701738.857480004</v>
      </c>
      <c r="BJ52" s="63">
        <f>'COGS-PRICE-MARGIN_CWS'!$B205*BJ51</f>
        <v>21801159.238320004</v>
      </c>
      <c r="BK52" s="118">
        <f>SUM(C52:BJ52)</f>
        <v>1222344906.7680006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644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704340</v>
      </c>
      <c r="G56" s="178">
        <f t="shared" si="48"/>
        <v>1228500</v>
      </c>
      <c r="H56" s="178">
        <f t="shared" si="48"/>
        <v>1228500</v>
      </c>
      <c r="I56" s="178">
        <f t="shared" si="48"/>
        <v>1228500</v>
      </c>
      <c r="J56" s="178">
        <f t="shared" si="48"/>
        <v>1228500</v>
      </c>
      <c r="K56" s="178">
        <f t="shared" si="48"/>
        <v>1228500</v>
      </c>
      <c r="L56" s="178">
        <f t="shared" si="48"/>
        <v>1228500</v>
      </c>
      <c r="M56" s="178">
        <f t="shared" si="48"/>
        <v>1228500</v>
      </c>
      <c r="N56" s="178">
        <f t="shared" si="48"/>
        <v>1179360</v>
      </c>
      <c r="O56" s="178">
        <f t="shared" si="48"/>
        <v>11074500</v>
      </c>
      <c r="P56" s="178">
        <f t="shared" si="48"/>
        <v>17488080</v>
      </c>
      <c r="Q56" s="178">
        <f t="shared" si="48"/>
        <v>19664460</v>
      </c>
      <c r="R56" s="178">
        <f t="shared" si="48"/>
        <v>19664460</v>
      </c>
      <c r="S56" s="178">
        <f t="shared" si="48"/>
        <v>19664460</v>
      </c>
      <c r="T56" s="178">
        <f t="shared" si="48"/>
        <v>19664460</v>
      </c>
      <c r="U56" s="178">
        <f t="shared" si="48"/>
        <v>19664460</v>
      </c>
      <c r="V56" s="178">
        <f t="shared" si="48"/>
        <v>19664460</v>
      </c>
      <c r="W56" s="178">
        <f t="shared" si="48"/>
        <v>19664460</v>
      </c>
      <c r="X56" s="178">
        <f t="shared" si="48"/>
        <v>19664460</v>
      </c>
      <c r="Y56" s="178">
        <f t="shared" si="48"/>
        <v>19664460</v>
      </c>
      <c r="Z56" s="178">
        <f t="shared" si="48"/>
        <v>13116060</v>
      </c>
      <c r="AA56" s="178">
        <f t="shared" si="48"/>
        <v>14961553.200000001</v>
      </c>
      <c r="AB56" s="178">
        <f t="shared" si="48"/>
        <v>23926120.199999999</v>
      </c>
      <c r="AC56" s="178">
        <f t="shared" si="48"/>
        <v>26914309.199999999</v>
      </c>
      <c r="AD56" s="178">
        <f t="shared" si="48"/>
        <v>26914309.199999999</v>
      </c>
      <c r="AE56" s="178">
        <f t="shared" si="48"/>
        <v>26914309.199999999</v>
      </c>
      <c r="AF56" s="178">
        <f t="shared" si="48"/>
        <v>26914309.199999999</v>
      </c>
      <c r="AG56" s="178">
        <f t="shared" si="48"/>
        <v>26914309.199999999</v>
      </c>
      <c r="AH56" s="178">
        <f t="shared" si="48"/>
        <v>26914309.199999999</v>
      </c>
      <c r="AI56" s="178">
        <f t="shared" ref="AI56:BJ56" si="49">AI52*(1-AI53)</f>
        <v>26914309.199999999</v>
      </c>
      <c r="AJ56" s="178">
        <f t="shared" si="49"/>
        <v>26914309.199999999</v>
      </c>
      <c r="AK56" s="178">
        <f t="shared" si="49"/>
        <v>26914309.199999999</v>
      </c>
      <c r="AL56" s="178">
        <f t="shared" si="49"/>
        <v>17949742.199999999</v>
      </c>
      <c r="AM56" s="178">
        <f t="shared" si="49"/>
        <v>16471928.178000001</v>
      </c>
      <c r="AN56" s="178">
        <f t="shared" si="49"/>
        <v>26372725.704</v>
      </c>
      <c r="AO56" s="178">
        <f t="shared" si="49"/>
        <v>29680341.804000001</v>
      </c>
      <c r="AP56" s="178">
        <f t="shared" si="49"/>
        <v>29680341.804000001</v>
      </c>
      <c r="AQ56" s="178">
        <f t="shared" si="49"/>
        <v>29680341.804000001</v>
      </c>
      <c r="AR56" s="178">
        <f t="shared" si="49"/>
        <v>29680341.804000001</v>
      </c>
      <c r="AS56" s="178">
        <f t="shared" si="49"/>
        <v>29680341.804000001</v>
      </c>
      <c r="AT56" s="178">
        <f t="shared" si="49"/>
        <v>29680341.804000001</v>
      </c>
      <c r="AU56" s="178">
        <f t="shared" si="49"/>
        <v>29680341.804000001</v>
      </c>
      <c r="AV56" s="178">
        <f t="shared" si="49"/>
        <v>29680341.804000001</v>
      </c>
      <c r="AW56" s="178">
        <f t="shared" si="49"/>
        <v>29680341.804000001</v>
      </c>
      <c r="AX56" s="178">
        <f t="shared" si="49"/>
        <v>19779544.278000001</v>
      </c>
      <c r="AY56" s="178">
        <f t="shared" si="49"/>
        <v>18167632.698600002</v>
      </c>
      <c r="AZ56" s="178">
        <f t="shared" si="49"/>
        <v>29068212.317760006</v>
      </c>
      <c r="BA56" s="178">
        <f t="shared" si="49"/>
        <v>32701738.857480004</v>
      </c>
      <c r="BB56" s="178">
        <f t="shared" si="49"/>
        <v>32701738.857480004</v>
      </c>
      <c r="BC56" s="178">
        <f t="shared" si="49"/>
        <v>32701738.857480004</v>
      </c>
      <c r="BD56" s="178">
        <f t="shared" si="49"/>
        <v>32701738.857480004</v>
      </c>
      <c r="BE56" s="178">
        <f t="shared" si="49"/>
        <v>32701738.857480004</v>
      </c>
      <c r="BF56" s="178">
        <f t="shared" si="49"/>
        <v>32701738.857480004</v>
      </c>
      <c r="BG56" s="178">
        <f t="shared" si="49"/>
        <v>32701738.857480004</v>
      </c>
      <c r="BH56" s="178">
        <f t="shared" si="49"/>
        <v>32701738.857480004</v>
      </c>
      <c r="BI56" s="178">
        <f t="shared" si="49"/>
        <v>32701738.857480004</v>
      </c>
      <c r="BJ56" s="178">
        <f t="shared" si="49"/>
        <v>21801159.238320004</v>
      </c>
      <c r="BK56" s="118">
        <f>SUM(C56:BJ56)</f>
        <v>1221308106.7680006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516000</v>
      </c>
      <c r="G60" s="63">
        <f>'COGS-PRICE-MARGIN_CWS'!$E5*G51</f>
        <v>900000</v>
      </c>
      <c r="H60" s="63">
        <f>'COGS-PRICE-MARGIN_CWS'!$E5*H51</f>
        <v>900000</v>
      </c>
      <c r="I60" s="63">
        <f>'COGS-PRICE-MARGIN_CWS'!$E5*I51</f>
        <v>900000</v>
      </c>
      <c r="J60" s="63">
        <f>'COGS-PRICE-MARGIN_CWS'!$E5*J51</f>
        <v>900000</v>
      </c>
      <c r="K60" s="63">
        <f>'COGS-PRICE-MARGIN_CWS'!$E5*K51</f>
        <v>900000</v>
      </c>
      <c r="L60" s="63">
        <f>'COGS-PRICE-MARGIN_CWS'!$E5*L51</f>
        <v>900000</v>
      </c>
      <c r="M60" s="63">
        <f>'COGS-PRICE-MARGIN_CWS'!$E5*M51</f>
        <v>900000</v>
      </c>
      <c r="N60" s="63">
        <f>'COGS-PRICE-MARGIN_CWS'!$E5*N51</f>
        <v>864000</v>
      </c>
      <c r="O60" s="63">
        <f>'COGS-PRICE-MARGIN_CWS'!$E55*O51</f>
        <v>7383000</v>
      </c>
      <c r="P60" s="63">
        <f>'COGS-PRICE-MARGIN_CWS'!$E55*P51</f>
        <v>11658720</v>
      </c>
      <c r="Q60" s="63">
        <f>'COGS-PRICE-MARGIN_CWS'!$E55*Q51</f>
        <v>13109640</v>
      </c>
      <c r="R60" s="63">
        <f>'COGS-PRICE-MARGIN_CWS'!$E55*R51</f>
        <v>13109640</v>
      </c>
      <c r="S60" s="63">
        <f>'COGS-PRICE-MARGIN_CWS'!$E55*S51</f>
        <v>13109640</v>
      </c>
      <c r="T60" s="63">
        <f>'COGS-PRICE-MARGIN_CWS'!$E55*T51</f>
        <v>13109640</v>
      </c>
      <c r="U60" s="63">
        <f>'COGS-PRICE-MARGIN_CWS'!$E55*U51</f>
        <v>13109640</v>
      </c>
      <c r="V60" s="63">
        <f>'COGS-PRICE-MARGIN_CWS'!$E55*V51</f>
        <v>13109640</v>
      </c>
      <c r="W60" s="63">
        <f>'COGS-PRICE-MARGIN_CWS'!$E55*W51</f>
        <v>13109640</v>
      </c>
      <c r="X60" s="63">
        <f>'COGS-PRICE-MARGIN_CWS'!$E55*X51</f>
        <v>13109640</v>
      </c>
      <c r="Y60" s="63">
        <f>'COGS-PRICE-MARGIN_CWS'!$E55*Y51</f>
        <v>13109640</v>
      </c>
      <c r="Z60" s="63">
        <f>'COGS-PRICE-MARGIN_CWS'!$E55*Z51</f>
        <v>8744040</v>
      </c>
      <c r="AA60" s="63">
        <f>'COGS-PRICE-MARGIN_CWS'!$E105*AA$51</f>
        <v>9974368.8000000007</v>
      </c>
      <c r="AB60" s="63">
        <f>'COGS-PRICE-MARGIN_CWS'!$E105*AB$51</f>
        <v>15950746.800000001</v>
      </c>
      <c r="AC60" s="63">
        <f>'COGS-PRICE-MARGIN_CWS'!$E105*AC$51</f>
        <v>17942872.800000001</v>
      </c>
      <c r="AD60" s="63">
        <f>'COGS-PRICE-MARGIN_CWS'!$E105*AD$51</f>
        <v>17942872.800000001</v>
      </c>
      <c r="AE60" s="63">
        <f>'COGS-PRICE-MARGIN_CWS'!$E105*AE$51</f>
        <v>17942872.800000001</v>
      </c>
      <c r="AF60" s="63">
        <f>'COGS-PRICE-MARGIN_CWS'!$E105*AF$51</f>
        <v>17942872.800000001</v>
      </c>
      <c r="AG60" s="63">
        <f>'COGS-PRICE-MARGIN_CWS'!$E105*AG$51</f>
        <v>17942872.800000001</v>
      </c>
      <c r="AH60" s="63">
        <f>'COGS-PRICE-MARGIN_CWS'!$E105*AH$51</f>
        <v>17942872.800000001</v>
      </c>
      <c r="AI60" s="63">
        <f>'COGS-PRICE-MARGIN_CWS'!$E105*AI$51</f>
        <v>17942872.800000001</v>
      </c>
      <c r="AJ60" s="63">
        <f>'COGS-PRICE-MARGIN_CWS'!$E105*AJ$51</f>
        <v>17942872.800000001</v>
      </c>
      <c r="AK60" s="63">
        <f>'COGS-PRICE-MARGIN_CWS'!$E105*AK$51</f>
        <v>17942872.800000001</v>
      </c>
      <c r="AL60" s="63">
        <f>'COGS-PRICE-MARGIN_CWS'!$E105*AL$51</f>
        <v>11966494.800000001</v>
      </c>
      <c r="AM60" s="63">
        <f>'COGS-PRICE-MARGIN_CWS'!$E155*AM$51</f>
        <v>10981285.452000001</v>
      </c>
      <c r="AN60" s="63">
        <f>'COGS-PRICE-MARGIN_CWS'!$E155*AN$51</f>
        <v>17581817.136</v>
      </c>
      <c r="AO60" s="63">
        <f>'COGS-PRICE-MARGIN_CWS'!$E155*AO$51</f>
        <v>19786894.536000002</v>
      </c>
      <c r="AP60" s="63">
        <f>'COGS-PRICE-MARGIN_CWS'!$E155*AP$51</f>
        <v>19786894.536000002</v>
      </c>
      <c r="AQ60" s="63">
        <f>'COGS-PRICE-MARGIN_CWS'!$E155*AQ$51</f>
        <v>19786894.536000002</v>
      </c>
      <c r="AR60" s="63">
        <f>'COGS-PRICE-MARGIN_CWS'!$E155*AR$51</f>
        <v>19786894.536000002</v>
      </c>
      <c r="AS60" s="63">
        <f>'COGS-PRICE-MARGIN_CWS'!$E155*AS$51</f>
        <v>19786894.536000002</v>
      </c>
      <c r="AT60" s="63">
        <f>'COGS-PRICE-MARGIN_CWS'!$E155*AT$51</f>
        <v>19786894.536000002</v>
      </c>
      <c r="AU60" s="63">
        <f>'COGS-PRICE-MARGIN_CWS'!$E155*AU$51</f>
        <v>19786894.536000002</v>
      </c>
      <c r="AV60" s="63">
        <f>'COGS-PRICE-MARGIN_CWS'!$E155*AV$51</f>
        <v>19786894.536000002</v>
      </c>
      <c r="AW60" s="63">
        <f>'COGS-PRICE-MARGIN_CWS'!$E155*AW$51</f>
        <v>19786894.536000002</v>
      </c>
      <c r="AX60" s="63">
        <f>'COGS-PRICE-MARGIN_CWS'!$E155*AX$51</f>
        <v>13186362.852000002</v>
      </c>
      <c r="AY60" s="63">
        <f>'COGS-PRICE-MARGIN_CWS'!$E205*AY$51</f>
        <v>12111755.132400002</v>
      </c>
      <c r="AZ60" s="63">
        <f>'COGS-PRICE-MARGIN_CWS'!$E205*AZ$51</f>
        <v>19378808.211840004</v>
      </c>
      <c r="BA60" s="63">
        <f>'COGS-PRICE-MARGIN_CWS'!$E205*BA$51</f>
        <v>21801159.238320004</v>
      </c>
      <c r="BB60" s="63">
        <f>'COGS-PRICE-MARGIN_CWS'!$E205*BB$51</f>
        <v>21801159.238320004</v>
      </c>
      <c r="BC60" s="63">
        <f>'COGS-PRICE-MARGIN_CWS'!$E205*BC$51</f>
        <v>21801159.238320004</v>
      </c>
      <c r="BD60" s="63">
        <f>'COGS-PRICE-MARGIN_CWS'!$E205*BD$51</f>
        <v>21801159.238320004</v>
      </c>
      <c r="BE60" s="63">
        <f>'COGS-PRICE-MARGIN_CWS'!$E205*BE$51</f>
        <v>21801159.238320004</v>
      </c>
      <c r="BF60" s="63">
        <f>'COGS-PRICE-MARGIN_CWS'!$E205*BF$51</f>
        <v>21801159.238320004</v>
      </c>
      <c r="BG60" s="63">
        <f>'COGS-PRICE-MARGIN_CWS'!$E205*BG$51</f>
        <v>21801159.238320004</v>
      </c>
      <c r="BH60" s="63">
        <f>'COGS-PRICE-MARGIN_CWS'!$E205*BH$51</f>
        <v>21801159.238320004</v>
      </c>
      <c r="BI60" s="63">
        <f>'COGS-PRICE-MARGIN_CWS'!$E205*BI$51</f>
        <v>21801159.238320004</v>
      </c>
      <c r="BJ60" s="63">
        <f>'COGS-PRICE-MARGIN_CWS'!$E205*BJ$51</f>
        <v>14534106.158880003</v>
      </c>
      <c r="BK60" s="118">
        <f>SUM(C60:BJ60)</f>
        <v>814896604.5120002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21500</v>
      </c>
      <c r="G61" s="63">
        <f>'COGS-PRICE-MARGIN_CWS'!$E6*G51</f>
        <v>37500</v>
      </c>
      <c r="H61" s="63">
        <f>'COGS-PRICE-MARGIN_CWS'!$E6*H51</f>
        <v>37500</v>
      </c>
      <c r="I61" s="63">
        <f>'COGS-PRICE-MARGIN_CWS'!$E6*I51</f>
        <v>37500</v>
      </c>
      <c r="J61" s="63">
        <f>'COGS-PRICE-MARGIN_CWS'!$E6*J51</f>
        <v>37500</v>
      </c>
      <c r="K61" s="63">
        <f>'COGS-PRICE-MARGIN_CWS'!$E6*K51</f>
        <v>37500</v>
      </c>
      <c r="L61" s="63">
        <f>'COGS-PRICE-MARGIN_CWS'!$E6*L51</f>
        <v>37500</v>
      </c>
      <c r="M61" s="63">
        <f>'COGS-PRICE-MARGIN_CWS'!$E6*M51</f>
        <v>37500</v>
      </c>
      <c r="N61" s="63">
        <f>'COGS-PRICE-MARGIN_CWS'!$E6*N51</f>
        <v>36000</v>
      </c>
      <c r="O61" s="63">
        <f>'COGS-PRICE-MARGIN_CWS'!$E56*O51</f>
        <v>307625</v>
      </c>
      <c r="P61" s="63">
        <f>'COGS-PRICE-MARGIN_CWS'!$E56*P51</f>
        <v>485780</v>
      </c>
      <c r="Q61" s="63">
        <f>'COGS-PRICE-MARGIN_CWS'!$E56*Q51</f>
        <v>546235</v>
      </c>
      <c r="R61" s="63">
        <f>'COGS-PRICE-MARGIN_CWS'!$E56*R51</f>
        <v>546235</v>
      </c>
      <c r="S61" s="63">
        <f>'COGS-PRICE-MARGIN_CWS'!$E56*S51</f>
        <v>546235</v>
      </c>
      <c r="T61" s="63">
        <f>'COGS-PRICE-MARGIN_CWS'!$E56*T51</f>
        <v>546235</v>
      </c>
      <c r="U61" s="63">
        <f>'COGS-PRICE-MARGIN_CWS'!$E56*U51</f>
        <v>546235</v>
      </c>
      <c r="V61" s="63">
        <f>'COGS-PRICE-MARGIN_CWS'!$E56*V51</f>
        <v>546235</v>
      </c>
      <c r="W61" s="63">
        <f>'COGS-PRICE-MARGIN_CWS'!$E56*W51</f>
        <v>546235</v>
      </c>
      <c r="X61" s="63">
        <f>'COGS-PRICE-MARGIN_CWS'!$E56*X51</f>
        <v>546235</v>
      </c>
      <c r="Y61" s="63">
        <f>'COGS-PRICE-MARGIN_CWS'!$E56*Y51</f>
        <v>546235</v>
      </c>
      <c r="Z61" s="63">
        <f>'COGS-PRICE-MARGIN_CWS'!$E56*Z51</f>
        <v>364335</v>
      </c>
      <c r="AA61" s="63">
        <f>'COGS-PRICE-MARGIN_CWS'!$E106*AA$51</f>
        <v>415598.7</v>
      </c>
      <c r="AB61" s="63">
        <f>'COGS-PRICE-MARGIN_CWS'!$E106*AB$51</f>
        <v>664614.45000000007</v>
      </c>
      <c r="AC61" s="63">
        <f>'COGS-PRICE-MARGIN_CWS'!$E106*AC$51</f>
        <v>747619.70000000007</v>
      </c>
      <c r="AD61" s="63">
        <f>'COGS-PRICE-MARGIN_CWS'!$E106*AD$51</f>
        <v>747619.70000000007</v>
      </c>
      <c r="AE61" s="63">
        <f>'COGS-PRICE-MARGIN_CWS'!$E106*AE$51</f>
        <v>747619.70000000007</v>
      </c>
      <c r="AF61" s="63">
        <f>'COGS-PRICE-MARGIN_CWS'!$E106*AF$51</f>
        <v>747619.70000000007</v>
      </c>
      <c r="AG61" s="63">
        <f>'COGS-PRICE-MARGIN_CWS'!$E106*AG$51</f>
        <v>747619.70000000007</v>
      </c>
      <c r="AH61" s="63">
        <f>'COGS-PRICE-MARGIN_CWS'!$E106*AH$51</f>
        <v>747619.70000000007</v>
      </c>
      <c r="AI61" s="63">
        <f>'COGS-PRICE-MARGIN_CWS'!$E106*AI$51</f>
        <v>747619.70000000007</v>
      </c>
      <c r="AJ61" s="63">
        <f>'COGS-PRICE-MARGIN_CWS'!$E106*AJ$51</f>
        <v>747619.70000000007</v>
      </c>
      <c r="AK61" s="63">
        <f>'COGS-PRICE-MARGIN_CWS'!$E106*AK$51</f>
        <v>747619.70000000007</v>
      </c>
      <c r="AL61" s="63">
        <f>'COGS-PRICE-MARGIN_CWS'!$E106*AL$51</f>
        <v>498603.95</v>
      </c>
      <c r="AM61" s="63">
        <f>'COGS-PRICE-MARGIN_CWS'!$E156*AM$51</f>
        <v>457553.56050000002</v>
      </c>
      <c r="AN61" s="63">
        <f>'COGS-PRICE-MARGIN_CWS'!$E156*AN$51</f>
        <v>732575.71400000004</v>
      </c>
      <c r="AO61" s="63">
        <f>'COGS-PRICE-MARGIN_CWS'!$E156*AO$51</f>
        <v>824453.93900000013</v>
      </c>
      <c r="AP61" s="63">
        <f>'COGS-PRICE-MARGIN_CWS'!$E156*AP$51</f>
        <v>824453.93900000013</v>
      </c>
      <c r="AQ61" s="63">
        <f>'COGS-PRICE-MARGIN_CWS'!$E156*AQ$51</f>
        <v>824453.93900000013</v>
      </c>
      <c r="AR61" s="63">
        <f>'COGS-PRICE-MARGIN_CWS'!$E156*AR$51</f>
        <v>824453.93900000013</v>
      </c>
      <c r="AS61" s="63">
        <f>'COGS-PRICE-MARGIN_CWS'!$E156*AS$51</f>
        <v>824453.93900000013</v>
      </c>
      <c r="AT61" s="63">
        <f>'COGS-PRICE-MARGIN_CWS'!$E156*AT$51</f>
        <v>824453.93900000013</v>
      </c>
      <c r="AU61" s="63">
        <f>'COGS-PRICE-MARGIN_CWS'!$E156*AU$51</f>
        <v>824453.93900000013</v>
      </c>
      <c r="AV61" s="63">
        <f>'COGS-PRICE-MARGIN_CWS'!$E156*AV$51</f>
        <v>824453.93900000013</v>
      </c>
      <c r="AW61" s="63">
        <f>'COGS-PRICE-MARGIN_CWS'!$E156*AW$51</f>
        <v>824453.93900000013</v>
      </c>
      <c r="AX61" s="63">
        <f>'COGS-PRICE-MARGIN_CWS'!$E156*AX$51</f>
        <v>549431.7855</v>
      </c>
      <c r="AY61" s="63">
        <f>'COGS-PRICE-MARGIN_CWS'!$E206*AY$51</f>
        <v>504656.46385000012</v>
      </c>
      <c r="AZ61" s="63">
        <f>'COGS-PRICE-MARGIN_CWS'!$E206*AZ$51</f>
        <v>807450.34216000012</v>
      </c>
      <c r="BA61" s="63">
        <f>'COGS-PRICE-MARGIN_CWS'!$E206*BA$51</f>
        <v>908381.63493000017</v>
      </c>
      <c r="BB61" s="63">
        <f>'COGS-PRICE-MARGIN_CWS'!$E206*BB$51</f>
        <v>908381.63493000017</v>
      </c>
      <c r="BC61" s="63">
        <f>'COGS-PRICE-MARGIN_CWS'!$E206*BC$51</f>
        <v>908381.63493000017</v>
      </c>
      <c r="BD61" s="63">
        <f>'COGS-PRICE-MARGIN_CWS'!$E206*BD$51</f>
        <v>908381.63493000017</v>
      </c>
      <c r="BE61" s="63">
        <f>'COGS-PRICE-MARGIN_CWS'!$E206*BE$51</f>
        <v>908381.63493000017</v>
      </c>
      <c r="BF61" s="63">
        <f>'COGS-PRICE-MARGIN_CWS'!$E206*BF$51</f>
        <v>908381.63493000017</v>
      </c>
      <c r="BG61" s="63">
        <f>'COGS-PRICE-MARGIN_CWS'!$E206*BG$51</f>
        <v>908381.63493000017</v>
      </c>
      <c r="BH61" s="63">
        <f>'COGS-PRICE-MARGIN_CWS'!$E206*BH$51</f>
        <v>908381.63493000017</v>
      </c>
      <c r="BI61" s="63">
        <f>'COGS-PRICE-MARGIN_CWS'!$E206*BI$51</f>
        <v>908381.63493000017</v>
      </c>
      <c r="BJ61" s="63">
        <f>'COGS-PRICE-MARGIN_CWS'!$E206*BJ$51</f>
        <v>605587.75662000012</v>
      </c>
      <c r="BK61" s="118">
        <f>SUM(C61:BJ61)</f>
        <v>33954025.187999986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537500</v>
      </c>
      <c r="G65" s="63">
        <f t="shared" si="50"/>
        <v>937500</v>
      </c>
      <c r="H65" s="63">
        <f t="shared" si="50"/>
        <v>937500</v>
      </c>
      <c r="I65" s="63">
        <f t="shared" si="50"/>
        <v>937500</v>
      </c>
      <c r="J65" s="63">
        <f t="shared" si="50"/>
        <v>937500</v>
      </c>
      <c r="K65" s="63">
        <f t="shared" si="50"/>
        <v>937500</v>
      </c>
      <c r="L65" s="63">
        <f t="shared" si="50"/>
        <v>937500</v>
      </c>
      <c r="M65" s="63">
        <f t="shared" si="50"/>
        <v>937500</v>
      </c>
      <c r="N65" s="63">
        <f t="shared" si="50"/>
        <v>900000</v>
      </c>
      <c r="O65" s="63">
        <f>SUM(O60:O63)</f>
        <v>7690625</v>
      </c>
      <c r="P65" s="63">
        <f t="shared" ref="P65:BJ65" si="51">SUM(P60:P63)</f>
        <v>12144500</v>
      </c>
      <c r="Q65" s="63">
        <f t="shared" si="51"/>
        <v>13655875</v>
      </c>
      <c r="R65" s="63">
        <f t="shared" si="51"/>
        <v>13655875</v>
      </c>
      <c r="S65" s="63">
        <f t="shared" si="51"/>
        <v>13655875</v>
      </c>
      <c r="T65" s="63">
        <f t="shared" si="51"/>
        <v>13655875</v>
      </c>
      <c r="U65" s="63">
        <f t="shared" si="51"/>
        <v>13655875</v>
      </c>
      <c r="V65" s="63">
        <f t="shared" si="51"/>
        <v>13655875</v>
      </c>
      <c r="W65" s="63">
        <f t="shared" si="51"/>
        <v>13655875</v>
      </c>
      <c r="X65" s="63">
        <f t="shared" si="51"/>
        <v>13655875</v>
      </c>
      <c r="Y65" s="63">
        <f t="shared" si="51"/>
        <v>13655875</v>
      </c>
      <c r="Z65" s="63">
        <f t="shared" si="51"/>
        <v>9108375</v>
      </c>
      <c r="AA65" s="63">
        <f t="shared" si="51"/>
        <v>10389967.5</v>
      </c>
      <c r="AB65" s="63">
        <f t="shared" si="51"/>
        <v>16615361.25</v>
      </c>
      <c r="AC65" s="63">
        <f t="shared" si="51"/>
        <v>18690492.5</v>
      </c>
      <c r="AD65" s="63">
        <f t="shared" si="51"/>
        <v>18690492.5</v>
      </c>
      <c r="AE65" s="63">
        <f t="shared" si="51"/>
        <v>18690492.5</v>
      </c>
      <c r="AF65" s="63">
        <f t="shared" si="51"/>
        <v>18690492.5</v>
      </c>
      <c r="AG65" s="63">
        <f t="shared" si="51"/>
        <v>18690492.5</v>
      </c>
      <c r="AH65" s="63">
        <f t="shared" si="51"/>
        <v>18690492.5</v>
      </c>
      <c r="AI65" s="63">
        <f t="shared" si="51"/>
        <v>18690492.5</v>
      </c>
      <c r="AJ65" s="63">
        <f t="shared" si="51"/>
        <v>18690492.5</v>
      </c>
      <c r="AK65" s="63">
        <f t="shared" si="51"/>
        <v>18690492.5</v>
      </c>
      <c r="AL65" s="63">
        <f t="shared" si="51"/>
        <v>12465098.75</v>
      </c>
      <c r="AM65" s="63">
        <f t="shared" si="51"/>
        <v>11438839.012500001</v>
      </c>
      <c r="AN65" s="63">
        <f t="shared" si="51"/>
        <v>18314392.850000001</v>
      </c>
      <c r="AO65" s="63">
        <f t="shared" si="51"/>
        <v>20611348.475000001</v>
      </c>
      <c r="AP65" s="63">
        <f t="shared" si="51"/>
        <v>20611348.475000001</v>
      </c>
      <c r="AQ65" s="63">
        <f t="shared" si="51"/>
        <v>20611348.475000001</v>
      </c>
      <c r="AR65" s="63">
        <f t="shared" si="51"/>
        <v>20611348.475000001</v>
      </c>
      <c r="AS65" s="63">
        <f t="shared" si="51"/>
        <v>20611348.475000001</v>
      </c>
      <c r="AT65" s="63">
        <f t="shared" si="51"/>
        <v>20611348.475000001</v>
      </c>
      <c r="AU65" s="63">
        <f t="shared" si="51"/>
        <v>20611348.475000001</v>
      </c>
      <c r="AV65" s="63">
        <f t="shared" si="51"/>
        <v>20611348.475000001</v>
      </c>
      <c r="AW65" s="63">
        <f t="shared" si="51"/>
        <v>20611348.475000001</v>
      </c>
      <c r="AX65" s="63">
        <f t="shared" si="51"/>
        <v>13735794.637500001</v>
      </c>
      <c r="AY65" s="63">
        <f t="shared" si="51"/>
        <v>12616411.596250003</v>
      </c>
      <c r="AZ65" s="63">
        <f t="shared" si="51"/>
        <v>20186258.554000005</v>
      </c>
      <c r="BA65" s="63">
        <f t="shared" si="51"/>
        <v>22709540.873250004</v>
      </c>
      <c r="BB65" s="63">
        <f t="shared" si="51"/>
        <v>22709540.873250004</v>
      </c>
      <c r="BC65" s="63">
        <f t="shared" si="51"/>
        <v>22709540.873250004</v>
      </c>
      <c r="BD65" s="63">
        <f t="shared" si="51"/>
        <v>22709540.873250004</v>
      </c>
      <c r="BE65" s="63">
        <f t="shared" si="51"/>
        <v>22709540.873250004</v>
      </c>
      <c r="BF65" s="63">
        <f t="shared" si="51"/>
        <v>22709540.873250004</v>
      </c>
      <c r="BG65" s="63">
        <f t="shared" si="51"/>
        <v>22709540.873250004</v>
      </c>
      <c r="BH65" s="63">
        <f t="shared" si="51"/>
        <v>22709540.873250004</v>
      </c>
      <c r="BI65" s="63">
        <f t="shared" si="51"/>
        <v>22709540.873250004</v>
      </c>
      <c r="BJ65" s="63">
        <f t="shared" si="51"/>
        <v>15139693.915500004</v>
      </c>
      <c r="BK65" s="118">
        <f>SUM(C65:BJ65)</f>
        <v>848850629.70000041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637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6296.9500000000016</v>
      </c>
      <c r="AB67" s="63">
        <f t="shared" si="52"/>
        <v>6296.9499999999989</v>
      </c>
      <c r="AC67" s="63">
        <f t="shared" si="52"/>
        <v>6296.95</v>
      </c>
      <c r="AD67" s="63">
        <f t="shared" si="52"/>
        <v>6296.95</v>
      </c>
      <c r="AE67" s="63">
        <f t="shared" si="52"/>
        <v>6296.95</v>
      </c>
      <c r="AF67" s="63">
        <f t="shared" si="52"/>
        <v>6296.95</v>
      </c>
      <c r="AG67" s="63">
        <f t="shared" si="52"/>
        <v>6296.95</v>
      </c>
      <c r="AH67" s="63">
        <f t="shared" si="52"/>
        <v>6296.95</v>
      </c>
      <c r="AI67" s="63">
        <f t="shared" ref="AI67:BJ67" si="53">IF(AI51&gt;0,(AI56-AI65)/AI51,0)</f>
        <v>6296.95</v>
      </c>
      <c r="AJ67" s="63">
        <f t="shared" si="53"/>
        <v>6296.95</v>
      </c>
      <c r="AK67" s="63">
        <f t="shared" si="53"/>
        <v>6296.95</v>
      </c>
      <c r="AL67" s="63">
        <f t="shared" si="53"/>
        <v>6296.9499999999989</v>
      </c>
      <c r="AM67" s="63">
        <f t="shared" si="53"/>
        <v>6737.7365</v>
      </c>
      <c r="AN67" s="63">
        <f t="shared" si="53"/>
        <v>6737.7364999999991</v>
      </c>
      <c r="AO67" s="63">
        <f t="shared" si="53"/>
        <v>6737.7365</v>
      </c>
      <c r="AP67" s="63">
        <f t="shared" si="53"/>
        <v>6737.7365</v>
      </c>
      <c r="AQ67" s="63">
        <f t="shared" si="53"/>
        <v>6737.7365</v>
      </c>
      <c r="AR67" s="63">
        <f t="shared" si="53"/>
        <v>6737.7365</v>
      </c>
      <c r="AS67" s="63">
        <f t="shared" si="53"/>
        <v>6737.7365</v>
      </c>
      <c r="AT67" s="63">
        <f t="shared" si="53"/>
        <v>6737.7365</v>
      </c>
      <c r="AU67" s="63">
        <f t="shared" si="53"/>
        <v>6737.7365</v>
      </c>
      <c r="AV67" s="63">
        <f t="shared" si="53"/>
        <v>6737.7365</v>
      </c>
      <c r="AW67" s="63">
        <f t="shared" si="53"/>
        <v>6737.7365</v>
      </c>
      <c r="AX67" s="63">
        <f t="shared" si="53"/>
        <v>6737.7365</v>
      </c>
      <c r="AY67" s="63">
        <f t="shared" si="53"/>
        <v>7209.3780549999983</v>
      </c>
      <c r="AZ67" s="63">
        <f t="shared" si="53"/>
        <v>7209.3780550000001</v>
      </c>
      <c r="BA67" s="63">
        <f t="shared" si="53"/>
        <v>7209.3780550000001</v>
      </c>
      <c r="BB67" s="63">
        <f t="shared" si="53"/>
        <v>7209.3780550000001</v>
      </c>
      <c r="BC67" s="63">
        <f t="shared" si="53"/>
        <v>7209.3780550000001</v>
      </c>
      <c r="BD67" s="63">
        <f t="shared" si="53"/>
        <v>7209.3780550000001</v>
      </c>
      <c r="BE67" s="63">
        <f t="shared" si="53"/>
        <v>7209.3780550000001</v>
      </c>
      <c r="BF67" s="63">
        <f t="shared" si="53"/>
        <v>7209.3780550000001</v>
      </c>
      <c r="BG67" s="63">
        <f t="shared" si="53"/>
        <v>7209.3780550000001</v>
      </c>
      <c r="BH67" s="63">
        <f t="shared" si="53"/>
        <v>7209.3780550000001</v>
      </c>
      <c r="BI67" s="63">
        <f t="shared" si="53"/>
        <v>7209.3780550000001</v>
      </c>
      <c r="BJ67" s="63">
        <f t="shared" si="53"/>
        <v>7209.3780550000001</v>
      </c>
    </row>
    <row r="68" spans="1:63" outlineLevel="1" x14ac:dyDescent="0.15">
      <c r="A68" s="47" t="s">
        <v>638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166840</v>
      </c>
      <c r="G68" s="63">
        <f t="shared" si="54"/>
        <v>291000</v>
      </c>
      <c r="H68" s="63">
        <f t="shared" si="54"/>
        <v>291000</v>
      </c>
      <c r="I68" s="63">
        <f t="shared" si="54"/>
        <v>291000</v>
      </c>
      <c r="J68" s="63">
        <f t="shared" si="54"/>
        <v>291000</v>
      </c>
      <c r="K68" s="63">
        <f t="shared" si="54"/>
        <v>291000</v>
      </c>
      <c r="L68" s="63">
        <f t="shared" si="54"/>
        <v>291000</v>
      </c>
      <c r="M68" s="63">
        <f t="shared" si="54"/>
        <v>291000</v>
      </c>
      <c r="N68" s="63">
        <f t="shared" si="54"/>
        <v>279360</v>
      </c>
      <c r="O68" s="63">
        <f t="shared" si="54"/>
        <v>3383875</v>
      </c>
      <c r="P68" s="63">
        <f t="shared" si="54"/>
        <v>5343580</v>
      </c>
      <c r="Q68" s="63">
        <f t="shared" si="54"/>
        <v>6008585</v>
      </c>
      <c r="R68" s="63">
        <f t="shared" si="54"/>
        <v>6008585</v>
      </c>
      <c r="S68" s="63">
        <f t="shared" si="54"/>
        <v>6008585</v>
      </c>
      <c r="T68" s="63">
        <f t="shared" si="54"/>
        <v>6008585</v>
      </c>
      <c r="U68" s="63">
        <f t="shared" si="54"/>
        <v>6008585</v>
      </c>
      <c r="V68" s="63">
        <f t="shared" si="54"/>
        <v>6008585</v>
      </c>
      <c r="W68" s="63">
        <f t="shared" si="54"/>
        <v>6008585</v>
      </c>
      <c r="X68" s="63">
        <f t="shared" si="54"/>
        <v>6008585</v>
      </c>
      <c r="Y68" s="63">
        <f t="shared" si="54"/>
        <v>6008585</v>
      </c>
      <c r="Z68" s="63">
        <f t="shared" si="54"/>
        <v>4007685</v>
      </c>
      <c r="AA68" s="63">
        <f t="shared" si="54"/>
        <v>4571585.7000000011</v>
      </c>
      <c r="AB68" s="63">
        <f t="shared" si="54"/>
        <v>7310758.9499999993</v>
      </c>
      <c r="AC68" s="63">
        <f t="shared" si="54"/>
        <v>8223816.6999999993</v>
      </c>
      <c r="AD68" s="63">
        <f t="shared" si="54"/>
        <v>8223816.6999999993</v>
      </c>
      <c r="AE68" s="63">
        <f t="shared" si="54"/>
        <v>8223816.6999999993</v>
      </c>
      <c r="AF68" s="63">
        <f t="shared" si="54"/>
        <v>8223816.6999999993</v>
      </c>
      <c r="AG68" s="63">
        <f t="shared" si="54"/>
        <v>8223816.6999999993</v>
      </c>
      <c r="AH68" s="63">
        <f t="shared" si="54"/>
        <v>8223816.6999999993</v>
      </c>
      <c r="AI68" s="63">
        <f t="shared" ref="AI68:BJ68" si="55">AI56-AI65</f>
        <v>8223816.6999999993</v>
      </c>
      <c r="AJ68" s="63">
        <f t="shared" si="55"/>
        <v>8223816.6999999993</v>
      </c>
      <c r="AK68" s="63">
        <f t="shared" si="55"/>
        <v>8223816.6999999993</v>
      </c>
      <c r="AL68" s="63">
        <f t="shared" si="55"/>
        <v>5484643.4499999993</v>
      </c>
      <c r="AM68" s="63">
        <f t="shared" si="55"/>
        <v>5033089.1655000001</v>
      </c>
      <c r="AN68" s="63">
        <f t="shared" si="55"/>
        <v>8058332.8539999984</v>
      </c>
      <c r="AO68" s="63">
        <f t="shared" si="55"/>
        <v>9068993.3289999999</v>
      </c>
      <c r="AP68" s="63">
        <f t="shared" si="55"/>
        <v>9068993.3289999999</v>
      </c>
      <c r="AQ68" s="63">
        <f t="shared" si="55"/>
        <v>9068993.3289999999</v>
      </c>
      <c r="AR68" s="63">
        <f t="shared" si="55"/>
        <v>9068993.3289999999</v>
      </c>
      <c r="AS68" s="63">
        <f t="shared" si="55"/>
        <v>9068993.3289999999</v>
      </c>
      <c r="AT68" s="63">
        <f t="shared" si="55"/>
        <v>9068993.3289999999</v>
      </c>
      <c r="AU68" s="63">
        <f t="shared" si="55"/>
        <v>9068993.3289999999</v>
      </c>
      <c r="AV68" s="63">
        <f t="shared" si="55"/>
        <v>9068993.3289999999</v>
      </c>
      <c r="AW68" s="63">
        <f t="shared" si="55"/>
        <v>9068993.3289999999</v>
      </c>
      <c r="AX68" s="63">
        <f t="shared" si="55"/>
        <v>6043749.6404999997</v>
      </c>
      <c r="AY68" s="63">
        <f t="shared" si="55"/>
        <v>5551221.1023499984</v>
      </c>
      <c r="AZ68" s="63">
        <f t="shared" si="55"/>
        <v>8881953.7637600005</v>
      </c>
      <c r="BA68" s="63">
        <f t="shared" si="55"/>
        <v>9992197.9842300005</v>
      </c>
      <c r="BB68" s="63">
        <f t="shared" si="55"/>
        <v>9992197.9842300005</v>
      </c>
      <c r="BC68" s="63">
        <f t="shared" si="55"/>
        <v>9992197.9842300005</v>
      </c>
      <c r="BD68" s="63">
        <f t="shared" si="55"/>
        <v>9992197.9842300005</v>
      </c>
      <c r="BE68" s="63">
        <f t="shared" si="55"/>
        <v>9992197.9842300005</v>
      </c>
      <c r="BF68" s="63">
        <f t="shared" si="55"/>
        <v>9992197.9842300005</v>
      </c>
      <c r="BG68" s="63">
        <f t="shared" si="55"/>
        <v>9992197.9842300005</v>
      </c>
      <c r="BH68" s="63">
        <f t="shared" si="55"/>
        <v>9992197.9842300005</v>
      </c>
      <c r="BI68" s="63">
        <f t="shared" si="55"/>
        <v>9992197.9842300005</v>
      </c>
      <c r="BJ68" s="63">
        <f t="shared" si="55"/>
        <v>6661465.3228200004</v>
      </c>
      <c r="BK68" s="118">
        <f>SUM(C68:BJ68)</f>
        <v>372457477.06799978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0.30555555555555558</v>
      </c>
      <c r="AB69" s="46">
        <f t="shared" si="56"/>
        <v>0.30555555555555552</v>
      </c>
      <c r="AC69" s="46">
        <f t="shared" si="56"/>
        <v>0.30555555555555552</v>
      </c>
      <c r="AD69" s="46">
        <f t="shared" si="56"/>
        <v>0.30555555555555552</v>
      </c>
      <c r="AE69" s="46">
        <f t="shared" si="56"/>
        <v>0.30555555555555552</v>
      </c>
      <c r="AF69" s="46">
        <f t="shared" si="56"/>
        <v>0.30555555555555552</v>
      </c>
      <c r="AG69" s="46">
        <f t="shared" si="56"/>
        <v>0.30555555555555552</v>
      </c>
      <c r="AH69" s="46">
        <f t="shared" si="56"/>
        <v>0.30555555555555552</v>
      </c>
      <c r="AI69" s="46">
        <f t="shared" si="56"/>
        <v>0.30555555555555552</v>
      </c>
      <c r="AJ69" s="46">
        <f t="shared" si="56"/>
        <v>0.30555555555555552</v>
      </c>
      <c r="AK69" s="46">
        <f t="shared" si="56"/>
        <v>0.30555555555555552</v>
      </c>
      <c r="AL69" s="46">
        <f t="shared" si="56"/>
        <v>0.30555555555555552</v>
      </c>
      <c r="AM69" s="46">
        <f t="shared" si="56"/>
        <v>0.30555555555555552</v>
      </c>
      <c r="AN69" s="46">
        <f t="shared" si="56"/>
        <v>0.30555555555555547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0.30555555555555552</v>
      </c>
      <c r="AR69" s="46">
        <f t="shared" si="56"/>
        <v>0.30555555555555552</v>
      </c>
      <c r="AS69" s="46">
        <f t="shared" si="56"/>
        <v>0.30555555555555552</v>
      </c>
      <c r="AT69" s="46">
        <f t="shared" si="56"/>
        <v>0.30555555555555552</v>
      </c>
      <c r="AU69" s="46">
        <f t="shared" si="56"/>
        <v>0.30555555555555552</v>
      </c>
      <c r="AV69" s="46">
        <f t="shared" si="56"/>
        <v>0.30555555555555552</v>
      </c>
      <c r="AW69" s="46">
        <f t="shared" si="56"/>
        <v>0.30555555555555552</v>
      </c>
      <c r="AX69" s="46">
        <f t="shared" si="56"/>
        <v>0.30555555555555552</v>
      </c>
      <c r="AY69" s="46">
        <f t="shared" si="56"/>
        <v>0.30555555555555547</v>
      </c>
      <c r="AZ69" s="46">
        <f t="shared" si="56"/>
        <v>0.30555555555555552</v>
      </c>
      <c r="BA69" s="46">
        <f t="shared" si="56"/>
        <v>0.30555555555555552</v>
      </c>
      <c r="BB69" s="46">
        <f t="shared" si="56"/>
        <v>0.30555555555555552</v>
      </c>
      <c r="BC69" s="46">
        <f t="shared" si="56"/>
        <v>0.30555555555555552</v>
      </c>
      <c r="BD69" s="46">
        <f t="shared" si="56"/>
        <v>0.30555555555555552</v>
      </c>
      <c r="BE69" s="46">
        <f t="shared" si="56"/>
        <v>0.30555555555555552</v>
      </c>
      <c r="BF69" s="46">
        <f t="shared" si="56"/>
        <v>0.30555555555555552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0.30555555555555552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</v>
      </c>
      <c r="G74" s="169">
        <f t="shared" si="57"/>
        <v>56</v>
      </c>
      <c r="H74" s="169">
        <f t="shared" si="57"/>
        <v>56</v>
      </c>
      <c r="I74" s="169">
        <f t="shared" si="57"/>
        <v>56</v>
      </c>
      <c r="J74" s="169">
        <f t="shared" si="57"/>
        <v>56</v>
      </c>
      <c r="K74" s="169">
        <f t="shared" si="57"/>
        <v>56</v>
      </c>
      <c r="L74" s="169">
        <f t="shared" si="57"/>
        <v>56</v>
      </c>
      <c r="M74" s="169">
        <f t="shared" si="57"/>
        <v>56</v>
      </c>
      <c r="N74" s="169">
        <f t="shared" si="57"/>
        <v>54</v>
      </c>
      <c r="O74" s="169">
        <f t="shared" si="57"/>
        <v>419</v>
      </c>
      <c r="P74" s="169">
        <f t="shared" si="57"/>
        <v>662</v>
      </c>
      <c r="Q74" s="169">
        <f t="shared" si="57"/>
        <v>745</v>
      </c>
      <c r="R74" s="169">
        <f t="shared" si="57"/>
        <v>745</v>
      </c>
      <c r="S74" s="169">
        <f t="shared" si="57"/>
        <v>745</v>
      </c>
      <c r="T74" s="169">
        <f t="shared" si="57"/>
        <v>745</v>
      </c>
      <c r="U74" s="169">
        <f t="shared" si="57"/>
        <v>745</v>
      </c>
      <c r="V74" s="169">
        <f t="shared" si="57"/>
        <v>745</v>
      </c>
      <c r="W74" s="169">
        <f t="shared" si="57"/>
        <v>745</v>
      </c>
      <c r="X74" s="169">
        <f t="shared" si="57"/>
        <v>745</v>
      </c>
      <c r="Y74" s="169">
        <f t="shared" si="57"/>
        <v>745</v>
      </c>
      <c r="Z74" s="169">
        <f t="shared" si="57"/>
        <v>497</v>
      </c>
      <c r="AA74" s="169">
        <f t="shared" si="57"/>
        <v>500</v>
      </c>
      <c r="AB74" s="169">
        <f t="shared" si="57"/>
        <v>801</v>
      </c>
      <c r="AC74" s="169">
        <f t="shared" si="57"/>
        <v>901</v>
      </c>
      <c r="AD74" s="169">
        <f t="shared" si="57"/>
        <v>901</v>
      </c>
      <c r="AE74" s="169">
        <f t="shared" si="57"/>
        <v>901</v>
      </c>
      <c r="AF74" s="169">
        <f t="shared" si="57"/>
        <v>901</v>
      </c>
      <c r="AG74" s="169">
        <f t="shared" si="57"/>
        <v>901</v>
      </c>
      <c r="AH74" s="169">
        <f t="shared" si="57"/>
        <v>901</v>
      </c>
      <c r="AI74" s="169">
        <f t="shared" ref="AI74:BJ74" si="58">AI51-AI75</f>
        <v>901</v>
      </c>
      <c r="AJ74" s="169">
        <f t="shared" si="58"/>
        <v>901</v>
      </c>
      <c r="AK74" s="169">
        <f t="shared" si="58"/>
        <v>901</v>
      </c>
      <c r="AL74" s="169">
        <f t="shared" si="58"/>
        <v>600</v>
      </c>
      <c r="AM74" s="169">
        <f t="shared" si="58"/>
        <v>522</v>
      </c>
      <c r="AN74" s="169">
        <f t="shared" si="58"/>
        <v>837</v>
      </c>
      <c r="AO74" s="169">
        <f t="shared" si="58"/>
        <v>942</v>
      </c>
      <c r="AP74" s="169">
        <f t="shared" si="58"/>
        <v>942</v>
      </c>
      <c r="AQ74" s="169">
        <f t="shared" si="58"/>
        <v>942</v>
      </c>
      <c r="AR74" s="169">
        <f t="shared" si="58"/>
        <v>942</v>
      </c>
      <c r="AS74" s="33">
        <f t="shared" si="58"/>
        <v>942</v>
      </c>
      <c r="AT74" s="33">
        <f t="shared" si="58"/>
        <v>942</v>
      </c>
      <c r="AU74" s="33">
        <f t="shared" si="58"/>
        <v>942</v>
      </c>
      <c r="AV74" s="33">
        <f t="shared" si="58"/>
        <v>942</v>
      </c>
      <c r="AW74" s="33">
        <f t="shared" si="58"/>
        <v>942</v>
      </c>
      <c r="AX74" s="33">
        <f t="shared" si="58"/>
        <v>627</v>
      </c>
      <c r="AY74" s="33">
        <f t="shared" si="58"/>
        <v>539</v>
      </c>
      <c r="AZ74" s="33">
        <f t="shared" si="58"/>
        <v>862</v>
      </c>
      <c r="BA74" s="33">
        <f t="shared" si="58"/>
        <v>970</v>
      </c>
      <c r="BB74" s="33">
        <f t="shared" si="58"/>
        <v>970</v>
      </c>
      <c r="BC74" s="33">
        <f t="shared" si="58"/>
        <v>970</v>
      </c>
      <c r="BD74" s="33">
        <f t="shared" si="58"/>
        <v>970</v>
      </c>
      <c r="BE74" s="33">
        <f t="shared" si="58"/>
        <v>970</v>
      </c>
      <c r="BF74" s="33">
        <f t="shared" si="58"/>
        <v>970</v>
      </c>
      <c r="BG74" s="33">
        <f t="shared" si="58"/>
        <v>970</v>
      </c>
      <c r="BH74" s="33">
        <f t="shared" si="58"/>
        <v>970</v>
      </c>
      <c r="BI74" s="33">
        <f t="shared" si="58"/>
        <v>970</v>
      </c>
      <c r="BJ74" s="33">
        <f t="shared" si="58"/>
        <v>646</v>
      </c>
      <c r="BK74" s="118">
        <f>SUM(C74:BJ74)</f>
        <v>40012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11</v>
      </c>
      <c r="G75" s="169">
        <f t="shared" si="59"/>
        <v>19</v>
      </c>
      <c r="H75" s="169">
        <f t="shared" si="59"/>
        <v>19</v>
      </c>
      <c r="I75" s="169">
        <f t="shared" si="59"/>
        <v>19</v>
      </c>
      <c r="J75" s="169">
        <f t="shared" si="59"/>
        <v>19</v>
      </c>
      <c r="K75" s="169">
        <f t="shared" si="59"/>
        <v>19</v>
      </c>
      <c r="L75" s="169">
        <f t="shared" si="59"/>
        <v>19</v>
      </c>
      <c r="M75" s="169">
        <f t="shared" si="59"/>
        <v>19</v>
      </c>
      <c r="N75" s="169">
        <f t="shared" si="59"/>
        <v>18</v>
      </c>
      <c r="O75" s="169">
        <f t="shared" si="59"/>
        <v>156</v>
      </c>
      <c r="P75" s="169">
        <f t="shared" si="59"/>
        <v>246</v>
      </c>
      <c r="Q75" s="169">
        <f t="shared" si="59"/>
        <v>276</v>
      </c>
      <c r="R75" s="169">
        <f t="shared" si="59"/>
        <v>276</v>
      </c>
      <c r="S75" s="169">
        <f t="shared" si="59"/>
        <v>276</v>
      </c>
      <c r="T75" s="169">
        <f t="shared" si="59"/>
        <v>276</v>
      </c>
      <c r="U75" s="169">
        <f t="shared" si="59"/>
        <v>276</v>
      </c>
      <c r="V75" s="169">
        <f t="shared" si="59"/>
        <v>276</v>
      </c>
      <c r="W75" s="169">
        <f t="shared" si="59"/>
        <v>276</v>
      </c>
      <c r="X75" s="169">
        <f t="shared" si="59"/>
        <v>276</v>
      </c>
      <c r="Y75" s="169">
        <f t="shared" si="59"/>
        <v>276</v>
      </c>
      <c r="Z75" s="169">
        <f t="shared" si="59"/>
        <v>184</v>
      </c>
      <c r="AA75" s="169">
        <f t="shared" si="59"/>
        <v>226</v>
      </c>
      <c r="AB75" s="169">
        <f t="shared" si="59"/>
        <v>360</v>
      </c>
      <c r="AC75" s="169">
        <f t="shared" si="59"/>
        <v>405</v>
      </c>
      <c r="AD75" s="169">
        <f t="shared" si="59"/>
        <v>405</v>
      </c>
      <c r="AE75" s="169">
        <f t="shared" si="59"/>
        <v>405</v>
      </c>
      <c r="AF75" s="169">
        <f t="shared" si="59"/>
        <v>405</v>
      </c>
      <c r="AG75" s="169">
        <f t="shared" si="59"/>
        <v>405</v>
      </c>
      <c r="AH75" s="169">
        <f t="shared" si="59"/>
        <v>405</v>
      </c>
      <c r="AI75" s="169">
        <f t="shared" si="59"/>
        <v>405</v>
      </c>
      <c r="AJ75" s="169">
        <f t="shared" si="59"/>
        <v>405</v>
      </c>
      <c r="AK75" s="169">
        <f t="shared" si="59"/>
        <v>405</v>
      </c>
      <c r="AL75" s="169">
        <f t="shared" si="59"/>
        <v>271</v>
      </c>
      <c r="AM75" s="169">
        <f t="shared" si="59"/>
        <v>225</v>
      </c>
      <c r="AN75" s="169">
        <f t="shared" si="59"/>
        <v>359</v>
      </c>
      <c r="AO75" s="169">
        <f t="shared" si="59"/>
        <v>404</v>
      </c>
      <c r="AP75" s="169">
        <f t="shared" si="59"/>
        <v>404</v>
      </c>
      <c r="AQ75" s="169">
        <f t="shared" si="59"/>
        <v>404</v>
      </c>
      <c r="AR75" s="169">
        <f t="shared" si="59"/>
        <v>404</v>
      </c>
      <c r="AS75" s="33">
        <f t="shared" si="59"/>
        <v>404</v>
      </c>
      <c r="AT75" s="33">
        <f t="shared" si="59"/>
        <v>404</v>
      </c>
      <c r="AU75" s="33">
        <f t="shared" si="59"/>
        <v>404</v>
      </c>
      <c r="AV75" s="33">
        <f t="shared" si="59"/>
        <v>404</v>
      </c>
      <c r="AW75" s="33">
        <f t="shared" si="59"/>
        <v>404</v>
      </c>
      <c r="AX75" s="33">
        <f t="shared" si="59"/>
        <v>270</v>
      </c>
      <c r="AY75" s="33">
        <f t="shared" si="59"/>
        <v>231</v>
      </c>
      <c r="AZ75" s="33">
        <f t="shared" si="59"/>
        <v>370</v>
      </c>
      <c r="BA75" s="33">
        <f t="shared" si="59"/>
        <v>416</v>
      </c>
      <c r="BB75" s="33">
        <f t="shared" si="59"/>
        <v>416</v>
      </c>
      <c r="BC75" s="33">
        <f t="shared" si="59"/>
        <v>416</v>
      </c>
      <c r="BD75" s="33">
        <f t="shared" si="59"/>
        <v>416</v>
      </c>
      <c r="BE75" s="33">
        <f t="shared" si="59"/>
        <v>416</v>
      </c>
      <c r="BF75" s="33">
        <f t="shared" si="59"/>
        <v>416</v>
      </c>
      <c r="BG75" s="33">
        <f t="shared" si="59"/>
        <v>416</v>
      </c>
      <c r="BH75" s="33">
        <f t="shared" si="59"/>
        <v>416</v>
      </c>
      <c r="BI75" s="33">
        <f t="shared" si="59"/>
        <v>416</v>
      </c>
      <c r="BJ75" s="33">
        <f t="shared" si="59"/>
        <v>278</v>
      </c>
      <c r="BK75" s="118">
        <f>SUM(C75:BJ75)</f>
        <v>16847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635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27500</v>
      </c>
      <c r="G86" s="63">
        <f>'COGS-PRICE-MARGIN_CWS'!$B20*G75</f>
        <v>47500</v>
      </c>
      <c r="H86" s="63">
        <f>'COGS-PRICE-MARGIN_CWS'!$B20*H75</f>
        <v>47500</v>
      </c>
      <c r="I86" s="63">
        <f>'COGS-PRICE-MARGIN_CWS'!$B20*I75</f>
        <v>47500</v>
      </c>
      <c r="J86" s="63">
        <f>'COGS-PRICE-MARGIN_CWS'!$B20*J75</f>
        <v>47500</v>
      </c>
      <c r="K86" s="63">
        <f>'COGS-PRICE-MARGIN_CWS'!$B20*K75</f>
        <v>47500</v>
      </c>
      <c r="L86" s="63">
        <f>'COGS-PRICE-MARGIN_CWS'!$B20*L75</f>
        <v>47500</v>
      </c>
      <c r="M86" s="63">
        <f>'COGS-PRICE-MARGIN_CWS'!$B20*M75</f>
        <v>47500</v>
      </c>
      <c r="N86" s="63">
        <f>'COGS-PRICE-MARGIN_CWS'!$B20*N75</f>
        <v>45000</v>
      </c>
      <c r="O86" s="63">
        <f>'COGS-PRICE-MARGIN_CWS'!$B70*O75</f>
        <v>417300</v>
      </c>
      <c r="P86" s="63">
        <f>'COGS-PRICE-MARGIN_CWS'!$B70*P75</f>
        <v>658050</v>
      </c>
      <c r="Q86" s="63">
        <f>'COGS-PRICE-MARGIN_CWS'!$B70*Q75</f>
        <v>738300</v>
      </c>
      <c r="R86" s="63">
        <f>'COGS-PRICE-MARGIN_CWS'!$B70*R75</f>
        <v>738300</v>
      </c>
      <c r="S86" s="63">
        <f>'COGS-PRICE-MARGIN_CWS'!$B70*S75</f>
        <v>738300</v>
      </c>
      <c r="T86" s="63">
        <f>'COGS-PRICE-MARGIN_CWS'!$B70*T75</f>
        <v>738300</v>
      </c>
      <c r="U86" s="63">
        <f>'COGS-PRICE-MARGIN_CWS'!$B70*U75</f>
        <v>738300</v>
      </c>
      <c r="V86" s="63">
        <f>'COGS-PRICE-MARGIN_CWS'!$B70*V75</f>
        <v>738300</v>
      </c>
      <c r="W86" s="63">
        <f>'COGS-PRICE-MARGIN_CWS'!$B70*W75</f>
        <v>738300</v>
      </c>
      <c r="X86" s="63">
        <f>'COGS-PRICE-MARGIN_CWS'!$B70*X75</f>
        <v>738300</v>
      </c>
      <c r="Y86" s="63">
        <f>'COGS-PRICE-MARGIN_CWS'!$B70*Y75</f>
        <v>738300</v>
      </c>
      <c r="Z86" s="63">
        <f>'COGS-PRICE-MARGIN_CWS'!$B70*Z75</f>
        <v>492200</v>
      </c>
      <c r="AA86" s="63">
        <f>'COGS-PRICE-MARGIN_CWS'!$B120*AA75</f>
        <v>646868.5</v>
      </c>
      <c r="AB86" s="63">
        <f>'COGS-PRICE-MARGIN_CWS'!$B120*AB75</f>
        <v>1030410</v>
      </c>
      <c r="AC86" s="63">
        <f>'COGS-PRICE-MARGIN_CWS'!$B120*AC75</f>
        <v>1159211.25</v>
      </c>
      <c r="AD86" s="63">
        <f>'COGS-PRICE-MARGIN_CWS'!$B120*AD75</f>
        <v>1159211.25</v>
      </c>
      <c r="AE86" s="63">
        <f>'COGS-PRICE-MARGIN_CWS'!$B120*AE75</f>
        <v>1159211.25</v>
      </c>
      <c r="AF86" s="63">
        <f>'COGS-PRICE-MARGIN_CWS'!$B120*AF75</f>
        <v>1159211.25</v>
      </c>
      <c r="AG86" s="63">
        <f>'COGS-PRICE-MARGIN_CWS'!$B120*AG75</f>
        <v>1159211.25</v>
      </c>
      <c r="AH86" s="63">
        <f>'COGS-PRICE-MARGIN_CWS'!$B120*AH75</f>
        <v>1159211.25</v>
      </c>
      <c r="AI86" s="63">
        <f>'COGS-PRICE-MARGIN_CWS'!$B120*AI75</f>
        <v>1159211.25</v>
      </c>
      <c r="AJ86" s="63">
        <f>'COGS-PRICE-MARGIN_CWS'!$B120*AJ75</f>
        <v>1159211.25</v>
      </c>
      <c r="AK86" s="63">
        <f>'COGS-PRICE-MARGIN_CWS'!$B120*AK75</f>
        <v>1159211.25</v>
      </c>
      <c r="AL86" s="63">
        <f>'COGS-PRICE-MARGIN_CWS'!$B120*AL75</f>
        <v>775669.75</v>
      </c>
      <c r="AM86" s="63">
        <f>'COGS-PRICE-MARGIN_CWS'!$B170*AM75</f>
        <v>689086.6875</v>
      </c>
      <c r="AN86" s="63">
        <f>'COGS-PRICE-MARGIN_CWS'!$B170*AN75</f>
        <v>1099476.0925</v>
      </c>
      <c r="AO86" s="63">
        <f>'COGS-PRICE-MARGIN_CWS'!$B170*AO75</f>
        <v>1237293.43</v>
      </c>
      <c r="AP86" s="63">
        <f>'COGS-PRICE-MARGIN_CWS'!$B170*AP75</f>
        <v>1237293.43</v>
      </c>
      <c r="AQ86" s="63">
        <f>'COGS-PRICE-MARGIN_CWS'!$B170*AQ75</f>
        <v>1237293.43</v>
      </c>
      <c r="AR86" s="63">
        <f>'COGS-PRICE-MARGIN_CWS'!$B170*AR75</f>
        <v>1237293.43</v>
      </c>
      <c r="AS86" s="63">
        <f>'COGS-PRICE-MARGIN_CWS'!$B170*AS75</f>
        <v>1237293.43</v>
      </c>
      <c r="AT86" s="63">
        <f>'COGS-PRICE-MARGIN_CWS'!$B170*AT75</f>
        <v>1237293.43</v>
      </c>
      <c r="AU86" s="63">
        <f>'COGS-PRICE-MARGIN_CWS'!$B170*AU75</f>
        <v>1237293.43</v>
      </c>
      <c r="AV86" s="63">
        <f>'COGS-PRICE-MARGIN_CWS'!$B170*AV75</f>
        <v>1237293.43</v>
      </c>
      <c r="AW86" s="63">
        <f>'COGS-PRICE-MARGIN_CWS'!$B170*AW75</f>
        <v>1237293.43</v>
      </c>
      <c r="AX86" s="63">
        <f>'COGS-PRICE-MARGIN_CWS'!$B170*AX75</f>
        <v>826904.02500000002</v>
      </c>
      <c r="AY86" s="63">
        <f>'COGS-PRICE-MARGIN_CWS'!$B220*AY75</f>
        <v>756984.69577500003</v>
      </c>
      <c r="AZ86" s="63">
        <f>'COGS-PRICE-MARGIN_CWS'!$B220*AZ75</f>
        <v>1212486.3092499999</v>
      </c>
      <c r="BA86" s="63">
        <f>'COGS-PRICE-MARGIN_CWS'!$B220*BA75</f>
        <v>1363227.8504000001</v>
      </c>
      <c r="BB86" s="63">
        <f>'COGS-PRICE-MARGIN_CWS'!$B220*BB75</f>
        <v>1363227.8504000001</v>
      </c>
      <c r="BC86" s="63">
        <f>'COGS-PRICE-MARGIN_CWS'!$B220*BC75</f>
        <v>1363227.8504000001</v>
      </c>
      <c r="BD86" s="63">
        <f>'COGS-PRICE-MARGIN_CWS'!$B220*BD75</f>
        <v>1363227.8504000001</v>
      </c>
      <c r="BE86" s="63">
        <f>'COGS-PRICE-MARGIN_CWS'!$B220*BE75</f>
        <v>1363227.8504000001</v>
      </c>
      <c r="BF86" s="63">
        <f>'COGS-PRICE-MARGIN_CWS'!$B220*BF75</f>
        <v>1363227.8504000001</v>
      </c>
      <c r="BG86" s="63">
        <f>'COGS-PRICE-MARGIN_CWS'!$B220*BG75</f>
        <v>1363227.8504000001</v>
      </c>
      <c r="BH86" s="63">
        <f>'COGS-PRICE-MARGIN_CWS'!$B220*BH75</f>
        <v>1363227.8504000001</v>
      </c>
      <c r="BI86" s="63">
        <f>'COGS-PRICE-MARGIN_CWS'!$B220*BI75</f>
        <v>1363227.8504000001</v>
      </c>
      <c r="BJ86" s="63">
        <f>'COGS-PRICE-MARGIN_CWS'!$B220*BJ75</f>
        <v>911003.22695000004</v>
      </c>
      <c r="BK86" s="118">
        <f>SUM(C86:BJ86)</f>
        <v>50403732.060575001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27500</v>
      </c>
      <c r="G88" s="63">
        <f t="shared" si="65"/>
        <v>47500</v>
      </c>
      <c r="H88" s="63">
        <f t="shared" si="65"/>
        <v>47500</v>
      </c>
      <c r="I88" s="63">
        <f t="shared" si="65"/>
        <v>47500</v>
      </c>
      <c r="J88" s="63">
        <f t="shared" si="65"/>
        <v>47500</v>
      </c>
      <c r="K88" s="63">
        <f t="shared" si="65"/>
        <v>47500</v>
      </c>
      <c r="L88" s="63">
        <f t="shared" si="65"/>
        <v>47500</v>
      </c>
      <c r="M88" s="63">
        <f t="shared" si="65"/>
        <v>47500</v>
      </c>
      <c r="N88" s="63">
        <f t="shared" si="65"/>
        <v>45000</v>
      </c>
      <c r="O88" s="63">
        <f t="shared" si="65"/>
        <v>417300</v>
      </c>
      <c r="P88" s="63">
        <f t="shared" si="65"/>
        <v>658050</v>
      </c>
      <c r="Q88" s="63">
        <f t="shared" si="65"/>
        <v>738300</v>
      </c>
      <c r="R88" s="63">
        <f t="shared" si="65"/>
        <v>738300</v>
      </c>
      <c r="S88" s="63">
        <f t="shared" si="65"/>
        <v>738300</v>
      </c>
      <c r="T88" s="63">
        <f t="shared" si="65"/>
        <v>738300</v>
      </c>
      <c r="U88" s="63">
        <f t="shared" si="65"/>
        <v>738300</v>
      </c>
      <c r="V88" s="63">
        <f t="shared" si="65"/>
        <v>738300</v>
      </c>
      <c r="W88" s="63">
        <f t="shared" si="65"/>
        <v>738300</v>
      </c>
      <c r="X88" s="63">
        <f t="shared" si="65"/>
        <v>738300</v>
      </c>
      <c r="Y88" s="63">
        <f t="shared" si="65"/>
        <v>738300</v>
      </c>
      <c r="Z88" s="63">
        <f t="shared" si="65"/>
        <v>492200</v>
      </c>
      <c r="AA88" s="63">
        <f t="shared" si="65"/>
        <v>646868.5</v>
      </c>
      <c r="AB88" s="63">
        <f t="shared" si="65"/>
        <v>1030410</v>
      </c>
      <c r="AC88" s="63">
        <f t="shared" si="65"/>
        <v>1159211.25</v>
      </c>
      <c r="AD88" s="63">
        <f t="shared" si="65"/>
        <v>1159211.25</v>
      </c>
      <c r="AE88" s="63">
        <f t="shared" si="65"/>
        <v>1159211.25</v>
      </c>
      <c r="AF88" s="63">
        <f t="shared" si="65"/>
        <v>1159211.25</v>
      </c>
      <c r="AG88" s="63">
        <f t="shared" si="65"/>
        <v>1159211.25</v>
      </c>
      <c r="AH88" s="63">
        <f t="shared" si="65"/>
        <v>1159211.25</v>
      </c>
      <c r="AI88" s="63">
        <f t="shared" si="65"/>
        <v>1159211.25</v>
      </c>
      <c r="AJ88" s="63">
        <f t="shared" si="65"/>
        <v>1159211.25</v>
      </c>
      <c r="AK88" s="63">
        <f t="shared" si="65"/>
        <v>1159211.25</v>
      </c>
      <c r="AL88" s="63">
        <f t="shared" si="65"/>
        <v>775669.75</v>
      </c>
      <c r="AM88" s="63">
        <f t="shared" si="65"/>
        <v>689086.6875</v>
      </c>
      <c r="AN88" s="63">
        <f t="shared" si="65"/>
        <v>1099476.0925</v>
      </c>
      <c r="AO88" s="63">
        <f t="shared" si="65"/>
        <v>1237293.43</v>
      </c>
      <c r="AP88" s="63">
        <f t="shared" si="65"/>
        <v>1237293.43</v>
      </c>
      <c r="AQ88" s="63">
        <f t="shared" si="65"/>
        <v>1237293.43</v>
      </c>
      <c r="AR88" s="63">
        <f t="shared" si="65"/>
        <v>1237293.43</v>
      </c>
      <c r="AS88" s="63">
        <f t="shared" si="65"/>
        <v>1237293.43</v>
      </c>
      <c r="AT88" s="63">
        <f t="shared" si="65"/>
        <v>1237293.43</v>
      </c>
      <c r="AU88" s="63">
        <f t="shared" si="65"/>
        <v>1237293.43</v>
      </c>
      <c r="AV88" s="63">
        <f t="shared" si="65"/>
        <v>1237293.43</v>
      </c>
      <c r="AW88" s="63">
        <f t="shared" si="65"/>
        <v>1237293.43</v>
      </c>
      <c r="AX88" s="63">
        <f t="shared" si="65"/>
        <v>826904.02500000002</v>
      </c>
      <c r="AY88" s="63">
        <f t="shared" si="65"/>
        <v>756984.69577500003</v>
      </c>
      <c r="AZ88" s="63">
        <f t="shared" si="65"/>
        <v>1212486.3092499999</v>
      </c>
      <c r="BA88" s="63">
        <f t="shared" si="65"/>
        <v>1363227.8504000001</v>
      </c>
      <c r="BB88" s="63">
        <f t="shared" si="65"/>
        <v>1363227.8504000001</v>
      </c>
      <c r="BC88" s="63">
        <f t="shared" si="65"/>
        <v>1363227.8504000001</v>
      </c>
      <c r="BD88" s="63">
        <f t="shared" si="65"/>
        <v>1363227.8504000001</v>
      </c>
      <c r="BE88" s="63">
        <f t="shared" si="65"/>
        <v>1363227.8504000001</v>
      </c>
      <c r="BF88" s="63">
        <f t="shared" si="65"/>
        <v>1363227.8504000001</v>
      </c>
      <c r="BG88" s="63">
        <f t="shared" si="65"/>
        <v>1363227.8504000001</v>
      </c>
      <c r="BH88" s="63">
        <f t="shared" si="65"/>
        <v>1363227.8504000001</v>
      </c>
      <c r="BI88" s="63">
        <f t="shared" si="65"/>
        <v>1363227.8504000001</v>
      </c>
      <c r="BJ88" s="63">
        <f t="shared" si="65"/>
        <v>911003.22695000004</v>
      </c>
      <c r="BL88" s="178">
        <f>BJ88+BJ83</f>
        <v>911003.22695000004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19</v>
      </c>
      <c r="G92" s="169">
        <f t="shared" si="66"/>
        <v>33</v>
      </c>
      <c r="H92" s="169">
        <f t="shared" si="66"/>
        <v>33</v>
      </c>
      <c r="I92" s="169">
        <f t="shared" si="66"/>
        <v>33</v>
      </c>
      <c r="J92" s="169">
        <f t="shared" si="66"/>
        <v>33</v>
      </c>
      <c r="K92" s="169">
        <f t="shared" si="66"/>
        <v>33</v>
      </c>
      <c r="L92" s="169">
        <f t="shared" si="66"/>
        <v>33</v>
      </c>
      <c r="M92" s="169">
        <f t="shared" si="66"/>
        <v>33</v>
      </c>
      <c r="N92" s="169">
        <f t="shared" si="66"/>
        <v>31</v>
      </c>
      <c r="O92" s="169">
        <f t="shared" si="66"/>
        <v>247</v>
      </c>
      <c r="P92" s="169">
        <f t="shared" si="66"/>
        <v>408</v>
      </c>
      <c r="Q92" s="169">
        <f t="shared" si="66"/>
        <v>459</v>
      </c>
      <c r="R92" s="169">
        <f t="shared" si="66"/>
        <v>459</v>
      </c>
      <c r="S92" s="169">
        <f t="shared" si="66"/>
        <v>459</v>
      </c>
      <c r="T92" s="169">
        <f t="shared" si="66"/>
        <v>459</v>
      </c>
      <c r="U92" s="169">
        <f t="shared" si="66"/>
        <v>459</v>
      </c>
      <c r="V92" s="169">
        <f t="shared" si="66"/>
        <v>459</v>
      </c>
      <c r="W92" s="169">
        <f t="shared" si="66"/>
        <v>459</v>
      </c>
      <c r="X92" s="169">
        <f t="shared" si="66"/>
        <v>459</v>
      </c>
      <c r="Y92" s="169">
        <f t="shared" si="66"/>
        <v>459</v>
      </c>
      <c r="Z92" s="169">
        <f t="shared" si="66"/>
        <v>306</v>
      </c>
      <c r="AA92" s="169">
        <f t="shared" si="66"/>
        <v>726</v>
      </c>
      <c r="AB92" s="169">
        <f t="shared" si="66"/>
        <v>1162</v>
      </c>
      <c r="AC92" s="169">
        <f t="shared" si="66"/>
        <v>1307</v>
      </c>
      <c r="AD92" s="169">
        <f t="shared" si="66"/>
        <v>1307</v>
      </c>
      <c r="AE92" s="169">
        <f t="shared" si="66"/>
        <v>1307</v>
      </c>
      <c r="AF92" s="169">
        <f t="shared" si="66"/>
        <v>1307</v>
      </c>
      <c r="AG92" s="169">
        <f t="shared" si="66"/>
        <v>1307</v>
      </c>
      <c r="AH92" s="169">
        <f t="shared" si="66"/>
        <v>1307</v>
      </c>
      <c r="AI92" s="169">
        <f t="shared" si="66"/>
        <v>1307</v>
      </c>
      <c r="AJ92" s="169">
        <f t="shared" si="66"/>
        <v>1307</v>
      </c>
      <c r="AK92" s="169">
        <f t="shared" si="66"/>
        <v>1307</v>
      </c>
      <c r="AL92" s="169">
        <f t="shared" si="66"/>
        <v>871</v>
      </c>
      <c r="AM92" s="169">
        <f t="shared" si="66"/>
        <v>748</v>
      </c>
      <c r="AN92" s="169">
        <f t="shared" si="66"/>
        <v>1197</v>
      </c>
      <c r="AO92" s="169">
        <f t="shared" si="66"/>
        <v>1346</v>
      </c>
      <c r="AP92" s="169">
        <f t="shared" si="66"/>
        <v>1346</v>
      </c>
      <c r="AQ92" s="169">
        <f t="shared" si="66"/>
        <v>1346</v>
      </c>
      <c r="AR92" s="169">
        <f t="shared" si="66"/>
        <v>1346</v>
      </c>
      <c r="AS92" s="169">
        <f t="shared" si="66"/>
        <v>1346</v>
      </c>
      <c r="AT92" s="169">
        <f t="shared" si="66"/>
        <v>1346</v>
      </c>
      <c r="AU92" s="169">
        <f t="shared" si="66"/>
        <v>1346</v>
      </c>
      <c r="AV92" s="169">
        <f t="shared" si="66"/>
        <v>1346</v>
      </c>
      <c r="AW92" s="169">
        <f t="shared" si="66"/>
        <v>1346</v>
      </c>
      <c r="AX92" s="169">
        <f t="shared" si="66"/>
        <v>898</v>
      </c>
      <c r="AY92" s="169">
        <f t="shared" si="66"/>
        <v>770</v>
      </c>
      <c r="AZ92" s="169">
        <f t="shared" si="66"/>
        <v>1233</v>
      </c>
      <c r="BA92" s="169">
        <f t="shared" si="66"/>
        <v>1387</v>
      </c>
      <c r="BB92" s="169">
        <f t="shared" si="66"/>
        <v>1387</v>
      </c>
      <c r="BC92" s="169">
        <f t="shared" si="66"/>
        <v>1387</v>
      </c>
      <c r="BD92" s="169">
        <f t="shared" si="66"/>
        <v>1387</v>
      </c>
      <c r="BE92" s="169">
        <f t="shared" si="66"/>
        <v>1387</v>
      </c>
      <c r="BF92" s="169">
        <f t="shared" si="66"/>
        <v>1387</v>
      </c>
      <c r="BG92" s="169">
        <f t="shared" si="66"/>
        <v>1387</v>
      </c>
      <c r="BH92" s="169">
        <f t="shared" si="66"/>
        <v>1387</v>
      </c>
      <c r="BI92" s="169">
        <f t="shared" si="66"/>
        <v>1387</v>
      </c>
      <c r="BJ92" s="169">
        <f t="shared" si="66"/>
        <v>924</v>
      </c>
      <c r="BK92" s="316">
        <f>SUM(C92:BJ92)</f>
        <v>50262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437000</v>
      </c>
      <c r="G93" s="97">
        <f>'COGS-PRICE-MARGIN_CWS'!$B29*G92</f>
        <v>759000</v>
      </c>
      <c r="H93" s="97">
        <f>'COGS-PRICE-MARGIN_CWS'!$B29*H92</f>
        <v>759000</v>
      </c>
      <c r="I93" s="97">
        <f>'COGS-PRICE-MARGIN_CWS'!$B29*I92</f>
        <v>759000</v>
      </c>
      <c r="J93" s="97">
        <f>'COGS-PRICE-MARGIN_CWS'!$B29*J92</f>
        <v>759000</v>
      </c>
      <c r="K93" s="97">
        <f>'COGS-PRICE-MARGIN_CWS'!$B29*K92</f>
        <v>759000</v>
      </c>
      <c r="L93" s="97">
        <f>'COGS-PRICE-MARGIN_CWS'!$B29*L92</f>
        <v>759000</v>
      </c>
      <c r="M93" s="97">
        <f>'COGS-PRICE-MARGIN_CWS'!$B29*M92</f>
        <v>759000</v>
      </c>
      <c r="N93" s="97">
        <f>'COGS-PRICE-MARGIN_CWS'!$B29*N92</f>
        <v>713000</v>
      </c>
      <c r="O93" s="97">
        <f>'COGS-PRICE-MARGIN_CWS'!$B79*O92</f>
        <v>6078670</v>
      </c>
      <c r="P93" s="97">
        <f>'COGS-PRICE-MARGIN_CWS'!$B79*P92</f>
        <v>10040880</v>
      </c>
      <c r="Q93" s="97">
        <f>'COGS-PRICE-MARGIN_CWS'!$B79*Q92</f>
        <v>11295990</v>
      </c>
      <c r="R93" s="97">
        <f>'COGS-PRICE-MARGIN_CWS'!$B79*R92</f>
        <v>11295990</v>
      </c>
      <c r="S93" s="97">
        <f>'COGS-PRICE-MARGIN_CWS'!$B79*S92</f>
        <v>11295990</v>
      </c>
      <c r="T93" s="97">
        <f>'COGS-PRICE-MARGIN_CWS'!$B79*T92</f>
        <v>11295990</v>
      </c>
      <c r="U93" s="97">
        <f>'COGS-PRICE-MARGIN_CWS'!$B79*U92</f>
        <v>11295990</v>
      </c>
      <c r="V93" s="97">
        <f>'COGS-PRICE-MARGIN_CWS'!$B79*V92</f>
        <v>11295990</v>
      </c>
      <c r="W93" s="97">
        <f>'COGS-PRICE-MARGIN_CWS'!$B79*W92</f>
        <v>11295990</v>
      </c>
      <c r="X93" s="97">
        <f>'COGS-PRICE-MARGIN_CWS'!$B79*X92</f>
        <v>11295990</v>
      </c>
      <c r="Y93" s="97">
        <f>'COGS-PRICE-MARGIN_CWS'!$B79*Y92</f>
        <v>11295990</v>
      </c>
      <c r="Z93" s="97">
        <f>'COGS-PRICE-MARGIN_CWS'!$B79*Z92</f>
        <v>7530660</v>
      </c>
      <c r="AA93" s="97">
        <f>'COGS-PRICE-MARGIN_CWS'!$B129*AA92</f>
        <v>19117540.199999999</v>
      </c>
      <c r="AB93" s="97">
        <f>'COGS-PRICE-MARGIN_CWS'!$B129*AB92</f>
        <v>30598597.400000002</v>
      </c>
      <c r="AC93" s="97">
        <f>'COGS-PRICE-MARGIN_CWS'!$B129*AC92</f>
        <v>34416838.899999999</v>
      </c>
      <c r="AD93" s="97">
        <f>'COGS-PRICE-MARGIN_CWS'!$B129*AD92</f>
        <v>34416838.899999999</v>
      </c>
      <c r="AE93" s="97">
        <f>'COGS-PRICE-MARGIN_CWS'!$B129*AE92</f>
        <v>34416838.899999999</v>
      </c>
      <c r="AF93" s="97">
        <f>'COGS-PRICE-MARGIN_CWS'!$B129*AF92</f>
        <v>34416838.899999999</v>
      </c>
      <c r="AG93" s="97">
        <f>'COGS-PRICE-MARGIN_CWS'!$B129*AG92</f>
        <v>34416838.899999999</v>
      </c>
      <c r="AH93" s="97">
        <f>'COGS-PRICE-MARGIN_CWS'!$B129*AH92</f>
        <v>34416838.899999999</v>
      </c>
      <c r="AI93" s="97">
        <f>'COGS-PRICE-MARGIN_CWS'!$B129*AI92</f>
        <v>34416838.899999999</v>
      </c>
      <c r="AJ93" s="97">
        <f>'COGS-PRICE-MARGIN_CWS'!$B129*AJ92</f>
        <v>34416838.899999999</v>
      </c>
      <c r="AK93" s="97">
        <f>'COGS-PRICE-MARGIN_CWS'!$B129*AK92</f>
        <v>34416838.899999999</v>
      </c>
      <c r="AL93" s="97">
        <f>'COGS-PRICE-MARGIN_CWS'!$B129*AL92</f>
        <v>22935781.699999999</v>
      </c>
      <c r="AM93" s="97">
        <f>'COGS-PRICE-MARGIN_CWS'!$B179*AM92</f>
        <v>21075639.772</v>
      </c>
      <c r="AN93" s="97">
        <f>'COGS-PRICE-MARGIN_CWS'!$B179*AN92</f>
        <v>33726658.833000004</v>
      </c>
      <c r="AO93" s="97">
        <f>'COGS-PRICE-MARGIN_CWS'!$B179*AO92</f>
        <v>37924881.193999998</v>
      </c>
      <c r="AP93" s="97">
        <f>'COGS-PRICE-MARGIN_CWS'!$B179*AP92</f>
        <v>37924881.193999998</v>
      </c>
      <c r="AQ93" s="97">
        <f>'COGS-PRICE-MARGIN_CWS'!$B179*AQ92</f>
        <v>37924881.193999998</v>
      </c>
      <c r="AR93" s="97">
        <f>'COGS-PRICE-MARGIN_CWS'!$B179*AR92</f>
        <v>37924881.193999998</v>
      </c>
      <c r="AS93" s="97">
        <f>'COGS-PRICE-MARGIN_CWS'!$B179*AS92</f>
        <v>37924881.193999998</v>
      </c>
      <c r="AT93" s="97">
        <f>'COGS-PRICE-MARGIN_CWS'!$B179*AT92</f>
        <v>37924881.193999998</v>
      </c>
      <c r="AU93" s="97">
        <f>'COGS-PRICE-MARGIN_CWS'!$B179*AU92</f>
        <v>37924881.193999998</v>
      </c>
      <c r="AV93" s="97">
        <f>'COGS-PRICE-MARGIN_CWS'!$B179*AV92</f>
        <v>37924881.193999998</v>
      </c>
      <c r="AW93" s="97">
        <f>'COGS-PRICE-MARGIN_CWS'!$B179*AW92</f>
        <v>37924881.193999998</v>
      </c>
      <c r="AX93" s="97">
        <f>'COGS-PRICE-MARGIN_CWS'!$B179*AX92</f>
        <v>25302038.122000001</v>
      </c>
      <c r="AY93" s="97">
        <f>'COGS-PRICE-MARGIN_CWS'!$B229*AY92</f>
        <v>23214197.337100003</v>
      </c>
      <c r="AZ93" s="97">
        <f>'COGS-PRICE-MARGIN_CWS'!$B229*AZ92</f>
        <v>37172864.047590002</v>
      </c>
      <c r="BA93" s="97">
        <f>'COGS-PRICE-MARGIN_CWS'!$B229*BA92</f>
        <v>41815703.515010007</v>
      </c>
      <c r="BB93" s="97">
        <f>'COGS-PRICE-MARGIN_CWS'!$B229*BB92</f>
        <v>41815703.515010007</v>
      </c>
      <c r="BC93" s="97">
        <f>'COGS-PRICE-MARGIN_CWS'!$B229*BC92</f>
        <v>41815703.515010007</v>
      </c>
      <c r="BD93" s="97">
        <f>'COGS-PRICE-MARGIN_CWS'!$B229*BD92</f>
        <v>41815703.515010007</v>
      </c>
      <c r="BE93" s="97">
        <f>'COGS-PRICE-MARGIN_CWS'!$B229*BE92</f>
        <v>41815703.515010007</v>
      </c>
      <c r="BF93" s="97">
        <f>'COGS-PRICE-MARGIN_CWS'!$B229*BF92</f>
        <v>41815703.515010007</v>
      </c>
      <c r="BG93" s="97">
        <f>'COGS-PRICE-MARGIN_CWS'!$B229*BG92</f>
        <v>41815703.515010007</v>
      </c>
      <c r="BH93" s="97">
        <f>'COGS-PRICE-MARGIN_CWS'!$B229*BH92</f>
        <v>41815703.515010007</v>
      </c>
      <c r="BI93" s="97">
        <f>'COGS-PRICE-MARGIN_CWS'!$B229*BI92</f>
        <v>41815703.515010007</v>
      </c>
      <c r="BJ93" s="97">
        <f>'COGS-PRICE-MARGIN_CWS'!$B229*BJ92</f>
        <v>27857036.804520003</v>
      </c>
      <c r="BK93" s="118">
        <f>SUM(C93:BJ93)</f>
        <v>1400194286.6973007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644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26332.699999999997</v>
      </c>
      <c r="AD96" s="70">
        <f t="shared" si="67"/>
        <v>26332.699999999997</v>
      </c>
      <c r="AE96" s="70">
        <f t="shared" si="67"/>
        <v>26332.699999999997</v>
      </c>
      <c r="AF96" s="70">
        <f t="shared" si="67"/>
        <v>26332.699999999997</v>
      </c>
      <c r="AG96" s="70">
        <f t="shared" si="67"/>
        <v>26332.699999999997</v>
      </c>
      <c r="AH96" s="70">
        <f t="shared" si="67"/>
        <v>26332.699999999997</v>
      </c>
      <c r="AI96" s="70">
        <f t="shared" si="67"/>
        <v>26332.699999999997</v>
      </c>
      <c r="AJ96" s="70">
        <f t="shared" si="67"/>
        <v>26332.699999999997</v>
      </c>
      <c r="AK96" s="70">
        <f t="shared" si="67"/>
        <v>26332.699999999997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28175.989000000005</v>
      </c>
      <c r="AO96" s="70">
        <f t="shared" si="67"/>
        <v>28175.988999999998</v>
      </c>
      <c r="AP96" s="70">
        <f t="shared" si="67"/>
        <v>28175.988999999998</v>
      </c>
      <c r="AQ96" s="70">
        <f t="shared" si="67"/>
        <v>28175.988999999998</v>
      </c>
      <c r="AR96" s="70">
        <f t="shared" si="67"/>
        <v>28175.988999999998</v>
      </c>
      <c r="AS96" s="70">
        <f t="shared" si="67"/>
        <v>28175.988999999998</v>
      </c>
      <c r="AT96" s="70">
        <f t="shared" si="67"/>
        <v>28175.988999999998</v>
      </c>
      <c r="AU96" s="70">
        <f t="shared" si="67"/>
        <v>28175.988999999998</v>
      </c>
      <c r="AV96" s="70">
        <f t="shared" si="67"/>
        <v>28175.988999999998</v>
      </c>
      <c r="AW96" s="70">
        <f t="shared" si="67"/>
        <v>28175.988999999998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30148.308230000002</v>
      </c>
      <c r="BA96" s="70">
        <f t="shared" si="67"/>
        <v>30148.308230000006</v>
      </c>
      <c r="BB96" s="70">
        <f t="shared" si="67"/>
        <v>30148.308230000006</v>
      </c>
      <c r="BC96" s="70">
        <f t="shared" si="67"/>
        <v>30148.308230000006</v>
      </c>
      <c r="BD96" s="70">
        <f t="shared" si="67"/>
        <v>30148.308230000006</v>
      </c>
      <c r="BE96" s="70">
        <f t="shared" si="67"/>
        <v>30148.308230000006</v>
      </c>
      <c r="BF96" s="70">
        <f t="shared" si="67"/>
        <v>30148.308230000006</v>
      </c>
      <c r="BG96" s="70">
        <f t="shared" si="67"/>
        <v>30148.308230000006</v>
      </c>
      <c r="BH96" s="70">
        <f t="shared" si="67"/>
        <v>30148.308230000006</v>
      </c>
      <c r="BI96" s="70">
        <f t="shared" si="67"/>
        <v>30148.308230000006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397670</v>
      </c>
      <c r="G97" s="178">
        <f t="shared" si="68"/>
        <v>690690</v>
      </c>
      <c r="H97" s="178">
        <f t="shared" si="68"/>
        <v>690690</v>
      </c>
      <c r="I97" s="178">
        <f t="shared" si="68"/>
        <v>690690</v>
      </c>
      <c r="J97" s="178">
        <f t="shared" si="68"/>
        <v>690690</v>
      </c>
      <c r="K97" s="178">
        <f t="shared" si="68"/>
        <v>690690</v>
      </c>
      <c r="L97" s="178">
        <f t="shared" si="68"/>
        <v>690690</v>
      </c>
      <c r="M97" s="178">
        <f t="shared" si="68"/>
        <v>690690</v>
      </c>
      <c r="N97" s="178">
        <f t="shared" si="68"/>
        <v>648830</v>
      </c>
      <c r="O97" s="178">
        <f t="shared" si="68"/>
        <v>6078670</v>
      </c>
      <c r="P97" s="178">
        <f t="shared" si="68"/>
        <v>10040880</v>
      </c>
      <c r="Q97" s="178">
        <f t="shared" si="68"/>
        <v>11295990</v>
      </c>
      <c r="R97" s="178">
        <f t="shared" si="68"/>
        <v>11295990</v>
      </c>
      <c r="S97" s="178">
        <f t="shared" si="68"/>
        <v>11295990</v>
      </c>
      <c r="T97" s="178">
        <f t="shared" si="68"/>
        <v>11295990</v>
      </c>
      <c r="U97" s="178">
        <f t="shared" si="68"/>
        <v>11295990</v>
      </c>
      <c r="V97" s="178">
        <f t="shared" si="68"/>
        <v>11295990</v>
      </c>
      <c r="W97" s="178">
        <f t="shared" si="68"/>
        <v>11295990</v>
      </c>
      <c r="X97" s="178">
        <f t="shared" si="68"/>
        <v>11295990</v>
      </c>
      <c r="Y97" s="178">
        <f t="shared" si="68"/>
        <v>11295990</v>
      </c>
      <c r="Z97" s="178">
        <f t="shared" si="68"/>
        <v>7530660</v>
      </c>
      <c r="AA97" s="178">
        <f t="shared" si="68"/>
        <v>19117540.199999999</v>
      </c>
      <c r="AB97" s="178">
        <f t="shared" si="68"/>
        <v>30598597.400000002</v>
      </c>
      <c r="AC97" s="178">
        <f t="shared" si="68"/>
        <v>34416838.899999999</v>
      </c>
      <c r="AD97" s="178">
        <f t="shared" si="68"/>
        <v>34416838.899999999</v>
      </c>
      <c r="AE97" s="178">
        <f t="shared" si="68"/>
        <v>34416838.899999999</v>
      </c>
      <c r="AF97" s="178">
        <f t="shared" si="68"/>
        <v>34416838.899999999</v>
      </c>
      <c r="AG97" s="178">
        <f t="shared" si="68"/>
        <v>34416838.899999999</v>
      </c>
      <c r="AH97" s="178">
        <f t="shared" si="68"/>
        <v>34416838.899999999</v>
      </c>
      <c r="AI97" s="178">
        <f t="shared" si="68"/>
        <v>34416838.899999999</v>
      </c>
      <c r="AJ97" s="178">
        <f t="shared" si="68"/>
        <v>34416838.899999999</v>
      </c>
      <c r="AK97" s="178">
        <f t="shared" si="68"/>
        <v>34416838.899999999</v>
      </c>
      <c r="AL97" s="178">
        <f t="shared" si="68"/>
        <v>22935781.699999999</v>
      </c>
      <c r="AM97" s="178">
        <f t="shared" si="68"/>
        <v>21075639.772</v>
      </c>
      <c r="AN97" s="178">
        <f t="shared" si="68"/>
        <v>33726658.833000004</v>
      </c>
      <c r="AO97" s="178">
        <f t="shared" si="68"/>
        <v>37924881.193999998</v>
      </c>
      <c r="AP97" s="178">
        <f t="shared" si="68"/>
        <v>37924881.193999998</v>
      </c>
      <c r="AQ97" s="178">
        <f t="shared" si="68"/>
        <v>37924881.193999998</v>
      </c>
      <c r="AR97" s="178">
        <f t="shared" si="68"/>
        <v>37924881.193999998</v>
      </c>
      <c r="AS97" s="178">
        <f t="shared" si="68"/>
        <v>37924881.193999998</v>
      </c>
      <c r="AT97" s="178">
        <f t="shared" si="68"/>
        <v>37924881.193999998</v>
      </c>
      <c r="AU97" s="178">
        <f t="shared" si="68"/>
        <v>37924881.193999998</v>
      </c>
      <c r="AV97" s="178">
        <f t="shared" si="68"/>
        <v>37924881.193999998</v>
      </c>
      <c r="AW97" s="178">
        <f t="shared" si="68"/>
        <v>37924881.193999998</v>
      </c>
      <c r="AX97" s="178">
        <f t="shared" si="68"/>
        <v>25302038.122000001</v>
      </c>
      <c r="AY97" s="178">
        <f t="shared" si="68"/>
        <v>23214197.337100003</v>
      </c>
      <c r="AZ97" s="178">
        <f t="shared" si="68"/>
        <v>37172864.047590002</v>
      </c>
      <c r="BA97" s="178">
        <f t="shared" si="68"/>
        <v>41815703.515010007</v>
      </c>
      <c r="BB97" s="178">
        <f t="shared" si="68"/>
        <v>41815703.515010007</v>
      </c>
      <c r="BC97" s="178">
        <f t="shared" si="68"/>
        <v>41815703.515010007</v>
      </c>
      <c r="BD97" s="178">
        <f t="shared" si="68"/>
        <v>41815703.515010007</v>
      </c>
      <c r="BE97" s="178">
        <f t="shared" si="68"/>
        <v>41815703.515010007</v>
      </c>
      <c r="BF97" s="178">
        <f t="shared" si="68"/>
        <v>41815703.515010007</v>
      </c>
      <c r="BG97" s="178">
        <f t="shared" si="68"/>
        <v>41815703.515010007</v>
      </c>
      <c r="BH97" s="178">
        <f t="shared" si="68"/>
        <v>41815703.515010007</v>
      </c>
      <c r="BI97" s="178">
        <f t="shared" si="68"/>
        <v>41815703.515010007</v>
      </c>
      <c r="BJ97" s="178">
        <f t="shared" si="68"/>
        <v>27857036.804520003</v>
      </c>
      <c r="BK97" s="118">
        <f>SUM(C97:BJ97)</f>
        <v>1399612616.6973007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247000</v>
      </c>
      <c r="G101" s="97">
        <f>'COGS-PRICE-MARGIN_CWS'!$E29*G$92</f>
        <v>429000</v>
      </c>
      <c r="H101" s="97">
        <f>'COGS-PRICE-MARGIN_CWS'!$E29*H$92</f>
        <v>429000</v>
      </c>
      <c r="I101" s="97">
        <f>'COGS-PRICE-MARGIN_CWS'!$E29*I$92</f>
        <v>429000</v>
      </c>
      <c r="J101" s="97">
        <f>'COGS-PRICE-MARGIN_CWS'!$E29*J$92</f>
        <v>429000</v>
      </c>
      <c r="K101" s="97">
        <f>'COGS-PRICE-MARGIN_CWS'!$E29*K$92</f>
        <v>429000</v>
      </c>
      <c r="L101" s="97">
        <f>'COGS-PRICE-MARGIN_CWS'!$E29*L$92</f>
        <v>429000</v>
      </c>
      <c r="M101" s="97">
        <f>'COGS-PRICE-MARGIN_CWS'!$E29*M$92</f>
        <v>429000</v>
      </c>
      <c r="N101" s="97">
        <f>'COGS-PRICE-MARGIN_CWS'!$E29*N$92</f>
        <v>403000</v>
      </c>
      <c r="O101" s="97">
        <f>'COGS-PRICE-MARGIN_CWS'!$E79*O$92</f>
        <v>3435770</v>
      </c>
      <c r="P101" s="97">
        <f>'COGS-PRICE-MARGIN_CWS'!$E79*P$92</f>
        <v>5675280</v>
      </c>
      <c r="Q101" s="97">
        <f>'COGS-PRICE-MARGIN_CWS'!$E79*Q$92</f>
        <v>6384690</v>
      </c>
      <c r="R101" s="97">
        <f>'COGS-PRICE-MARGIN_CWS'!$E79*R$92</f>
        <v>6384690</v>
      </c>
      <c r="S101" s="97">
        <f>'COGS-PRICE-MARGIN_CWS'!$E79*S$92</f>
        <v>6384690</v>
      </c>
      <c r="T101" s="97">
        <f>'COGS-PRICE-MARGIN_CWS'!$E79*T$92</f>
        <v>6384690</v>
      </c>
      <c r="U101" s="97">
        <f>'COGS-PRICE-MARGIN_CWS'!$E79*U$92</f>
        <v>6384690</v>
      </c>
      <c r="V101" s="97">
        <f>'COGS-PRICE-MARGIN_CWS'!$E79*V$92</f>
        <v>6384690</v>
      </c>
      <c r="W101" s="97">
        <f>'COGS-PRICE-MARGIN_CWS'!$E79*W$92</f>
        <v>6384690</v>
      </c>
      <c r="X101" s="97">
        <f>'COGS-PRICE-MARGIN_CWS'!$E79*X$92</f>
        <v>6384690</v>
      </c>
      <c r="Y101" s="97">
        <f>'COGS-PRICE-MARGIN_CWS'!$E79*Y$92</f>
        <v>6384690</v>
      </c>
      <c r="Z101" s="97">
        <f>'COGS-PRICE-MARGIN_CWS'!$E79*Z$92</f>
        <v>4256460</v>
      </c>
      <c r="AA101" s="97">
        <f>'COGS-PRICE-MARGIN_CWS'!$E129*AA$92</f>
        <v>10805566.200000001</v>
      </c>
      <c r="AB101" s="97">
        <f>'COGS-PRICE-MARGIN_CWS'!$E129*AB$92</f>
        <v>17294859.400000002</v>
      </c>
      <c r="AC101" s="97">
        <f>'COGS-PRICE-MARGIN_CWS'!$E129*AC$92</f>
        <v>19452995.900000002</v>
      </c>
      <c r="AD101" s="97">
        <f>'COGS-PRICE-MARGIN_CWS'!$E129*AD$92</f>
        <v>19452995.900000002</v>
      </c>
      <c r="AE101" s="97">
        <f>'COGS-PRICE-MARGIN_CWS'!$E129*AE$92</f>
        <v>19452995.900000002</v>
      </c>
      <c r="AF101" s="97">
        <f>'COGS-PRICE-MARGIN_CWS'!$E129*AF$92</f>
        <v>19452995.900000002</v>
      </c>
      <c r="AG101" s="97">
        <f>'COGS-PRICE-MARGIN_CWS'!$E129*AG$92</f>
        <v>19452995.900000002</v>
      </c>
      <c r="AH101" s="97">
        <f>'COGS-PRICE-MARGIN_CWS'!$E129*AH$92</f>
        <v>19452995.900000002</v>
      </c>
      <c r="AI101" s="97">
        <f>'COGS-PRICE-MARGIN_CWS'!$E129*AI$92</f>
        <v>19452995.900000002</v>
      </c>
      <c r="AJ101" s="97">
        <f>'COGS-PRICE-MARGIN_CWS'!$E129*AJ$92</f>
        <v>19452995.900000002</v>
      </c>
      <c r="AK101" s="97">
        <f>'COGS-PRICE-MARGIN_CWS'!$E129*AK$92</f>
        <v>19452995.900000002</v>
      </c>
      <c r="AL101" s="97">
        <f>'COGS-PRICE-MARGIN_CWS'!$E129*AL$92</f>
        <v>12963702.700000001</v>
      </c>
      <c r="AM101" s="97">
        <f>'COGS-PRICE-MARGIN_CWS'!$E179*AM$92</f>
        <v>11912318.132000001</v>
      </c>
      <c r="AN101" s="97">
        <f>'COGS-PRICE-MARGIN_CWS'!$E179*AN$92</f>
        <v>19062894.123</v>
      </c>
      <c r="AO101" s="97">
        <f>'COGS-PRICE-MARGIN_CWS'!$E179*AO$92</f>
        <v>21435802.414000001</v>
      </c>
      <c r="AP101" s="97">
        <f>'COGS-PRICE-MARGIN_CWS'!$E179*AP$92</f>
        <v>21435802.414000001</v>
      </c>
      <c r="AQ101" s="97">
        <f>'COGS-PRICE-MARGIN_CWS'!$E179*AQ$92</f>
        <v>21435802.414000001</v>
      </c>
      <c r="AR101" s="97">
        <f>'COGS-PRICE-MARGIN_CWS'!$E179*AR$92</f>
        <v>21435802.414000001</v>
      </c>
      <c r="AS101" s="97">
        <f>'COGS-PRICE-MARGIN_CWS'!$E179*AS$92</f>
        <v>21435802.414000001</v>
      </c>
      <c r="AT101" s="97">
        <f>'COGS-PRICE-MARGIN_CWS'!$E179*AT$92</f>
        <v>21435802.414000001</v>
      </c>
      <c r="AU101" s="97">
        <f>'COGS-PRICE-MARGIN_CWS'!$E179*AU$92</f>
        <v>21435802.414000001</v>
      </c>
      <c r="AV101" s="97">
        <f>'COGS-PRICE-MARGIN_CWS'!$E179*AV$92</f>
        <v>21435802.414000001</v>
      </c>
      <c r="AW101" s="97">
        <f>'COGS-PRICE-MARGIN_CWS'!$E179*AW$92</f>
        <v>21435802.414000001</v>
      </c>
      <c r="AX101" s="97">
        <f>'COGS-PRICE-MARGIN_CWS'!$E179*AX$92</f>
        <v>14301151.982000001</v>
      </c>
      <c r="AY101" s="97">
        <f>'COGS-PRICE-MARGIN_CWS'!$E229*AY$92</f>
        <v>13121068.060100002</v>
      </c>
      <c r="AZ101" s="97">
        <f>'COGS-PRICE-MARGIN_CWS'!$E229*AZ$92</f>
        <v>21010749.244290002</v>
      </c>
      <c r="BA101" s="97">
        <f>'COGS-PRICE-MARGIN_CWS'!$E229*BA$92</f>
        <v>23634962.856310003</v>
      </c>
      <c r="BB101" s="97">
        <f>'COGS-PRICE-MARGIN_CWS'!$E229*BB$92</f>
        <v>23634962.856310003</v>
      </c>
      <c r="BC101" s="97">
        <f>'COGS-PRICE-MARGIN_CWS'!$E229*BC$92</f>
        <v>23634962.856310003</v>
      </c>
      <c r="BD101" s="97">
        <f>'COGS-PRICE-MARGIN_CWS'!$E229*BD$92</f>
        <v>23634962.856310003</v>
      </c>
      <c r="BE101" s="97">
        <f>'COGS-PRICE-MARGIN_CWS'!$E229*BE$92</f>
        <v>23634962.856310003</v>
      </c>
      <c r="BF101" s="97">
        <f>'COGS-PRICE-MARGIN_CWS'!$E229*BF$92</f>
        <v>23634962.856310003</v>
      </c>
      <c r="BG101" s="97">
        <f>'COGS-PRICE-MARGIN_CWS'!$E229*BG$92</f>
        <v>23634962.856310003</v>
      </c>
      <c r="BH101" s="97">
        <f>'COGS-PRICE-MARGIN_CWS'!$E229*BH$92</f>
        <v>23634962.856310003</v>
      </c>
      <c r="BI101" s="97">
        <f>'COGS-PRICE-MARGIN_CWS'!$E229*BI$92</f>
        <v>23634962.856310003</v>
      </c>
      <c r="BJ101" s="97">
        <f>'COGS-PRICE-MARGIN_CWS'!$E229*BJ$92</f>
        <v>15745281.672120001</v>
      </c>
      <c r="BK101" s="118">
        <f>SUM(C101:BJ101)</f>
        <v>791414162.04629993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9500</v>
      </c>
      <c r="G102" s="97">
        <f>'COGS-PRICE-MARGIN_CWS'!$E30*G$92</f>
        <v>16500</v>
      </c>
      <c r="H102" s="97">
        <f>'COGS-PRICE-MARGIN_CWS'!$E30*H$92</f>
        <v>16500</v>
      </c>
      <c r="I102" s="97">
        <f>'COGS-PRICE-MARGIN_CWS'!$E30*I$92</f>
        <v>16500</v>
      </c>
      <c r="J102" s="97">
        <f>'COGS-PRICE-MARGIN_CWS'!$E30*J$92</f>
        <v>16500</v>
      </c>
      <c r="K102" s="97">
        <f>'COGS-PRICE-MARGIN_CWS'!$E30*K$92</f>
        <v>16500</v>
      </c>
      <c r="L102" s="97">
        <f>'COGS-PRICE-MARGIN_CWS'!$E30*L$92</f>
        <v>16500</v>
      </c>
      <c r="M102" s="97">
        <f>'COGS-PRICE-MARGIN_CWS'!$E30*M$92</f>
        <v>16500</v>
      </c>
      <c r="N102" s="97">
        <f>'COGS-PRICE-MARGIN_CWS'!$E30*N$92</f>
        <v>15500</v>
      </c>
      <c r="O102" s="97">
        <f>'COGS-PRICE-MARGIN_CWS'!$E80*O$92</f>
        <v>132145</v>
      </c>
      <c r="P102" s="97">
        <f>'COGS-PRICE-MARGIN_CWS'!$E80*P$92</f>
        <v>218280</v>
      </c>
      <c r="Q102" s="97">
        <f>'COGS-PRICE-MARGIN_CWS'!$E80*Q$92</f>
        <v>245565</v>
      </c>
      <c r="R102" s="97">
        <f>'COGS-PRICE-MARGIN_CWS'!$E80*R$92</f>
        <v>245565</v>
      </c>
      <c r="S102" s="97">
        <f>'COGS-PRICE-MARGIN_CWS'!$E80*S$92</f>
        <v>245565</v>
      </c>
      <c r="T102" s="97">
        <f>'COGS-PRICE-MARGIN_CWS'!$E80*T$92</f>
        <v>245565</v>
      </c>
      <c r="U102" s="97">
        <f>'COGS-PRICE-MARGIN_CWS'!$E80*U$92</f>
        <v>245565</v>
      </c>
      <c r="V102" s="97">
        <f>'COGS-PRICE-MARGIN_CWS'!$E80*V$92</f>
        <v>245565</v>
      </c>
      <c r="W102" s="97">
        <f>'COGS-PRICE-MARGIN_CWS'!$E80*W$92</f>
        <v>245565</v>
      </c>
      <c r="X102" s="97">
        <f>'COGS-PRICE-MARGIN_CWS'!$E80*X$92</f>
        <v>245565</v>
      </c>
      <c r="Y102" s="97">
        <f>'COGS-PRICE-MARGIN_CWS'!$E80*Y$92</f>
        <v>245565</v>
      </c>
      <c r="Z102" s="97">
        <f>'COGS-PRICE-MARGIN_CWS'!$E80*Z$92</f>
        <v>163710</v>
      </c>
      <c r="AA102" s="97">
        <f>'COGS-PRICE-MARGIN_CWS'!$E30*AA$92</f>
        <v>363000</v>
      </c>
      <c r="AB102" s="97">
        <f>'COGS-PRICE-MARGIN_CWS'!$E30*AB$92</f>
        <v>581000</v>
      </c>
      <c r="AC102" s="97">
        <f>'COGS-PRICE-MARGIN_CWS'!$E30*AC$92</f>
        <v>653500</v>
      </c>
      <c r="AD102" s="97">
        <f>'COGS-PRICE-MARGIN_CWS'!$E30*AD$92</f>
        <v>653500</v>
      </c>
      <c r="AE102" s="97">
        <f>'COGS-PRICE-MARGIN_CWS'!$E30*AE$92</f>
        <v>653500</v>
      </c>
      <c r="AF102" s="97">
        <f>'COGS-PRICE-MARGIN_CWS'!$E30*AF$92</f>
        <v>653500</v>
      </c>
      <c r="AG102" s="97">
        <f>'COGS-PRICE-MARGIN_CWS'!$E30*AG$92</f>
        <v>653500</v>
      </c>
      <c r="AH102" s="97">
        <f>'COGS-PRICE-MARGIN_CWS'!$E30*AH$92</f>
        <v>653500</v>
      </c>
      <c r="AI102" s="97">
        <f>'COGS-PRICE-MARGIN_CWS'!$E30*AI$92</f>
        <v>653500</v>
      </c>
      <c r="AJ102" s="97">
        <f>'COGS-PRICE-MARGIN_CWS'!$E30*AJ$92</f>
        <v>653500</v>
      </c>
      <c r="AK102" s="97">
        <f>'COGS-PRICE-MARGIN_CWS'!$E30*AK$92</f>
        <v>653500</v>
      </c>
      <c r="AL102" s="97">
        <f>'COGS-PRICE-MARGIN_CWS'!$E30*AL$92</f>
        <v>435500</v>
      </c>
      <c r="AM102" s="97">
        <f>'COGS-PRICE-MARGIN_CWS'!$E180*AM$92</f>
        <v>458166.08200000005</v>
      </c>
      <c r="AN102" s="97">
        <f>'COGS-PRICE-MARGIN_CWS'!$E180*AN$92</f>
        <v>733188.23550000007</v>
      </c>
      <c r="AO102" s="97">
        <f>'COGS-PRICE-MARGIN_CWS'!$E180*AO$92</f>
        <v>824453.93900000013</v>
      </c>
      <c r="AP102" s="97">
        <f>'COGS-PRICE-MARGIN_CWS'!$E180*AP$92</f>
        <v>824453.93900000013</v>
      </c>
      <c r="AQ102" s="97">
        <f>'COGS-PRICE-MARGIN_CWS'!$E180*AQ$92</f>
        <v>824453.93900000013</v>
      </c>
      <c r="AR102" s="97">
        <f>'COGS-PRICE-MARGIN_CWS'!$E180*AR$92</f>
        <v>824453.93900000013</v>
      </c>
      <c r="AS102" s="97">
        <f>'COGS-PRICE-MARGIN_CWS'!$E180*AS$92</f>
        <v>824453.93900000013</v>
      </c>
      <c r="AT102" s="97">
        <f>'COGS-PRICE-MARGIN_CWS'!$E180*AT$92</f>
        <v>824453.93900000013</v>
      </c>
      <c r="AU102" s="97">
        <f>'COGS-PRICE-MARGIN_CWS'!$E180*AU$92</f>
        <v>824453.93900000013</v>
      </c>
      <c r="AV102" s="97">
        <f>'COGS-PRICE-MARGIN_CWS'!$E180*AV$92</f>
        <v>824453.93900000013</v>
      </c>
      <c r="AW102" s="97">
        <f>'COGS-PRICE-MARGIN_CWS'!$E180*AW$92</f>
        <v>824453.93900000013</v>
      </c>
      <c r="AX102" s="97">
        <f>'COGS-PRICE-MARGIN_CWS'!$E180*AX$92</f>
        <v>550044.30700000003</v>
      </c>
      <c r="AY102" s="97">
        <f>'COGS-PRICE-MARGIN_CWS'!$E230*AY$92</f>
        <v>504656.46385000012</v>
      </c>
      <c r="AZ102" s="97">
        <f>'COGS-PRICE-MARGIN_CWS'!$E230*AZ$92</f>
        <v>808105.7401650002</v>
      </c>
      <c r="BA102" s="97">
        <f>'COGS-PRICE-MARGIN_CWS'!$E230*BA$92</f>
        <v>909037.03293500014</v>
      </c>
      <c r="BB102" s="97">
        <f>'COGS-PRICE-MARGIN_CWS'!$E230*BB$92</f>
        <v>909037.03293500014</v>
      </c>
      <c r="BC102" s="97">
        <f>'COGS-PRICE-MARGIN_CWS'!$E230*BC$92</f>
        <v>909037.03293500014</v>
      </c>
      <c r="BD102" s="97">
        <f>'COGS-PRICE-MARGIN_CWS'!$E230*BD$92</f>
        <v>909037.03293500014</v>
      </c>
      <c r="BE102" s="97">
        <f>'COGS-PRICE-MARGIN_CWS'!$E230*BE$92</f>
        <v>909037.03293500014</v>
      </c>
      <c r="BF102" s="97">
        <f>'COGS-PRICE-MARGIN_CWS'!$E230*BF$92</f>
        <v>909037.03293500014</v>
      </c>
      <c r="BG102" s="97">
        <f>'COGS-PRICE-MARGIN_CWS'!$E230*BG$92</f>
        <v>909037.03293500014</v>
      </c>
      <c r="BH102" s="97">
        <f>'COGS-PRICE-MARGIN_CWS'!$E230*BH$92</f>
        <v>909037.03293500014</v>
      </c>
      <c r="BI102" s="97">
        <f>'COGS-PRICE-MARGIN_CWS'!$E230*BI$92</f>
        <v>909037.03293500014</v>
      </c>
      <c r="BJ102" s="97">
        <f>'COGS-PRICE-MARGIN_CWS'!$E230*BJ$92</f>
        <v>605587.75662000012</v>
      </c>
      <c r="BK102" s="118">
        <f>SUM(C102:BJ102)</f>
        <v>29386887.332550004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256500</v>
      </c>
      <c r="G106" s="63">
        <f t="shared" si="69"/>
        <v>445500</v>
      </c>
      <c r="H106" s="63">
        <f t="shared" si="69"/>
        <v>445500</v>
      </c>
      <c r="I106" s="63">
        <f t="shared" si="69"/>
        <v>445500</v>
      </c>
      <c r="J106" s="63">
        <f t="shared" si="69"/>
        <v>445500</v>
      </c>
      <c r="K106" s="63">
        <f t="shared" si="69"/>
        <v>445500</v>
      </c>
      <c r="L106" s="63">
        <f t="shared" si="69"/>
        <v>445500</v>
      </c>
      <c r="M106" s="63">
        <f t="shared" si="69"/>
        <v>445500</v>
      </c>
      <c r="N106" s="63">
        <f t="shared" si="69"/>
        <v>418500</v>
      </c>
      <c r="O106" s="63">
        <f t="shared" si="69"/>
        <v>3567915</v>
      </c>
      <c r="P106" s="63">
        <f t="shared" si="69"/>
        <v>5893560</v>
      </c>
      <c r="Q106" s="63">
        <f t="shared" si="69"/>
        <v>6630255</v>
      </c>
      <c r="R106" s="63">
        <f t="shared" si="69"/>
        <v>6630255</v>
      </c>
      <c r="S106" s="63">
        <f t="shared" si="69"/>
        <v>6630255</v>
      </c>
      <c r="T106" s="63">
        <f t="shared" si="69"/>
        <v>6630255</v>
      </c>
      <c r="U106" s="63">
        <f t="shared" si="69"/>
        <v>6630255</v>
      </c>
      <c r="V106" s="63">
        <f t="shared" si="69"/>
        <v>6630255</v>
      </c>
      <c r="W106" s="63">
        <f t="shared" si="69"/>
        <v>6630255</v>
      </c>
      <c r="X106" s="63">
        <f t="shared" si="69"/>
        <v>6630255</v>
      </c>
      <c r="Y106" s="63">
        <f t="shared" si="69"/>
        <v>6630255</v>
      </c>
      <c r="Z106" s="63">
        <f t="shared" si="69"/>
        <v>4420170</v>
      </c>
      <c r="AA106" s="63">
        <f t="shared" si="69"/>
        <v>11168566.200000001</v>
      </c>
      <c r="AB106" s="63">
        <f t="shared" si="69"/>
        <v>17875859.400000002</v>
      </c>
      <c r="AC106" s="63">
        <f t="shared" si="69"/>
        <v>20106495.900000002</v>
      </c>
      <c r="AD106" s="63">
        <f t="shared" si="69"/>
        <v>20106495.900000002</v>
      </c>
      <c r="AE106" s="63">
        <f t="shared" si="69"/>
        <v>20106495.900000002</v>
      </c>
      <c r="AF106" s="63">
        <f t="shared" si="69"/>
        <v>20106495.900000002</v>
      </c>
      <c r="AG106" s="63">
        <f t="shared" si="69"/>
        <v>20106495.900000002</v>
      </c>
      <c r="AH106" s="63">
        <f t="shared" si="69"/>
        <v>20106495.900000002</v>
      </c>
      <c r="AI106" s="63">
        <f t="shared" si="69"/>
        <v>20106495.900000002</v>
      </c>
      <c r="AJ106" s="63">
        <f t="shared" si="69"/>
        <v>20106495.900000002</v>
      </c>
      <c r="AK106" s="63">
        <f t="shared" si="69"/>
        <v>20106495.900000002</v>
      </c>
      <c r="AL106" s="63">
        <f t="shared" si="69"/>
        <v>13399202.700000001</v>
      </c>
      <c r="AM106" s="63">
        <f t="shared" si="69"/>
        <v>12370484.214000002</v>
      </c>
      <c r="AN106" s="63">
        <f t="shared" si="69"/>
        <v>19796082.3585</v>
      </c>
      <c r="AO106" s="63">
        <f t="shared" si="69"/>
        <v>22260256.353</v>
      </c>
      <c r="AP106" s="63">
        <f t="shared" si="69"/>
        <v>22260256.353</v>
      </c>
      <c r="AQ106" s="63">
        <f t="shared" si="69"/>
        <v>22260256.353</v>
      </c>
      <c r="AR106" s="63">
        <f t="shared" si="69"/>
        <v>22260256.353</v>
      </c>
      <c r="AS106" s="63">
        <f t="shared" si="69"/>
        <v>22260256.353</v>
      </c>
      <c r="AT106" s="63">
        <f t="shared" si="69"/>
        <v>22260256.353</v>
      </c>
      <c r="AU106" s="63">
        <f t="shared" si="69"/>
        <v>22260256.353</v>
      </c>
      <c r="AV106" s="63">
        <f t="shared" si="69"/>
        <v>22260256.353</v>
      </c>
      <c r="AW106" s="63">
        <f t="shared" si="69"/>
        <v>22260256.353</v>
      </c>
      <c r="AX106" s="63">
        <f t="shared" si="69"/>
        <v>14851196.289000001</v>
      </c>
      <c r="AY106" s="63">
        <f t="shared" si="69"/>
        <v>13625724.523950003</v>
      </c>
      <c r="AZ106" s="63">
        <f t="shared" si="69"/>
        <v>21818854.984455001</v>
      </c>
      <c r="BA106" s="63">
        <f t="shared" si="69"/>
        <v>24543999.889245003</v>
      </c>
      <c r="BB106" s="63">
        <f t="shared" si="69"/>
        <v>24543999.889245003</v>
      </c>
      <c r="BC106" s="63">
        <f t="shared" si="69"/>
        <v>24543999.889245003</v>
      </c>
      <c r="BD106" s="63">
        <f t="shared" si="69"/>
        <v>24543999.889245003</v>
      </c>
      <c r="BE106" s="63">
        <f t="shared" si="69"/>
        <v>24543999.889245003</v>
      </c>
      <c r="BF106" s="63">
        <f t="shared" si="69"/>
        <v>24543999.889245003</v>
      </c>
      <c r="BG106" s="63">
        <f t="shared" si="69"/>
        <v>24543999.889245003</v>
      </c>
      <c r="BH106" s="63">
        <f t="shared" si="69"/>
        <v>24543999.889245003</v>
      </c>
      <c r="BI106" s="63">
        <f t="shared" si="69"/>
        <v>24543999.889245003</v>
      </c>
      <c r="BJ106" s="63">
        <f t="shared" si="69"/>
        <v>16350869.428740002</v>
      </c>
      <c r="BK106" s="118">
        <f>SUM(C106:BJ106)</f>
        <v>820801049.37885022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637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10948.999999999998</v>
      </c>
      <c r="AB108" s="63">
        <f t="shared" si="70"/>
        <v>10949</v>
      </c>
      <c r="AC108" s="63">
        <f t="shared" si="70"/>
        <v>10948.999999999996</v>
      </c>
      <c r="AD108" s="63">
        <f t="shared" si="70"/>
        <v>10948.999999999996</v>
      </c>
      <c r="AE108" s="63">
        <f t="shared" si="70"/>
        <v>10948.999999999996</v>
      </c>
      <c r="AF108" s="63">
        <f t="shared" si="70"/>
        <v>10948.999999999996</v>
      </c>
      <c r="AG108" s="63">
        <f t="shared" si="70"/>
        <v>10948.999999999996</v>
      </c>
      <c r="AH108" s="63">
        <f t="shared" si="70"/>
        <v>10948.999999999996</v>
      </c>
      <c r="AI108" s="63">
        <f t="shared" si="70"/>
        <v>10948.999999999996</v>
      </c>
      <c r="AJ108" s="63">
        <f t="shared" si="70"/>
        <v>10948.999999999996</v>
      </c>
      <c r="AK108" s="63">
        <f t="shared" si="70"/>
        <v>10948.999999999996</v>
      </c>
      <c r="AL108" s="63">
        <f t="shared" si="70"/>
        <v>10948.999999999998</v>
      </c>
      <c r="AM108" s="63">
        <f t="shared" si="70"/>
        <v>11637.908499999998</v>
      </c>
      <c r="AN108" s="63">
        <f t="shared" si="70"/>
        <v>11637.908500000003</v>
      </c>
      <c r="AO108" s="63">
        <f t="shared" si="70"/>
        <v>11637.908499999998</v>
      </c>
      <c r="AP108" s="63">
        <f t="shared" si="70"/>
        <v>11637.908499999998</v>
      </c>
      <c r="AQ108" s="63">
        <f t="shared" si="70"/>
        <v>11637.908499999998</v>
      </c>
      <c r="AR108" s="63">
        <f t="shared" si="70"/>
        <v>11637.908499999998</v>
      </c>
      <c r="AS108" s="63">
        <f t="shared" si="70"/>
        <v>11637.908499999998</v>
      </c>
      <c r="AT108" s="63">
        <f t="shared" si="70"/>
        <v>11637.908499999998</v>
      </c>
      <c r="AU108" s="63">
        <f t="shared" si="70"/>
        <v>11637.908499999998</v>
      </c>
      <c r="AV108" s="63">
        <f t="shared" si="70"/>
        <v>11637.908499999998</v>
      </c>
      <c r="AW108" s="63">
        <f t="shared" si="70"/>
        <v>11637.908499999998</v>
      </c>
      <c r="AX108" s="63">
        <f t="shared" si="70"/>
        <v>11637.908500000001</v>
      </c>
      <c r="AY108" s="63">
        <f t="shared" si="70"/>
        <v>12452.562094999999</v>
      </c>
      <c r="AZ108" s="63">
        <f t="shared" si="70"/>
        <v>12452.562095000001</v>
      </c>
      <c r="BA108" s="63">
        <f t="shared" si="70"/>
        <v>12452.562095000003</v>
      </c>
      <c r="BB108" s="63">
        <f t="shared" si="70"/>
        <v>12452.562095000003</v>
      </c>
      <c r="BC108" s="63">
        <f t="shared" si="70"/>
        <v>12452.562095000003</v>
      </c>
      <c r="BD108" s="63">
        <f t="shared" si="70"/>
        <v>12452.562095000003</v>
      </c>
      <c r="BE108" s="63">
        <f t="shared" si="70"/>
        <v>12452.562095000003</v>
      </c>
      <c r="BF108" s="63">
        <f t="shared" si="70"/>
        <v>12452.562095000003</v>
      </c>
      <c r="BG108" s="63">
        <f t="shared" si="70"/>
        <v>12452.562095000003</v>
      </c>
      <c r="BH108" s="63">
        <f t="shared" si="70"/>
        <v>12452.562095000003</v>
      </c>
      <c r="BI108" s="63">
        <f t="shared" si="70"/>
        <v>12452.562095000003</v>
      </c>
      <c r="BJ108" s="63">
        <f t="shared" si="70"/>
        <v>12452.562095000001</v>
      </c>
    </row>
    <row r="109" spans="1:63" outlineLevel="1" x14ac:dyDescent="0.15">
      <c r="A109" s="47" t="s">
        <v>638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141170</v>
      </c>
      <c r="G109" s="63">
        <f t="shared" ref="G109:BJ109" si="72">G97-G106</f>
        <v>245190</v>
      </c>
      <c r="H109" s="63">
        <f t="shared" si="72"/>
        <v>245190</v>
      </c>
      <c r="I109" s="63">
        <f t="shared" si="72"/>
        <v>245190</v>
      </c>
      <c r="J109" s="63">
        <f t="shared" si="72"/>
        <v>245190</v>
      </c>
      <c r="K109" s="63">
        <f t="shared" si="72"/>
        <v>245190</v>
      </c>
      <c r="L109" s="63">
        <f t="shared" si="72"/>
        <v>245190</v>
      </c>
      <c r="M109" s="63">
        <f t="shared" si="72"/>
        <v>245190</v>
      </c>
      <c r="N109" s="63">
        <f t="shared" si="72"/>
        <v>230330</v>
      </c>
      <c r="O109" s="63">
        <f t="shared" si="72"/>
        <v>2510755</v>
      </c>
      <c r="P109" s="63">
        <f t="shared" si="72"/>
        <v>4147320</v>
      </c>
      <c r="Q109" s="63">
        <f t="shared" si="72"/>
        <v>4665735</v>
      </c>
      <c r="R109" s="63">
        <f t="shared" si="72"/>
        <v>4665735</v>
      </c>
      <c r="S109" s="63">
        <f t="shared" si="72"/>
        <v>4665735</v>
      </c>
      <c r="T109" s="63">
        <f t="shared" si="72"/>
        <v>4665735</v>
      </c>
      <c r="U109" s="63">
        <f t="shared" si="72"/>
        <v>4665735</v>
      </c>
      <c r="V109" s="63">
        <f t="shared" si="72"/>
        <v>4665735</v>
      </c>
      <c r="W109" s="63">
        <f t="shared" si="72"/>
        <v>4665735</v>
      </c>
      <c r="X109" s="63">
        <f t="shared" si="72"/>
        <v>4665735</v>
      </c>
      <c r="Y109" s="63">
        <f t="shared" si="72"/>
        <v>4665735</v>
      </c>
      <c r="Z109" s="63">
        <f t="shared" si="72"/>
        <v>3110490</v>
      </c>
      <c r="AA109" s="63">
        <f t="shared" si="72"/>
        <v>7948973.9999999981</v>
      </c>
      <c r="AB109" s="63">
        <f t="shared" si="72"/>
        <v>12722738</v>
      </c>
      <c r="AC109" s="63">
        <f t="shared" si="72"/>
        <v>14310342.999999996</v>
      </c>
      <c r="AD109" s="63">
        <f t="shared" si="72"/>
        <v>14310342.999999996</v>
      </c>
      <c r="AE109" s="63">
        <f t="shared" si="72"/>
        <v>14310342.999999996</v>
      </c>
      <c r="AF109" s="63">
        <f t="shared" si="72"/>
        <v>14310342.999999996</v>
      </c>
      <c r="AG109" s="63">
        <f t="shared" si="72"/>
        <v>14310342.999999996</v>
      </c>
      <c r="AH109" s="63">
        <f t="shared" si="72"/>
        <v>14310342.999999996</v>
      </c>
      <c r="AI109" s="63">
        <f t="shared" si="72"/>
        <v>14310342.999999996</v>
      </c>
      <c r="AJ109" s="63">
        <f t="shared" si="72"/>
        <v>14310342.999999996</v>
      </c>
      <c r="AK109" s="63">
        <f t="shared" si="72"/>
        <v>14310342.999999996</v>
      </c>
      <c r="AL109" s="63">
        <f t="shared" si="72"/>
        <v>9536578.9999999981</v>
      </c>
      <c r="AM109" s="63">
        <f t="shared" si="72"/>
        <v>8705155.5579999983</v>
      </c>
      <c r="AN109" s="63">
        <f t="shared" si="72"/>
        <v>13930576.474500004</v>
      </c>
      <c r="AO109" s="63">
        <f t="shared" si="72"/>
        <v>15664624.840999998</v>
      </c>
      <c r="AP109" s="63">
        <f t="shared" si="72"/>
        <v>15664624.840999998</v>
      </c>
      <c r="AQ109" s="63">
        <f t="shared" si="72"/>
        <v>15664624.840999998</v>
      </c>
      <c r="AR109" s="63">
        <f t="shared" si="72"/>
        <v>15664624.840999998</v>
      </c>
      <c r="AS109" s="63">
        <f t="shared" si="72"/>
        <v>15664624.840999998</v>
      </c>
      <c r="AT109" s="63">
        <f t="shared" si="72"/>
        <v>15664624.840999998</v>
      </c>
      <c r="AU109" s="63">
        <f t="shared" si="72"/>
        <v>15664624.840999998</v>
      </c>
      <c r="AV109" s="63">
        <f t="shared" si="72"/>
        <v>15664624.840999998</v>
      </c>
      <c r="AW109" s="63">
        <f t="shared" si="72"/>
        <v>15664624.840999998</v>
      </c>
      <c r="AX109" s="63">
        <f t="shared" si="72"/>
        <v>10450841.833000001</v>
      </c>
      <c r="AY109" s="63">
        <f t="shared" si="72"/>
        <v>9588472.8131499998</v>
      </c>
      <c r="AZ109" s="63">
        <f t="shared" si="72"/>
        <v>15354009.063135002</v>
      </c>
      <c r="BA109" s="63">
        <f t="shared" si="72"/>
        <v>17271703.625765003</v>
      </c>
      <c r="BB109" s="63">
        <f t="shared" si="72"/>
        <v>17271703.625765003</v>
      </c>
      <c r="BC109" s="63">
        <f t="shared" si="72"/>
        <v>17271703.625765003</v>
      </c>
      <c r="BD109" s="63">
        <f t="shared" si="72"/>
        <v>17271703.625765003</v>
      </c>
      <c r="BE109" s="63">
        <f t="shared" si="72"/>
        <v>17271703.625765003</v>
      </c>
      <c r="BF109" s="63">
        <f t="shared" si="72"/>
        <v>17271703.625765003</v>
      </c>
      <c r="BG109" s="63">
        <f t="shared" si="72"/>
        <v>17271703.625765003</v>
      </c>
      <c r="BH109" s="63">
        <f t="shared" si="72"/>
        <v>17271703.625765003</v>
      </c>
      <c r="BI109" s="63">
        <f t="shared" si="72"/>
        <v>17271703.625765003</v>
      </c>
      <c r="BJ109" s="63">
        <f t="shared" si="72"/>
        <v>11506167.375780001</v>
      </c>
      <c r="BK109" s="118">
        <f>SUM(C109:BJ109)</f>
        <v>578811567.31845021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0.41579481025493009</v>
      </c>
      <c r="AB110" s="46">
        <f t="shared" si="73"/>
        <v>0.41579481025493015</v>
      </c>
      <c r="AC110" s="46">
        <f t="shared" si="73"/>
        <v>0.41579481025493009</v>
      </c>
      <c r="AD110" s="46">
        <f t="shared" si="73"/>
        <v>0.41579481025493009</v>
      </c>
      <c r="AE110" s="46">
        <f t="shared" si="73"/>
        <v>0.41579481025493009</v>
      </c>
      <c r="AF110" s="46">
        <f t="shared" si="73"/>
        <v>0.41579481025493009</v>
      </c>
      <c r="AG110" s="46">
        <f t="shared" si="73"/>
        <v>0.41579481025493009</v>
      </c>
      <c r="AH110" s="46">
        <f t="shared" si="73"/>
        <v>0.41579481025493009</v>
      </c>
      <c r="AI110" s="46">
        <f t="shared" ref="AI110:BJ110" si="74">IF(AI109&gt;0,(AI109/AI97),0)</f>
        <v>0.41579481025493009</v>
      </c>
      <c r="AJ110" s="46">
        <f t="shared" si="74"/>
        <v>0.41579481025493009</v>
      </c>
      <c r="AK110" s="46">
        <f t="shared" si="74"/>
        <v>0.41579481025493009</v>
      </c>
      <c r="AL110" s="46">
        <f t="shared" si="74"/>
        <v>0.41579481025493009</v>
      </c>
      <c r="AM110" s="46">
        <f t="shared" si="74"/>
        <v>0.41304347826086951</v>
      </c>
      <c r="AN110" s="46">
        <f t="shared" si="74"/>
        <v>0.41304347826086962</v>
      </c>
      <c r="AO110" s="46">
        <f t="shared" si="74"/>
        <v>0.41304347826086951</v>
      </c>
      <c r="AP110" s="46">
        <f t="shared" si="74"/>
        <v>0.41304347826086951</v>
      </c>
      <c r="AQ110" s="46">
        <f t="shared" si="74"/>
        <v>0.41304347826086951</v>
      </c>
      <c r="AR110" s="46">
        <f t="shared" si="74"/>
        <v>0.41304347826086951</v>
      </c>
      <c r="AS110" s="46">
        <f t="shared" si="74"/>
        <v>0.41304347826086951</v>
      </c>
      <c r="AT110" s="46">
        <f t="shared" si="74"/>
        <v>0.41304347826086951</v>
      </c>
      <c r="AU110" s="46">
        <f t="shared" si="74"/>
        <v>0.41304347826086951</v>
      </c>
      <c r="AV110" s="46">
        <f t="shared" si="74"/>
        <v>0.41304347826086951</v>
      </c>
      <c r="AW110" s="46">
        <f t="shared" si="74"/>
        <v>0.41304347826086951</v>
      </c>
      <c r="AX110" s="46">
        <f t="shared" si="74"/>
        <v>0.41304347826086957</v>
      </c>
      <c r="AY110" s="46">
        <f t="shared" si="74"/>
        <v>0.41304347826086951</v>
      </c>
      <c r="AZ110" s="46">
        <f t="shared" si="74"/>
        <v>0.41304347826086957</v>
      </c>
      <c r="BA110" s="46">
        <f t="shared" si="74"/>
        <v>0.41304347826086957</v>
      </c>
      <c r="BB110" s="46">
        <f t="shared" si="74"/>
        <v>0.41304347826086957</v>
      </c>
      <c r="BC110" s="46">
        <f t="shared" si="74"/>
        <v>0.41304347826086957</v>
      </c>
      <c r="BD110" s="46">
        <f t="shared" si="74"/>
        <v>0.41304347826086957</v>
      </c>
      <c r="BE110" s="46">
        <f t="shared" si="74"/>
        <v>0.41304347826086957</v>
      </c>
      <c r="BF110" s="46">
        <f t="shared" si="74"/>
        <v>0.41304347826086957</v>
      </c>
      <c r="BG110" s="46">
        <f t="shared" si="74"/>
        <v>0.41304347826086957</v>
      </c>
      <c r="BH110" s="46">
        <f t="shared" si="74"/>
        <v>0.41304347826086957</v>
      </c>
      <c r="BI110" s="46">
        <f t="shared" si="74"/>
        <v>0.41304347826086957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1204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14</v>
      </c>
      <c r="G115" s="169">
        <f t="shared" si="75"/>
        <v>24</v>
      </c>
      <c r="H115" s="169">
        <f t="shared" si="75"/>
        <v>24</v>
      </c>
      <c r="I115" s="169">
        <f t="shared" si="75"/>
        <v>24</v>
      </c>
      <c r="J115" s="169">
        <f t="shared" si="75"/>
        <v>24</v>
      </c>
      <c r="K115" s="169">
        <f t="shared" si="75"/>
        <v>24</v>
      </c>
      <c r="L115" s="169">
        <f t="shared" si="75"/>
        <v>24</v>
      </c>
      <c r="M115" s="169">
        <f t="shared" si="75"/>
        <v>24</v>
      </c>
      <c r="N115" s="169">
        <f t="shared" si="75"/>
        <v>22</v>
      </c>
      <c r="O115" s="102">
        <f t="shared" si="75"/>
        <v>185</v>
      </c>
      <c r="P115" s="102">
        <f t="shared" si="75"/>
        <v>306</v>
      </c>
      <c r="Q115" s="102">
        <f t="shared" si="75"/>
        <v>344</v>
      </c>
      <c r="R115" s="102">
        <f t="shared" si="75"/>
        <v>344</v>
      </c>
      <c r="S115" s="102">
        <f t="shared" si="75"/>
        <v>344</v>
      </c>
      <c r="T115" s="102">
        <f t="shared" si="75"/>
        <v>344</v>
      </c>
      <c r="U115" s="102">
        <f t="shared" si="75"/>
        <v>344</v>
      </c>
      <c r="V115" s="102">
        <f t="shared" si="75"/>
        <v>344</v>
      </c>
      <c r="W115" s="102">
        <f t="shared" si="75"/>
        <v>344</v>
      </c>
      <c r="X115" s="102">
        <f t="shared" si="75"/>
        <v>344</v>
      </c>
      <c r="Y115" s="102">
        <f t="shared" si="75"/>
        <v>344</v>
      </c>
      <c r="Z115" s="102">
        <f t="shared" si="75"/>
        <v>229</v>
      </c>
      <c r="AA115" s="102">
        <f t="shared" si="75"/>
        <v>508</v>
      </c>
      <c r="AB115" s="102">
        <f t="shared" si="75"/>
        <v>813</v>
      </c>
      <c r="AC115" s="102">
        <f t="shared" si="75"/>
        <v>914</v>
      </c>
      <c r="AD115" s="102">
        <f t="shared" si="75"/>
        <v>914</v>
      </c>
      <c r="AE115" s="102">
        <f t="shared" si="75"/>
        <v>914</v>
      </c>
      <c r="AF115" s="102">
        <f t="shared" si="75"/>
        <v>914</v>
      </c>
      <c r="AG115" s="102">
        <f t="shared" si="75"/>
        <v>914</v>
      </c>
      <c r="AH115" s="102">
        <f t="shared" si="75"/>
        <v>914</v>
      </c>
      <c r="AI115" s="102">
        <f t="shared" ref="AI115:BJ115" si="76">AI92-AI116</f>
        <v>914</v>
      </c>
      <c r="AJ115" s="102">
        <f t="shared" si="76"/>
        <v>914</v>
      </c>
      <c r="AK115" s="102">
        <f t="shared" si="76"/>
        <v>914</v>
      </c>
      <c r="AL115" s="102">
        <f t="shared" si="76"/>
        <v>609</v>
      </c>
      <c r="AM115" s="102">
        <f t="shared" si="76"/>
        <v>523</v>
      </c>
      <c r="AN115" s="102">
        <f t="shared" si="76"/>
        <v>837</v>
      </c>
      <c r="AO115" s="102">
        <f t="shared" si="76"/>
        <v>942</v>
      </c>
      <c r="AP115" s="102">
        <f t="shared" si="76"/>
        <v>942</v>
      </c>
      <c r="AQ115" s="102">
        <f t="shared" si="76"/>
        <v>942</v>
      </c>
      <c r="AR115" s="102">
        <f t="shared" si="76"/>
        <v>942</v>
      </c>
      <c r="AS115" s="102">
        <f t="shared" si="76"/>
        <v>942</v>
      </c>
      <c r="AT115" s="102">
        <f t="shared" si="76"/>
        <v>942</v>
      </c>
      <c r="AU115" s="102">
        <f t="shared" si="76"/>
        <v>942</v>
      </c>
      <c r="AV115" s="102">
        <f t="shared" si="76"/>
        <v>942</v>
      </c>
      <c r="AW115" s="102">
        <f t="shared" si="76"/>
        <v>942</v>
      </c>
      <c r="AX115" s="102">
        <f t="shared" si="76"/>
        <v>628</v>
      </c>
      <c r="AY115" s="102">
        <f t="shared" si="76"/>
        <v>539</v>
      </c>
      <c r="AZ115" s="102">
        <f t="shared" si="76"/>
        <v>863</v>
      </c>
      <c r="BA115" s="102">
        <f t="shared" si="76"/>
        <v>970</v>
      </c>
      <c r="BB115" s="102">
        <f t="shared" si="76"/>
        <v>970</v>
      </c>
      <c r="BC115" s="102">
        <f t="shared" si="76"/>
        <v>970</v>
      </c>
      <c r="BD115" s="102">
        <f t="shared" si="76"/>
        <v>970</v>
      </c>
      <c r="BE115" s="102">
        <f t="shared" si="76"/>
        <v>970</v>
      </c>
      <c r="BF115" s="102">
        <f t="shared" si="76"/>
        <v>970</v>
      </c>
      <c r="BG115" s="102">
        <f t="shared" si="76"/>
        <v>970</v>
      </c>
      <c r="BH115" s="102">
        <f t="shared" si="76"/>
        <v>970</v>
      </c>
      <c r="BI115" s="102">
        <f t="shared" si="76"/>
        <v>970</v>
      </c>
      <c r="BJ115" s="102">
        <f t="shared" si="76"/>
        <v>646</v>
      </c>
      <c r="BK115" s="103">
        <f>SUM(C115:BJ115)</f>
        <v>35420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5</v>
      </c>
      <c r="G116" s="169">
        <f t="shared" si="77"/>
        <v>9</v>
      </c>
      <c r="H116" s="169">
        <f t="shared" si="77"/>
        <v>9</v>
      </c>
      <c r="I116" s="169">
        <f t="shared" si="77"/>
        <v>9</v>
      </c>
      <c r="J116" s="169">
        <f t="shared" si="77"/>
        <v>9</v>
      </c>
      <c r="K116" s="169">
        <f t="shared" si="77"/>
        <v>9</v>
      </c>
      <c r="L116" s="169">
        <f t="shared" si="77"/>
        <v>9</v>
      </c>
      <c r="M116" s="169">
        <f t="shared" si="77"/>
        <v>9</v>
      </c>
      <c r="N116" s="169">
        <f t="shared" si="77"/>
        <v>9</v>
      </c>
      <c r="O116" s="102">
        <f t="shared" si="77"/>
        <v>62</v>
      </c>
      <c r="P116" s="102">
        <f t="shared" si="77"/>
        <v>102</v>
      </c>
      <c r="Q116" s="102">
        <f t="shared" si="77"/>
        <v>115</v>
      </c>
      <c r="R116" s="102">
        <f t="shared" si="77"/>
        <v>115</v>
      </c>
      <c r="S116" s="102">
        <f t="shared" si="77"/>
        <v>115</v>
      </c>
      <c r="T116" s="102">
        <f t="shared" si="77"/>
        <v>115</v>
      </c>
      <c r="U116" s="102">
        <f t="shared" si="77"/>
        <v>115</v>
      </c>
      <c r="V116" s="102">
        <f t="shared" si="77"/>
        <v>115</v>
      </c>
      <c r="W116" s="102">
        <f t="shared" si="77"/>
        <v>115</v>
      </c>
      <c r="X116" s="102">
        <f t="shared" si="77"/>
        <v>115</v>
      </c>
      <c r="Y116" s="102">
        <f t="shared" si="77"/>
        <v>115</v>
      </c>
      <c r="Z116" s="102">
        <f t="shared" si="77"/>
        <v>77</v>
      </c>
      <c r="AA116" s="102">
        <f t="shared" si="77"/>
        <v>218</v>
      </c>
      <c r="AB116" s="102">
        <f t="shared" si="77"/>
        <v>349</v>
      </c>
      <c r="AC116" s="102">
        <f t="shared" si="77"/>
        <v>393</v>
      </c>
      <c r="AD116" s="102">
        <f t="shared" si="77"/>
        <v>393</v>
      </c>
      <c r="AE116" s="102">
        <f t="shared" si="77"/>
        <v>393</v>
      </c>
      <c r="AF116" s="102">
        <f t="shared" si="77"/>
        <v>393</v>
      </c>
      <c r="AG116" s="102">
        <f t="shared" si="77"/>
        <v>393</v>
      </c>
      <c r="AH116" s="102">
        <f t="shared" si="77"/>
        <v>393</v>
      </c>
      <c r="AI116" s="102">
        <f t="shared" ref="AI116:BJ116" si="78">ROUNDUP(+AI92*AI114,0)</f>
        <v>393</v>
      </c>
      <c r="AJ116" s="102">
        <f t="shared" si="78"/>
        <v>393</v>
      </c>
      <c r="AK116" s="102">
        <f t="shared" si="78"/>
        <v>393</v>
      </c>
      <c r="AL116" s="102">
        <f t="shared" si="78"/>
        <v>262</v>
      </c>
      <c r="AM116" s="102">
        <f t="shared" si="78"/>
        <v>225</v>
      </c>
      <c r="AN116" s="102">
        <f t="shared" si="78"/>
        <v>360</v>
      </c>
      <c r="AO116" s="102">
        <f t="shared" si="78"/>
        <v>404</v>
      </c>
      <c r="AP116" s="102">
        <f t="shared" si="78"/>
        <v>404</v>
      </c>
      <c r="AQ116" s="102">
        <f t="shared" si="78"/>
        <v>404</v>
      </c>
      <c r="AR116" s="102">
        <f t="shared" si="78"/>
        <v>404</v>
      </c>
      <c r="AS116" s="102">
        <f t="shared" si="78"/>
        <v>404</v>
      </c>
      <c r="AT116" s="102">
        <f t="shared" si="78"/>
        <v>404</v>
      </c>
      <c r="AU116" s="102">
        <f t="shared" si="78"/>
        <v>404</v>
      </c>
      <c r="AV116" s="102">
        <f t="shared" si="78"/>
        <v>404</v>
      </c>
      <c r="AW116" s="102">
        <f t="shared" si="78"/>
        <v>404</v>
      </c>
      <c r="AX116" s="102">
        <f t="shared" si="78"/>
        <v>270</v>
      </c>
      <c r="AY116" s="102">
        <f t="shared" si="78"/>
        <v>231</v>
      </c>
      <c r="AZ116" s="102">
        <f t="shared" si="78"/>
        <v>370</v>
      </c>
      <c r="BA116" s="102">
        <f t="shared" si="78"/>
        <v>417</v>
      </c>
      <c r="BB116" s="102">
        <f t="shared" si="78"/>
        <v>417</v>
      </c>
      <c r="BC116" s="102">
        <f t="shared" si="78"/>
        <v>417</v>
      </c>
      <c r="BD116" s="102">
        <f t="shared" si="78"/>
        <v>417</v>
      </c>
      <c r="BE116" s="102">
        <f t="shared" si="78"/>
        <v>417</v>
      </c>
      <c r="BF116" s="102">
        <f t="shared" si="78"/>
        <v>417</v>
      </c>
      <c r="BG116" s="102">
        <f t="shared" si="78"/>
        <v>417</v>
      </c>
      <c r="BH116" s="102">
        <f t="shared" si="78"/>
        <v>417</v>
      </c>
      <c r="BI116" s="102">
        <f t="shared" si="78"/>
        <v>417</v>
      </c>
      <c r="BJ116" s="102">
        <f t="shared" si="78"/>
        <v>278</v>
      </c>
      <c r="BK116" s="103">
        <f>SUM(C116:BJ116)</f>
        <v>14842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635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12500</v>
      </c>
      <c r="G126" s="9">
        <f>'COGS-PRICE-MARGIN_CWS'!$B49*G116</f>
        <v>22500</v>
      </c>
      <c r="H126" s="9">
        <f>'COGS-PRICE-MARGIN_CWS'!$B49*H116</f>
        <v>22500</v>
      </c>
      <c r="I126" s="9">
        <f>'COGS-PRICE-MARGIN_CWS'!$B49*I116</f>
        <v>22500</v>
      </c>
      <c r="J126" s="9">
        <f>'COGS-PRICE-MARGIN_CWS'!$B49*J116</f>
        <v>22500</v>
      </c>
      <c r="K126" s="9">
        <f>'COGS-PRICE-MARGIN_CWS'!$B49*K116</f>
        <v>22500</v>
      </c>
      <c r="L126" s="9">
        <f>'COGS-PRICE-MARGIN_CWS'!$B49*L116</f>
        <v>22500</v>
      </c>
      <c r="M126" s="9">
        <f>'COGS-PRICE-MARGIN_CWS'!$B49*M116</f>
        <v>22500</v>
      </c>
      <c r="N126" s="9">
        <f>'COGS-PRICE-MARGIN_CWS'!$B49*N116</f>
        <v>22500</v>
      </c>
      <c r="O126" s="9">
        <f>'COGS-PRICE-MARGIN_CWS'!$B99*O116</f>
        <v>165850</v>
      </c>
      <c r="P126" s="9">
        <f>'COGS-PRICE-MARGIN_CWS'!$B99*P116</f>
        <v>272850</v>
      </c>
      <c r="Q126" s="9">
        <f>'COGS-PRICE-MARGIN_CWS'!$B99*Q116</f>
        <v>307625</v>
      </c>
      <c r="R126" s="9">
        <f>'COGS-PRICE-MARGIN_CWS'!$B99*R116</f>
        <v>307625</v>
      </c>
      <c r="S126" s="9">
        <f>'COGS-PRICE-MARGIN_CWS'!$B99*S116</f>
        <v>307625</v>
      </c>
      <c r="T126" s="9">
        <f>'COGS-PRICE-MARGIN_CWS'!$B99*T116</f>
        <v>307625</v>
      </c>
      <c r="U126" s="9">
        <f>'COGS-PRICE-MARGIN_CWS'!$B99*U116</f>
        <v>307625</v>
      </c>
      <c r="V126" s="9">
        <f>'COGS-PRICE-MARGIN_CWS'!$B99*V116</f>
        <v>307625</v>
      </c>
      <c r="W126" s="9">
        <f>'COGS-PRICE-MARGIN_CWS'!$B99*W116</f>
        <v>307625</v>
      </c>
      <c r="X126" s="9">
        <f>'COGS-PRICE-MARGIN_CWS'!$B99*X116</f>
        <v>307625</v>
      </c>
      <c r="Y126" s="9">
        <f>'COGS-PRICE-MARGIN_CWS'!$B99*Y116</f>
        <v>307625</v>
      </c>
      <c r="Z126" s="9">
        <f>'COGS-PRICE-MARGIN_CWS'!$B99*Z116</f>
        <v>205975</v>
      </c>
      <c r="AA126" s="9">
        <f>'COGS-PRICE-MARGIN_CWS'!$B149*AA116</f>
        <v>623970.5</v>
      </c>
      <c r="AB126" s="9">
        <f>'COGS-PRICE-MARGIN_CWS'!$B149*AB116</f>
        <v>998925.25</v>
      </c>
      <c r="AC126" s="9">
        <f>'COGS-PRICE-MARGIN_CWS'!$B149*AC116</f>
        <v>1124864.25</v>
      </c>
      <c r="AD126" s="9">
        <f>'COGS-PRICE-MARGIN_CWS'!$B149*AD116</f>
        <v>1124864.25</v>
      </c>
      <c r="AE126" s="9">
        <f>'COGS-PRICE-MARGIN_CWS'!$B149*AE116</f>
        <v>1124864.25</v>
      </c>
      <c r="AF126" s="9">
        <f>'COGS-PRICE-MARGIN_CWS'!$B149*AF116</f>
        <v>1124864.25</v>
      </c>
      <c r="AG126" s="9">
        <f>'COGS-PRICE-MARGIN_CWS'!$B149*AG116</f>
        <v>1124864.25</v>
      </c>
      <c r="AH126" s="9">
        <f>'COGS-PRICE-MARGIN_CWS'!$B149*AH116</f>
        <v>1124864.25</v>
      </c>
      <c r="AI126" s="9">
        <f>'COGS-PRICE-MARGIN_CWS'!$B149*AI116</f>
        <v>1124864.25</v>
      </c>
      <c r="AJ126" s="9">
        <f>'COGS-PRICE-MARGIN_CWS'!$B149*AJ116</f>
        <v>1124864.25</v>
      </c>
      <c r="AK126" s="9">
        <f>'COGS-PRICE-MARGIN_CWS'!$B149*AK116</f>
        <v>1124864.25</v>
      </c>
      <c r="AL126" s="9">
        <f>'COGS-PRICE-MARGIN_CWS'!$B149*AL116</f>
        <v>749909.5</v>
      </c>
      <c r="AM126" s="9">
        <f>'COGS-PRICE-MARGIN_CWS'!$B199*AM116</f>
        <v>689086.6875</v>
      </c>
      <c r="AN126" s="9">
        <f>'COGS-PRICE-MARGIN_CWS'!$B199*AN116</f>
        <v>1102538.7</v>
      </c>
      <c r="AO126" s="9">
        <f>'COGS-PRICE-MARGIN_CWS'!$B199*AO116</f>
        <v>1237293.43</v>
      </c>
      <c r="AP126" s="9">
        <f>'COGS-PRICE-MARGIN_CWS'!$B199*AP116</f>
        <v>1237293.43</v>
      </c>
      <c r="AQ126" s="9">
        <f>'COGS-PRICE-MARGIN_CWS'!$B199*AQ116</f>
        <v>1237293.43</v>
      </c>
      <c r="AR126" s="9">
        <f>'COGS-PRICE-MARGIN_CWS'!$B199*AR116</f>
        <v>1237293.43</v>
      </c>
      <c r="AS126" s="9">
        <f>'COGS-PRICE-MARGIN_CWS'!$B199*AS116</f>
        <v>1237293.43</v>
      </c>
      <c r="AT126" s="9">
        <f>'COGS-PRICE-MARGIN_CWS'!$B199*AT116</f>
        <v>1237293.43</v>
      </c>
      <c r="AU126" s="9">
        <f>'COGS-PRICE-MARGIN_CWS'!$B199*AU116</f>
        <v>1237293.43</v>
      </c>
      <c r="AV126" s="9">
        <f>'COGS-PRICE-MARGIN_CWS'!$B199*AV116</f>
        <v>1237293.43</v>
      </c>
      <c r="AW126" s="9">
        <f>'COGS-PRICE-MARGIN_CWS'!$B199*AW116</f>
        <v>1237293.43</v>
      </c>
      <c r="AX126" s="9">
        <f>'COGS-PRICE-MARGIN_CWS'!$B199*AX116</f>
        <v>826904.02500000002</v>
      </c>
      <c r="AY126" s="9">
        <f>'COGS-PRICE-MARGIN_CWS'!$B249*AY116</f>
        <v>756984.69577500003</v>
      </c>
      <c r="AZ126" s="9">
        <f>'COGS-PRICE-MARGIN_CWS'!$B249*AZ116</f>
        <v>1212486.3092499999</v>
      </c>
      <c r="BA126" s="9">
        <f>'COGS-PRICE-MARGIN_CWS'!$B249*BA116</f>
        <v>1366504.8404250001</v>
      </c>
      <c r="BB126" s="9">
        <f>'COGS-PRICE-MARGIN_CWS'!$B249*BB116</f>
        <v>1366504.8404250001</v>
      </c>
      <c r="BC126" s="9">
        <f>'COGS-PRICE-MARGIN_CWS'!$B249*BC116</f>
        <v>1366504.8404250001</v>
      </c>
      <c r="BD126" s="9">
        <f>'COGS-PRICE-MARGIN_CWS'!$B249*BD116</f>
        <v>1366504.8404250001</v>
      </c>
      <c r="BE126" s="9">
        <f>'COGS-PRICE-MARGIN_CWS'!$B249*BE116</f>
        <v>1366504.8404250001</v>
      </c>
      <c r="BF126" s="9">
        <f>'COGS-PRICE-MARGIN_CWS'!$B249*BF116</f>
        <v>1366504.8404250001</v>
      </c>
      <c r="BG126" s="9">
        <f>'COGS-PRICE-MARGIN_CWS'!$B249*BG116</f>
        <v>1366504.8404250001</v>
      </c>
      <c r="BH126" s="9">
        <f>'COGS-PRICE-MARGIN_CWS'!$B249*BH116</f>
        <v>1366504.8404250001</v>
      </c>
      <c r="BI126" s="9">
        <f>'COGS-PRICE-MARGIN_CWS'!$B249*BI116</f>
        <v>1366504.8404250001</v>
      </c>
      <c r="BJ126" s="9">
        <f>'COGS-PRICE-MARGIN_CWS'!$B249*BJ116</f>
        <v>911003.22695000004</v>
      </c>
      <c r="BK126" s="118">
        <f>SUM(C126:BJ126)</f>
        <v>45035571.578299992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12500</v>
      </c>
      <c r="G128" s="63">
        <f t="shared" si="81"/>
        <v>22500</v>
      </c>
      <c r="H128" s="63">
        <f t="shared" si="81"/>
        <v>22500</v>
      </c>
      <c r="I128" s="63">
        <f t="shared" si="81"/>
        <v>22500</v>
      </c>
      <c r="J128" s="63">
        <f t="shared" si="81"/>
        <v>22500</v>
      </c>
      <c r="K128" s="63">
        <f t="shared" si="81"/>
        <v>22500</v>
      </c>
      <c r="L128" s="63">
        <f t="shared" si="81"/>
        <v>22500</v>
      </c>
      <c r="M128" s="63">
        <f t="shared" si="81"/>
        <v>22500</v>
      </c>
      <c r="N128" s="63">
        <f t="shared" si="81"/>
        <v>22500</v>
      </c>
      <c r="O128" s="63">
        <f t="shared" si="81"/>
        <v>165850</v>
      </c>
      <c r="P128" s="63">
        <f t="shared" si="81"/>
        <v>272850</v>
      </c>
      <c r="Q128" s="63">
        <f t="shared" si="81"/>
        <v>307625</v>
      </c>
      <c r="R128" s="63">
        <f t="shared" si="81"/>
        <v>307625</v>
      </c>
      <c r="S128" s="63">
        <f t="shared" si="81"/>
        <v>307625</v>
      </c>
      <c r="T128" s="63">
        <f t="shared" si="81"/>
        <v>307625</v>
      </c>
      <c r="U128" s="63">
        <f t="shared" si="81"/>
        <v>307625</v>
      </c>
      <c r="V128" s="63">
        <f t="shared" si="81"/>
        <v>307625</v>
      </c>
      <c r="W128" s="63">
        <f t="shared" si="81"/>
        <v>307625</v>
      </c>
      <c r="X128" s="63">
        <f t="shared" si="81"/>
        <v>307625</v>
      </c>
      <c r="Y128" s="63">
        <f t="shared" si="81"/>
        <v>307625</v>
      </c>
      <c r="Z128" s="63">
        <f t="shared" si="81"/>
        <v>205975</v>
      </c>
      <c r="AA128" s="63">
        <f t="shared" si="81"/>
        <v>623970.5</v>
      </c>
      <c r="AB128" s="63">
        <f t="shared" si="81"/>
        <v>998925.25</v>
      </c>
      <c r="AC128" s="63">
        <f t="shared" si="81"/>
        <v>1124864.25</v>
      </c>
      <c r="AD128" s="63">
        <f t="shared" si="81"/>
        <v>1124864.25</v>
      </c>
      <c r="AE128" s="63">
        <f t="shared" si="81"/>
        <v>1124864.25</v>
      </c>
      <c r="AF128" s="63">
        <f t="shared" si="81"/>
        <v>1124864.25</v>
      </c>
      <c r="AG128" s="63">
        <f t="shared" si="81"/>
        <v>1124864.25</v>
      </c>
      <c r="AH128" s="63">
        <f t="shared" si="81"/>
        <v>1124864.25</v>
      </c>
      <c r="AI128" s="63">
        <f t="shared" si="81"/>
        <v>1124864.25</v>
      </c>
      <c r="AJ128" s="63">
        <f t="shared" si="81"/>
        <v>1124864.25</v>
      </c>
      <c r="AK128" s="63">
        <f t="shared" si="81"/>
        <v>1124864.25</v>
      </c>
      <c r="AL128" s="63">
        <f t="shared" si="81"/>
        <v>749909.5</v>
      </c>
      <c r="AM128" s="63">
        <f t="shared" si="81"/>
        <v>689086.6875</v>
      </c>
      <c r="AN128" s="63">
        <f t="shared" si="81"/>
        <v>1102538.7</v>
      </c>
      <c r="AO128" s="63">
        <f t="shared" si="81"/>
        <v>1237293.43</v>
      </c>
      <c r="AP128" s="63">
        <f t="shared" si="81"/>
        <v>1237293.43</v>
      </c>
      <c r="AQ128" s="63">
        <f t="shared" si="81"/>
        <v>1237293.43</v>
      </c>
      <c r="AR128" s="63">
        <f t="shared" si="81"/>
        <v>1237293.43</v>
      </c>
      <c r="AS128" s="63">
        <f t="shared" si="81"/>
        <v>1237293.43</v>
      </c>
      <c r="AT128" s="63">
        <f t="shared" si="81"/>
        <v>1237293.43</v>
      </c>
      <c r="AU128" s="63">
        <f t="shared" si="81"/>
        <v>1237293.43</v>
      </c>
      <c r="AV128" s="63">
        <f t="shared" si="81"/>
        <v>1237293.43</v>
      </c>
      <c r="AW128" s="63">
        <f t="shared" si="81"/>
        <v>1237293.43</v>
      </c>
      <c r="AX128" s="63">
        <f t="shared" si="81"/>
        <v>826904.02500000002</v>
      </c>
      <c r="AY128" s="63">
        <f t="shared" si="81"/>
        <v>756984.69577500003</v>
      </c>
      <c r="AZ128" s="63">
        <f t="shared" si="81"/>
        <v>1212486.3092499999</v>
      </c>
      <c r="BA128" s="63">
        <f t="shared" si="81"/>
        <v>1366504.8404250001</v>
      </c>
      <c r="BB128" s="63">
        <f t="shared" si="81"/>
        <v>1366504.8404250001</v>
      </c>
      <c r="BC128" s="63">
        <f t="shared" si="81"/>
        <v>1366504.8404250001</v>
      </c>
      <c r="BD128" s="63">
        <f t="shared" si="81"/>
        <v>1366504.8404250001</v>
      </c>
      <c r="BE128" s="63">
        <f t="shared" si="81"/>
        <v>1366504.8404250001</v>
      </c>
      <c r="BF128" s="63">
        <f t="shared" si="81"/>
        <v>1366504.8404250001</v>
      </c>
      <c r="BG128" s="63">
        <f t="shared" si="81"/>
        <v>1366504.8404250001</v>
      </c>
      <c r="BH128" s="63">
        <f t="shared" si="81"/>
        <v>1366504.8404250001</v>
      </c>
      <c r="BI128" s="63">
        <f t="shared" si="81"/>
        <v>1366504.8404250001</v>
      </c>
      <c r="BJ128" s="63">
        <f t="shared" si="81"/>
        <v>911003.22695000004</v>
      </c>
      <c r="BL128" s="178">
        <f>BJ128+BJ123</f>
        <v>911003.22695000004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1142010</v>
      </c>
      <c r="G132" s="63">
        <f t="shared" si="82"/>
        <v>1989190</v>
      </c>
      <c r="H132" s="63">
        <f t="shared" si="82"/>
        <v>1989190</v>
      </c>
      <c r="I132" s="63">
        <f t="shared" si="82"/>
        <v>1989190</v>
      </c>
      <c r="J132" s="63">
        <f t="shared" si="82"/>
        <v>1989190</v>
      </c>
      <c r="K132" s="63">
        <f t="shared" si="82"/>
        <v>1989190</v>
      </c>
      <c r="L132" s="63">
        <f t="shared" si="82"/>
        <v>1989190</v>
      </c>
      <c r="M132" s="63">
        <f t="shared" si="82"/>
        <v>1989190</v>
      </c>
      <c r="N132" s="63">
        <f t="shared" si="82"/>
        <v>1895690</v>
      </c>
      <c r="O132" s="63">
        <f t="shared" si="82"/>
        <v>17736320</v>
      </c>
      <c r="P132" s="63">
        <f t="shared" si="82"/>
        <v>28459860</v>
      </c>
      <c r="Q132" s="63">
        <f t="shared" si="82"/>
        <v>32006375</v>
      </c>
      <c r="R132" s="63">
        <f t="shared" si="82"/>
        <v>32006375</v>
      </c>
      <c r="S132" s="63">
        <f t="shared" si="82"/>
        <v>32006375</v>
      </c>
      <c r="T132" s="63">
        <f t="shared" si="82"/>
        <v>32006375</v>
      </c>
      <c r="U132" s="63">
        <f t="shared" si="82"/>
        <v>32006375</v>
      </c>
      <c r="V132" s="63">
        <f t="shared" si="82"/>
        <v>32006375</v>
      </c>
      <c r="W132" s="63">
        <f t="shared" si="82"/>
        <v>32006375</v>
      </c>
      <c r="X132" s="63">
        <f t="shared" si="82"/>
        <v>32006375</v>
      </c>
      <c r="Y132" s="63">
        <f t="shared" si="82"/>
        <v>32006375</v>
      </c>
      <c r="Z132" s="63">
        <f t="shared" si="82"/>
        <v>21344895</v>
      </c>
      <c r="AA132" s="63">
        <f t="shared" si="82"/>
        <v>35349932.399999999</v>
      </c>
      <c r="AB132" s="63">
        <f t="shared" si="82"/>
        <v>56554052.850000001</v>
      </c>
      <c r="AC132" s="63">
        <f t="shared" si="82"/>
        <v>63615223.599999994</v>
      </c>
      <c r="AD132" s="63">
        <f t="shared" si="82"/>
        <v>63615223.599999994</v>
      </c>
      <c r="AE132" s="63">
        <f t="shared" si="82"/>
        <v>63615223.599999994</v>
      </c>
      <c r="AF132" s="63">
        <f t="shared" si="82"/>
        <v>63615223.599999994</v>
      </c>
      <c r="AG132" s="63">
        <f t="shared" si="82"/>
        <v>63615223.599999994</v>
      </c>
      <c r="AH132" s="63">
        <f t="shared" si="82"/>
        <v>63615223.599999994</v>
      </c>
      <c r="AI132" s="63">
        <f t="shared" si="82"/>
        <v>63615223.599999994</v>
      </c>
      <c r="AJ132" s="63">
        <f t="shared" si="82"/>
        <v>63615223.599999994</v>
      </c>
      <c r="AK132" s="63">
        <f t="shared" si="82"/>
        <v>63615223.599999994</v>
      </c>
      <c r="AL132" s="63">
        <f t="shared" si="82"/>
        <v>42411103.149999999</v>
      </c>
      <c r="AM132" s="63">
        <f t="shared" si="82"/>
        <v>38925741.325000003</v>
      </c>
      <c r="AN132" s="63">
        <f t="shared" si="82"/>
        <v>62301399.329500005</v>
      </c>
      <c r="AO132" s="63">
        <f t="shared" si="82"/>
        <v>70079809.85800001</v>
      </c>
      <c r="AP132" s="63">
        <f t="shared" si="82"/>
        <v>70079809.85800001</v>
      </c>
      <c r="AQ132" s="63">
        <f t="shared" si="82"/>
        <v>70079809.85800001</v>
      </c>
      <c r="AR132" s="63">
        <f t="shared" si="82"/>
        <v>70079809.85800001</v>
      </c>
      <c r="AS132" s="63">
        <f t="shared" si="82"/>
        <v>70079809.85800001</v>
      </c>
      <c r="AT132" s="63">
        <f t="shared" si="82"/>
        <v>70079809.85800001</v>
      </c>
      <c r="AU132" s="63">
        <f t="shared" si="82"/>
        <v>70079809.85800001</v>
      </c>
      <c r="AV132" s="63">
        <f t="shared" si="82"/>
        <v>70079809.85800001</v>
      </c>
      <c r="AW132" s="63">
        <f t="shared" si="82"/>
        <v>70079809.85800001</v>
      </c>
      <c r="AX132" s="63">
        <f t="shared" si="82"/>
        <v>46735390.449999996</v>
      </c>
      <c r="AY132" s="63">
        <f t="shared" si="82"/>
        <v>42895799.427250005</v>
      </c>
      <c r="AZ132" s="63">
        <f t="shared" si="82"/>
        <v>68666048.983850002</v>
      </c>
      <c r="BA132" s="63">
        <f t="shared" si="82"/>
        <v>77247175.063315019</v>
      </c>
      <c r="BB132" s="63">
        <f t="shared" si="82"/>
        <v>77247175.063315019</v>
      </c>
      <c r="BC132" s="63">
        <f t="shared" si="82"/>
        <v>77247175.063315019</v>
      </c>
      <c r="BD132" s="63">
        <f t="shared" si="82"/>
        <v>77247175.063315019</v>
      </c>
      <c r="BE132" s="63">
        <f t="shared" si="82"/>
        <v>77247175.063315019</v>
      </c>
      <c r="BF132" s="63">
        <f t="shared" si="82"/>
        <v>77247175.063315019</v>
      </c>
      <c r="BG132" s="63">
        <f t="shared" si="82"/>
        <v>77247175.063315019</v>
      </c>
      <c r="BH132" s="63">
        <f t="shared" si="82"/>
        <v>77247175.063315019</v>
      </c>
      <c r="BI132" s="63">
        <f t="shared" si="82"/>
        <v>77247175.063315019</v>
      </c>
      <c r="BJ132" s="63">
        <f t="shared" si="82"/>
        <v>51480202.496740006</v>
      </c>
      <c r="BK132" s="118">
        <f>SUM(C132:BJ132)</f>
        <v>2716360027.1041746</v>
      </c>
      <c r="BL132" s="178">
        <f>BK87+BK86+BK82+BK81+BK56</f>
        <v>1271711838.8285756</v>
      </c>
    </row>
    <row r="133" spans="1:64" x14ac:dyDescent="0.15">
      <c r="A133" s="33" t="s">
        <v>636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348010</v>
      </c>
      <c r="G133" s="63">
        <f t="shared" si="83"/>
        <v>606190</v>
      </c>
      <c r="H133" s="63">
        <f t="shared" si="83"/>
        <v>606190</v>
      </c>
      <c r="I133" s="63">
        <f t="shared" si="83"/>
        <v>606190</v>
      </c>
      <c r="J133" s="63">
        <f t="shared" si="83"/>
        <v>606190</v>
      </c>
      <c r="K133" s="63">
        <f t="shared" si="83"/>
        <v>606190</v>
      </c>
      <c r="L133" s="63">
        <f t="shared" si="83"/>
        <v>606190</v>
      </c>
      <c r="M133" s="63">
        <f t="shared" si="83"/>
        <v>606190</v>
      </c>
      <c r="N133" s="63">
        <f t="shared" si="83"/>
        <v>577190</v>
      </c>
      <c r="O133" s="63">
        <f t="shared" si="83"/>
        <v>6477780</v>
      </c>
      <c r="P133" s="63">
        <f t="shared" si="83"/>
        <v>10421800</v>
      </c>
      <c r="Q133" s="63">
        <f t="shared" si="83"/>
        <v>11720245</v>
      </c>
      <c r="R133" s="63">
        <f t="shared" si="83"/>
        <v>11720245</v>
      </c>
      <c r="S133" s="63">
        <f t="shared" si="83"/>
        <v>11720245</v>
      </c>
      <c r="T133" s="63">
        <f t="shared" si="83"/>
        <v>11720245</v>
      </c>
      <c r="U133" s="63">
        <f t="shared" si="83"/>
        <v>11720245</v>
      </c>
      <c r="V133" s="63">
        <f t="shared" si="83"/>
        <v>11720245</v>
      </c>
      <c r="W133" s="63">
        <f t="shared" si="83"/>
        <v>11720245</v>
      </c>
      <c r="X133" s="63">
        <f t="shared" si="83"/>
        <v>11720245</v>
      </c>
      <c r="Y133" s="63">
        <f t="shared" si="83"/>
        <v>11720245</v>
      </c>
      <c r="Z133" s="63">
        <f t="shared" si="83"/>
        <v>7816350</v>
      </c>
      <c r="AA133" s="63">
        <f t="shared" si="83"/>
        <v>13791398.699999999</v>
      </c>
      <c r="AB133" s="63">
        <f t="shared" si="83"/>
        <v>22062832.199999999</v>
      </c>
      <c r="AC133" s="63">
        <f t="shared" si="83"/>
        <v>24818235.199999996</v>
      </c>
      <c r="AD133" s="63">
        <f t="shared" si="83"/>
        <v>24818235.199999996</v>
      </c>
      <c r="AE133" s="63">
        <f t="shared" si="83"/>
        <v>24818235.199999996</v>
      </c>
      <c r="AF133" s="63">
        <f t="shared" si="83"/>
        <v>24818235.199999996</v>
      </c>
      <c r="AG133" s="63">
        <f t="shared" si="83"/>
        <v>24818235.199999996</v>
      </c>
      <c r="AH133" s="63">
        <f t="shared" si="83"/>
        <v>24818235.199999996</v>
      </c>
      <c r="AI133" s="63">
        <f t="shared" si="83"/>
        <v>24818235.199999996</v>
      </c>
      <c r="AJ133" s="63">
        <f t="shared" si="83"/>
        <v>24818235.199999996</v>
      </c>
      <c r="AK133" s="63">
        <f t="shared" si="83"/>
        <v>24818235.199999996</v>
      </c>
      <c r="AL133" s="63">
        <f t="shared" si="83"/>
        <v>16546801.699999997</v>
      </c>
      <c r="AM133" s="63">
        <f t="shared" si="83"/>
        <v>15116418.098499998</v>
      </c>
      <c r="AN133" s="63">
        <f t="shared" si="83"/>
        <v>24190924.121000003</v>
      </c>
      <c r="AO133" s="63">
        <f t="shared" si="83"/>
        <v>27208205.029999997</v>
      </c>
      <c r="AP133" s="63">
        <f t="shared" si="83"/>
        <v>27208205.029999997</v>
      </c>
      <c r="AQ133" s="63">
        <f t="shared" si="83"/>
        <v>27208205.029999997</v>
      </c>
      <c r="AR133" s="63">
        <f t="shared" si="83"/>
        <v>27208205.029999997</v>
      </c>
      <c r="AS133" s="63">
        <f t="shared" si="83"/>
        <v>27208205.029999997</v>
      </c>
      <c r="AT133" s="63">
        <f t="shared" si="83"/>
        <v>27208205.029999997</v>
      </c>
      <c r="AU133" s="63">
        <f t="shared" si="83"/>
        <v>27208205.029999997</v>
      </c>
      <c r="AV133" s="63">
        <f t="shared" si="83"/>
        <v>27208205.029999997</v>
      </c>
      <c r="AW133" s="63">
        <f t="shared" si="83"/>
        <v>27208205.029999997</v>
      </c>
      <c r="AX133" s="63">
        <f t="shared" si="83"/>
        <v>18148399.523499999</v>
      </c>
      <c r="AY133" s="63">
        <f t="shared" si="83"/>
        <v>16653663.307049999</v>
      </c>
      <c r="AZ133" s="63">
        <f t="shared" si="83"/>
        <v>26660935.445395004</v>
      </c>
      <c r="BA133" s="63">
        <f t="shared" si="83"/>
        <v>29993634.300820004</v>
      </c>
      <c r="BB133" s="63">
        <f t="shared" si="83"/>
        <v>29993634.300820004</v>
      </c>
      <c r="BC133" s="63">
        <f t="shared" si="83"/>
        <v>29993634.300820004</v>
      </c>
      <c r="BD133" s="63">
        <f t="shared" si="83"/>
        <v>29993634.300820004</v>
      </c>
      <c r="BE133" s="63">
        <f t="shared" si="83"/>
        <v>29993634.300820004</v>
      </c>
      <c r="BF133" s="63">
        <f t="shared" si="83"/>
        <v>29993634.300820004</v>
      </c>
      <c r="BG133" s="63">
        <f t="shared" si="83"/>
        <v>29993634.300820004</v>
      </c>
      <c r="BH133" s="63">
        <f t="shared" si="83"/>
        <v>29993634.300820004</v>
      </c>
      <c r="BI133" s="63">
        <f t="shared" si="83"/>
        <v>29993634.300820004</v>
      </c>
      <c r="BJ133" s="63">
        <f t="shared" si="83"/>
        <v>19989639.152500004</v>
      </c>
      <c r="BK133" s="118">
        <f>SUM(C133:BJ133)</f>
        <v>1046708348.0253246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383" t="s">
        <v>348</v>
      </c>
      <c r="B4" s="383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704340</v>
      </c>
      <c r="G7" s="9">
        <f>'REV-REVCALC_CWS'!G17</f>
        <v>1228500</v>
      </c>
      <c r="H7" s="9">
        <f>'REV-REVCALC_CWS'!H17</f>
        <v>1228500</v>
      </c>
      <c r="I7" s="9">
        <f>'REV-REVCALC_CWS'!I17</f>
        <v>1228500</v>
      </c>
      <c r="J7" s="9">
        <f>'REV-REVCALC_CWS'!J17</f>
        <v>1228500</v>
      </c>
      <c r="K7" s="9">
        <f>'REV-REVCALC_CWS'!K17</f>
        <v>1228500</v>
      </c>
      <c r="L7" s="9">
        <f>'REV-REVCALC_CWS'!L17</f>
        <v>1228500</v>
      </c>
      <c r="M7" s="9">
        <f>'REV-REVCALC_CWS'!M17</f>
        <v>1228500</v>
      </c>
      <c r="N7" s="9">
        <f>'REV-REVCALC_CWS'!N17</f>
        <v>1179360</v>
      </c>
      <c r="O7" s="9">
        <f>'REV-REVCALC_CWS'!O17</f>
        <v>10920420</v>
      </c>
      <c r="P7" s="9">
        <f>'REV-REVCALC_CWS'!P17</f>
        <v>17488080</v>
      </c>
      <c r="Q7" s="9">
        <f>'REV-REVCALC_CWS'!Q17</f>
        <v>19664460</v>
      </c>
      <c r="R7" s="9">
        <f>'REV-REVCALC_CWS'!R17</f>
        <v>19664460</v>
      </c>
      <c r="S7" s="9">
        <f>'REV-REVCALC_CWS'!S17</f>
        <v>19664460</v>
      </c>
      <c r="T7" s="9">
        <f>'REV-REVCALC_CWS'!T17</f>
        <v>19664460</v>
      </c>
      <c r="U7" s="9">
        <f>'REV-REVCALC_CWS'!U17</f>
        <v>19664460</v>
      </c>
      <c r="V7" s="9">
        <f>'REV-REVCALC_CWS'!V17</f>
        <v>19664460</v>
      </c>
      <c r="W7" s="9">
        <f>'REV-REVCALC_CWS'!W17</f>
        <v>19664460</v>
      </c>
      <c r="X7" s="9">
        <f>'REV-REVCALC_CWS'!X17</f>
        <v>19664460</v>
      </c>
      <c r="Y7" s="9">
        <f>'REV-REVCALC_CWS'!Y17</f>
        <v>19664460</v>
      </c>
      <c r="Z7" s="9">
        <f>'REV-REVCALC_CWS'!Z17</f>
        <v>13116060</v>
      </c>
      <c r="AA7" s="9">
        <f>'REV-REVCALC_CWS'!AA17</f>
        <v>14961553.200000001</v>
      </c>
      <c r="AB7" s="9">
        <f>'REV-REVCALC_CWS'!AB17</f>
        <v>23926120.199999999</v>
      </c>
      <c r="AC7" s="9">
        <f>'REV-REVCALC_CWS'!AC17</f>
        <v>26914309.199999999</v>
      </c>
      <c r="AD7" s="9">
        <f>'REV-REVCALC_CWS'!AD17</f>
        <v>26914309.199999999</v>
      </c>
      <c r="AE7" s="9">
        <f>'REV-REVCALC_CWS'!AE17</f>
        <v>26914309.199999999</v>
      </c>
      <c r="AF7" s="9">
        <f>'REV-REVCALC_CWS'!AF17</f>
        <v>26914309.199999999</v>
      </c>
      <c r="AG7" s="9">
        <f>'REV-REVCALC_CWS'!AG17</f>
        <v>26914309.199999999</v>
      </c>
      <c r="AH7" s="9">
        <f>'REV-REVCALC_CWS'!AH17</f>
        <v>26914309.199999999</v>
      </c>
      <c r="AI7" s="9">
        <f>'REV-REVCALC_CWS'!AI17</f>
        <v>26914309.199999999</v>
      </c>
      <c r="AJ7" s="9">
        <f>'REV-REVCALC_CWS'!AJ17</f>
        <v>26914309.199999999</v>
      </c>
      <c r="AK7" s="9">
        <f>'REV-REVCALC_CWS'!AK17</f>
        <v>26914309.199999999</v>
      </c>
      <c r="AL7" s="9">
        <f>'REV-REVCALC_CWS'!AL17</f>
        <v>17949742.199999999</v>
      </c>
      <c r="AM7" s="9">
        <f>'REV-REVCALC_CWS'!AM17</f>
        <v>32965907.130000003</v>
      </c>
      <c r="AN7" s="9">
        <f>'REV-REVCALC_CWS'!AN17</f>
        <v>52767502.182000004</v>
      </c>
      <c r="AO7" s="9">
        <f>'REV-REVCALC_CWS'!AO17</f>
        <v>59360683.608000003</v>
      </c>
      <c r="AP7" s="9">
        <f>'REV-REVCALC_CWS'!AP17</f>
        <v>59360683.608000003</v>
      </c>
      <c r="AQ7" s="9">
        <f>'REV-REVCALC_CWS'!AQ17</f>
        <v>59360683.608000003</v>
      </c>
      <c r="AR7" s="9">
        <f>'REV-REVCALC_CWS'!AR17</f>
        <v>59360683.608000003</v>
      </c>
      <c r="AS7" s="9">
        <f>'REV-REVCALC_CWS'!AS17</f>
        <v>59360683.608000003</v>
      </c>
      <c r="AT7" s="9">
        <f>'REV-REVCALC_CWS'!AT17</f>
        <v>59360683.608000003</v>
      </c>
      <c r="AU7" s="9">
        <f>'REV-REVCALC_CWS'!AU17</f>
        <v>59360683.608000003</v>
      </c>
      <c r="AV7" s="9">
        <f>'REV-REVCALC_CWS'!AV17</f>
        <v>59360683.608000003</v>
      </c>
      <c r="AW7" s="9">
        <f>'REV-REVCALC_CWS'!AW17</f>
        <v>59360683.608000003</v>
      </c>
      <c r="AX7" s="9">
        <f>'REV-REVCALC_CWS'!AX17</f>
        <v>39581139.330000006</v>
      </c>
      <c r="AY7" s="9">
        <f>'REV-REVCALC_CWS'!AY17</f>
        <v>36335265.397200003</v>
      </c>
      <c r="AZ7" s="9">
        <f>'REV-REVCALC_CWS'!AZ17</f>
        <v>58160018.963700011</v>
      </c>
      <c r="BA7" s="9">
        <f>'REV-REVCALC_CWS'!BA17</f>
        <v>65427072.043140009</v>
      </c>
      <c r="BB7" s="9">
        <f>'REV-REVCALC_CWS'!BB17</f>
        <v>65427072.043140009</v>
      </c>
      <c r="BC7" s="9">
        <f>'REV-REVCALC_CWS'!BC17</f>
        <v>65427072.043140009</v>
      </c>
      <c r="BD7" s="9">
        <f>'REV-REVCALC_CWS'!BD17</f>
        <v>65427072.043140009</v>
      </c>
      <c r="BE7" s="9">
        <f>'REV-REVCALC_CWS'!BE17</f>
        <v>65427072.043140009</v>
      </c>
      <c r="BF7" s="9">
        <f>'REV-REVCALC_CWS'!BF17</f>
        <v>65427072.043140009</v>
      </c>
      <c r="BG7" s="9">
        <f>'REV-REVCALC_CWS'!BG17</f>
        <v>65427072.043140009</v>
      </c>
      <c r="BH7" s="9">
        <f>'REV-REVCALC_CWS'!BH17</f>
        <v>65427072.043140009</v>
      </c>
      <c r="BI7" s="9">
        <f>'REV-REVCALC_CWS'!BI17</f>
        <v>65427072.043140009</v>
      </c>
      <c r="BJ7" s="9">
        <f>'REV-REVCALC_CWS'!BJ17</f>
        <v>43602318.476640008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1053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27500</v>
      </c>
      <c r="G10" s="9">
        <f>'REV-REVCALC_CWS'!G44</f>
        <v>47500</v>
      </c>
      <c r="H10" s="9">
        <f>'REV-REVCALC_CWS'!H44</f>
        <v>47500</v>
      </c>
      <c r="I10" s="9">
        <f>'REV-REVCALC_CWS'!I44</f>
        <v>47500</v>
      </c>
      <c r="J10" s="9">
        <f>'REV-REVCALC_CWS'!J44</f>
        <v>47500</v>
      </c>
      <c r="K10" s="9">
        <f>'REV-REVCALC_CWS'!K44</f>
        <v>47500</v>
      </c>
      <c r="L10" s="9">
        <f>'REV-REVCALC_CWS'!L44</f>
        <v>47500</v>
      </c>
      <c r="M10" s="9">
        <f>'REV-REVCALC_CWS'!M44</f>
        <v>47500</v>
      </c>
      <c r="N10" s="9">
        <f>'REV-REVCALC_CWS'!N44</f>
        <v>45000</v>
      </c>
      <c r="O10" s="9">
        <f>'REV-REVCALC_CWS'!O44</f>
        <v>411950</v>
      </c>
      <c r="P10" s="9">
        <f>'REV-REVCALC_CWS'!P44</f>
        <v>658050</v>
      </c>
      <c r="Q10" s="9">
        <f>'REV-REVCALC_CWS'!Q44</f>
        <v>738300</v>
      </c>
      <c r="R10" s="9">
        <f>'REV-REVCALC_CWS'!R44</f>
        <v>738300</v>
      </c>
      <c r="S10" s="9">
        <f>'REV-REVCALC_CWS'!S44</f>
        <v>738300</v>
      </c>
      <c r="T10" s="9">
        <f>'REV-REVCALC_CWS'!T44</f>
        <v>738300</v>
      </c>
      <c r="U10" s="9">
        <f>'REV-REVCALC_CWS'!U44</f>
        <v>738300</v>
      </c>
      <c r="V10" s="9">
        <f>'REV-REVCALC_CWS'!V44</f>
        <v>738300</v>
      </c>
      <c r="W10" s="9">
        <f>'REV-REVCALC_CWS'!W44</f>
        <v>738300</v>
      </c>
      <c r="X10" s="9">
        <f>'REV-REVCALC_CWS'!X44</f>
        <v>738300</v>
      </c>
      <c r="Y10" s="9">
        <f>'REV-REVCALC_CWS'!Y44</f>
        <v>738300</v>
      </c>
      <c r="Z10" s="9">
        <f>'REV-REVCALC_CWS'!Z44</f>
        <v>492200</v>
      </c>
      <c r="AA10" s="9">
        <f>'REV-REVCALC_CWS'!AA44</f>
        <v>646868.5</v>
      </c>
      <c r="AB10" s="9">
        <f>'REV-REVCALC_CWS'!AB44</f>
        <v>1030410</v>
      </c>
      <c r="AC10" s="9">
        <f>'REV-REVCALC_CWS'!AC44</f>
        <v>1159211.25</v>
      </c>
      <c r="AD10" s="9">
        <f>'REV-REVCALC_CWS'!AD44</f>
        <v>1159211.25</v>
      </c>
      <c r="AE10" s="9">
        <f>'REV-REVCALC_CWS'!AE44</f>
        <v>1159211.25</v>
      </c>
      <c r="AF10" s="9">
        <f>'REV-REVCALC_CWS'!AF44</f>
        <v>1159211.25</v>
      </c>
      <c r="AG10" s="9">
        <f>'REV-REVCALC_CWS'!AG44</f>
        <v>1159211.25</v>
      </c>
      <c r="AH10" s="9">
        <f>'REV-REVCALC_CWS'!AH44</f>
        <v>1159211.25</v>
      </c>
      <c r="AI10" s="9">
        <f>'REV-REVCALC_CWS'!AI44</f>
        <v>1159211.25</v>
      </c>
      <c r="AJ10" s="9">
        <f>'REV-REVCALC_CWS'!AJ44</f>
        <v>1159211.25</v>
      </c>
      <c r="AK10" s="9">
        <f>'REV-REVCALC_CWS'!AK44</f>
        <v>1159211.25</v>
      </c>
      <c r="AL10" s="9">
        <f>'REV-REVCALC_CWS'!AL44</f>
        <v>775669.75</v>
      </c>
      <c r="AM10" s="9">
        <f>'REV-REVCALC_CWS'!AM44</f>
        <v>1375110.7675000001</v>
      </c>
      <c r="AN10" s="9">
        <f>'REV-REVCALC_CWS'!AN44</f>
        <v>2198952.1850000001</v>
      </c>
      <c r="AO10" s="9">
        <f>'REV-REVCALC_CWS'!AO44</f>
        <v>2474586.86</v>
      </c>
      <c r="AP10" s="9">
        <f>'REV-REVCALC_CWS'!AP44</f>
        <v>2474586.86</v>
      </c>
      <c r="AQ10" s="9">
        <f>'REV-REVCALC_CWS'!AQ44</f>
        <v>2474586.86</v>
      </c>
      <c r="AR10" s="9">
        <f>'REV-REVCALC_CWS'!AR44</f>
        <v>2474586.86</v>
      </c>
      <c r="AS10" s="9">
        <f>'REV-REVCALC_CWS'!AS44</f>
        <v>2474586.86</v>
      </c>
      <c r="AT10" s="9">
        <f>'REV-REVCALC_CWS'!AT44</f>
        <v>2474586.86</v>
      </c>
      <c r="AU10" s="9">
        <f>'REV-REVCALC_CWS'!AU44</f>
        <v>2474586.86</v>
      </c>
      <c r="AV10" s="9">
        <f>'REV-REVCALC_CWS'!AV44</f>
        <v>2474586.86</v>
      </c>
      <c r="AW10" s="9">
        <f>'REV-REVCALC_CWS'!AW44</f>
        <v>2474586.86</v>
      </c>
      <c r="AX10" s="9">
        <f>'REV-REVCALC_CWS'!AX44</f>
        <v>1650745.4425000001</v>
      </c>
      <c r="AY10" s="9">
        <f>'REV-REVCALC_CWS'!AY44</f>
        <v>1513969.3915500001</v>
      </c>
      <c r="AZ10" s="9">
        <f>'REV-REVCALC_CWS'!AZ44</f>
        <v>2424972.6184999999</v>
      </c>
      <c r="BA10" s="9">
        <f>'REV-REVCALC_CWS'!BA44</f>
        <v>2726455.7008000002</v>
      </c>
      <c r="BB10" s="9">
        <f>'REV-REVCALC_CWS'!BB44</f>
        <v>2726455.7008000002</v>
      </c>
      <c r="BC10" s="9">
        <f>'REV-REVCALC_CWS'!BC44</f>
        <v>2726455.7008000002</v>
      </c>
      <c r="BD10" s="9">
        <f>'REV-REVCALC_CWS'!BD44</f>
        <v>2726455.7008000002</v>
      </c>
      <c r="BE10" s="9">
        <f>'REV-REVCALC_CWS'!BE44</f>
        <v>2726455.7008000002</v>
      </c>
      <c r="BF10" s="9">
        <f>'REV-REVCALC_CWS'!BF44</f>
        <v>2726455.7008000002</v>
      </c>
      <c r="BG10" s="9">
        <f>'REV-REVCALC_CWS'!BG44</f>
        <v>2726455.7008000002</v>
      </c>
      <c r="BH10" s="9">
        <f>'REV-REVCALC_CWS'!BH44</f>
        <v>2726455.7008000002</v>
      </c>
      <c r="BI10" s="9">
        <f>'REV-REVCALC_CWS'!BI44</f>
        <v>2726455.7008000002</v>
      </c>
      <c r="BJ10" s="9">
        <f>'REV-REVCALC_CWS'!BJ44</f>
        <v>1818729.4638750001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731840</v>
      </c>
      <c r="G12" s="9">
        <f t="shared" si="0"/>
        <v>1276000</v>
      </c>
      <c r="H12" s="9">
        <f t="shared" si="0"/>
        <v>1276000</v>
      </c>
      <c r="I12" s="9">
        <f t="shared" si="0"/>
        <v>1276000</v>
      </c>
      <c r="J12" s="9">
        <f t="shared" si="0"/>
        <v>1276000</v>
      </c>
      <c r="K12" s="9">
        <f t="shared" si="0"/>
        <v>1276000</v>
      </c>
      <c r="L12" s="9">
        <f t="shared" si="0"/>
        <v>1276000</v>
      </c>
      <c r="M12" s="9">
        <f t="shared" si="0"/>
        <v>1276000</v>
      </c>
      <c r="N12" s="9">
        <f t="shared" si="0"/>
        <v>1224360</v>
      </c>
      <c r="O12" s="9">
        <f t="shared" si="0"/>
        <v>11332370</v>
      </c>
      <c r="P12" s="9">
        <f t="shared" si="0"/>
        <v>18146130</v>
      </c>
      <c r="Q12" s="9">
        <f t="shared" si="0"/>
        <v>20402760</v>
      </c>
      <c r="R12" s="9">
        <f t="shared" si="0"/>
        <v>20402760</v>
      </c>
      <c r="S12" s="9">
        <f t="shared" si="0"/>
        <v>20402760</v>
      </c>
      <c r="T12" s="9">
        <f t="shared" si="0"/>
        <v>20402760</v>
      </c>
      <c r="U12" s="9">
        <f t="shared" si="0"/>
        <v>20402760</v>
      </c>
      <c r="V12" s="9">
        <f t="shared" si="0"/>
        <v>20402760</v>
      </c>
      <c r="W12" s="9">
        <f t="shared" si="0"/>
        <v>20402760</v>
      </c>
      <c r="X12" s="9">
        <f t="shared" si="0"/>
        <v>20402760</v>
      </c>
      <c r="Y12" s="9">
        <f t="shared" si="0"/>
        <v>20402760</v>
      </c>
      <c r="Z12" s="9">
        <f t="shared" si="0"/>
        <v>13608260</v>
      </c>
      <c r="AA12" s="9">
        <f t="shared" si="0"/>
        <v>15608421.700000001</v>
      </c>
      <c r="AB12" s="9">
        <f t="shared" si="0"/>
        <v>24956530.199999999</v>
      </c>
      <c r="AC12" s="9">
        <f t="shared" si="0"/>
        <v>28073520.449999999</v>
      </c>
      <c r="AD12" s="9">
        <f t="shared" si="0"/>
        <v>28073520.449999999</v>
      </c>
      <c r="AE12" s="9">
        <f t="shared" si="0"/>
        <v>28073520.449999999</v>
      </c>
      <c r="AF12" s="9">
        <f t="shared" si="0"/>
        <v>28073520.449999999</v>
      </c>
      <c r="AG12" s="9">
        <f t="shared" si="0"/>
        <v>28073520.449999999</v>
      </c>
      <c r="AH12" s="9">
        <f t="shared" si="0"/>
        <v>28073520.449999999</v>
      </c>
      <c r="AI12" s="9">
        <f t="shared" si="0"/>
        <v>28073520.449999999</v>
      </c>
      <c r="AJ12" s="9">
        <f t="shared" si="0"/>
        <v>28073520.449999999</v>
      </c>
      <c r="AK12" s="9">
        <f t="shared" si="0"/>
        <v>28073520.449999999</v>
      </c>
      <c r="AL12" s="9">
        <f t="shared" si="0"/>
        <v>18725411.949999999</v>
      </c>
      <c r="AM12" s="9">
        <f t="shared" si="0"/>
        <v>34341017.897500001</v>
      </c>
      <c r="AN12" s="9">
        <f t="shared" si="0"/>
        <v>54966454.367000006</v>
      </c>
      <c r="AO12" s="9">
        <f t="shared" si="0"/>
        <v>61835270.468000002</v>
      </c>
      <c r="AP12" s="9">
        <f t="shared" si="0"/>
        <v>61835270.468000002</v>
      </c>
      <c r="AQ12" s="9">
        <f t="shared" si="0"/>
        <v>61835270.468000002</v>
      </c>
      <c r="AR12" s="9">
        <f t="shared" si="0"/>
        <v>61835270.468000002</v>
      </c>
      <c r="AS12" s="9">
        <f t="shared" si="0"/>
        <v>61835270.468000002</v>
      </c>
      <c r="AT12" s="9">
        <f t="shared" si="0"/>
        <v>61835270.468000002</v>
      </c>
      <c r="AU12" s="9">
        <f t="shared" si="0"/>
        <v>61835270.468000002</v>
      </c>
      <c r="AV12" s="9">
        <f t="shared" si="0"/>
        <v>61835270.468000002</v>
      </c>
      <c r="AW12" s="9">
        <f t="shared" si="0"/>
        <v>61835270.468000002</v>
      </c>
      <c r="AX12" s="9">
        <f t="shared" si="0"/>
        <v>41231884.772500008</v>
      </c>
      <c r="AY12" s="9">
        <f t="shared" si="0"/>
        <v>37849234.78875</v>
      </c>
      <c r="AZ12" s="9">
        <f t="shared" si="0"/>
        <v>60584991.582200013</v>
      </c>
      <c r="BA12" s="9">
        <f t="shared" si="0"/>
        <v>68153527.743940011</v>
      </c>
      <c r="BB12" s="9">
        <f t="shared" si="0"/>
        <v>68153527.743940011</v>
      </c>
      <c r="BC12" s="9">
        <f t="shared" si="0"/>
        <v>68153527.743940011</v>
      </c>
      <c r="BD12" s="9">
        <f t="shared" si="0"/>
        <v>68153527.743940011</v>
      </c>
      <c r="BE12" s="9">
        <f t="shared" si="0"/>
        <v>68153527.743940011</v>
      </c>
      <c r="BF12" s="9">
        <f t="shared" si="0"/>
        <v>68153527.743940011</v>
      </c>
      <c r="BG12" s="9">
        <f t="shared" si="0"/>
        <v>68153527.743940011</v>
      </c>
      <c r="BH12" s="9">
        <f t="shared" si="0"/>
        <v>68153527.743940011</v>
      </c>
      <c r="BI12" s="9">
        <f t="shared" si="0"/>
        <v>68153527.743940011</v>
      </c>
      <c r="BJ12" s="9">
        <f t="shared" si="0"/>
        <v>45421047.940515012</v>
      </c>
      <c r="BK12" s="66">
        <f>SUM(C12:BJ12)</f>
        <v>1993845663.1559262</v>
      </c>
    </row>
    <row r="13" spans="1:63" s="37" customFormat="1" x14ac:dyDescent="0.15">
      <c r="B13" s="37" t="s">
        <v>301</v>
      </c>
      <c r="N13" s="38">
        <f>SUM(C7:N11)</f>
        <v>10888200</v>
      </c>
      <c r="Z13" s="38">
        <f>SUM(O7:Z11)</f>
        <v>226711600</v>
      </c>
      <c r="AL13" s="38">
        <f>SUM(AA7:AL11)</f>
        <v>311952047.89999992</v>
      </c>
      <c r="AX13" s="38">
        <f>SUM(AM7:AX11)</f>
        <v>687056791.24900019</v>
      </c>
      <c r="BJ13" s="38">
        <f>SUM(AY7:BJ11)</f>
        <v>757237024.00692463</v>
      </c>
      <c r="BK13" s="65">
        <f>SUM(C13:BJ13)</f>
        <v>1993845663.1559248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617</v>
      </c>
    </row>
    <row r="17" spans="2:62" x14ac:dyDescent="0.15">
      <c r="C17" s="383" t="s">
        <v>35</v>
      </c>
      <c r="D17" s="383"/>
      <c r="E17" s="383"/>
      <c r="F17" s="383"/>
      <c r="G17" s="383"/>
      <c r="H17" s="383"/>
      <c r="I17" s="383"/>
      <c r="J17" s="383"/>
      <c r="K17" s="383"/>
      <c r="L17" s="383"/>
      <c r="M17" s="383"/>
      <c r="N17" s="383"/>
      <c r="O17" s="383" t="s">
        <v>36</v>
      </c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  <c r="AA17" s="383" t="s">
        <v>37</v>
      </c>
      <c r="AB17" s="383"/>
      <c r="AC17" s="383"/>
      <c r="AD17" s="383"/>
      <c r="AE17" s="383"/>
      <c r="AF17" s="383"/>
      <c r="AG17" s="383"/>
      <c r="AH17" s="383"/>
      <c r="AI17" s="383"/>
      <c r="AJ17" s="383"/>
      <c r="AK17" s="383"/>
      <c r="AL17" s="383"/>
      <c r="AM17" s="383" t="s">
        <v>38</v>
      </c>
      <c r="AN17" s="383"/>
      <c r="AO17" s="383"/>
      <c r="AP17" s="383"/>
      <c r="AQ17" s="383"/>
      <c r="AR17" s="383"/>
      <c r="AS17" s="383"/>
      <c r="AT17" s="383"/>
      <c r="AU17" s="383"/>
      <c r="AV17" s="383"/>
      <c r="AW17" s="383"/>
      <c r="AX17" s="383"/>
      <c r="AY17" s="383" t="s">
        <v>39</v>
      </c>
      <c r="AZ17" s="383"/>
      <c r="BA17" s="383"/>
      <c r="BB17" s="383"/>
      <c r="BC17" s="383"/>
      <c r="BD17" s="383"/>
      <c r="BE17" s="383"/>
      <c r="BF17" s="383"/>
      <c r="BG17" s="383"/>
      <c r="BH17" s="383"/>
      <c r="BI17" s="383"/>
      <c r="BJ17" s="383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348010</v>
      </c>
      <c r="G20" s="9">
        <f>'FIN-P&amp;L_CWS'!I129</f>
        <v>606190</v>
      </c>
      <c r="H20" s="9">
        <f>'FIN-P&amp;L_CWS'!J129</f>
        <v>606190</v>
      </c>
      <c r="I20" s="9">
        <f>'FIN-P&amp;L_CWS'!K129</f>
        <v>606190</v>
      </c>
      <c r="J20" s="9">
        <f>'FIN-P&amp;L_CWS'!L129</f>
        <v>606190</v>
      </c>
      <c r="K20" s="9">
        <f>'FIN-P&amp;L_CWS'!M129</f>
        <v>606190</v>
      </c>
      <c r="L20" s="9">
        <f>'FIN-P&amp;L_CWS'!N129</f>
        <v>606190</v>
      </c>
      <c r="M20" s="9">
        <f>'FIN-P&amp;L_CWS'!O129</f>
        <v>606190</v>
      </c>
      <c r="N20" s="9">
        <f>'FIN-P&amp;L_CWS'!P129</f>
        <v>577190</v>
      </c>
      <c r="O20" s="9">
        <f>'FIN-P&amp;L_CWS'!Q129</f>
        <v>6512020</v>
      </c>
      <c r="P20" s="9">
        <f>'FIN-P&amp;L_CWS'!R129</f>
        <v>10421800</v>
      </c>
      <c r="Q20" s="9">
        <f>'FIN-P&amp;L_CWS'!S129</f>
        <v>11720245</v>
      </c>
      <c r="R20" s="9">
        <f>'FIN-P&amp;L_CWS'!T129</f>
        <v>11720245</v>
      </c>
      <c r="S20" s="9">
        <f>'FIN-P&amp;L_CWS'!U129</f>
        <v>11720245</v>
      </c>
      <c r="T20" s="9">
        <f>'FIN-P&amp;L_CWS'!V129</f>
        <v>11720245</v>
      </c>
      <c r="U20" s="9">
        <f>'FIN-P&amp;L_CWS'!W129</f>
        <v>11720245</v>
      </c>
      <c r="V20" s="9">
        <f>'FIN-P&amp;L_CWS'!X129</f>
        <v>11720245</v>
      </c>
      <c r="W20" s="9">
        <f>'FIN-P&amp;L_CWS'!Y129</f>
        <v>11720245</v>
      </c>
      <c r="X20" s="9">
        <f>'FIN-P&amp;L_CWS'!Z129</f>
        <v>11720245</v>
      </c>
      <c r="Y20" s="9">
        <f>'FIN-P&amp;L_CWS'!AA129</f>
        <v>11720245</v>
      </c>
      <c r="Z20" s="9">
        <f>'FIN-P&amp;L_CWS'!AB129</f>
        <v>7816350</v>
      </c>
      <c r="AA20" s="9">
        <f>'FIN-P&amp;L_CWS'!AC129</f>
        <v>13738800</v>
      </c>
      <c r="AB20" s="9">
        <f>'FIN-P&amp;L_CWS'!AD129</f>
        <v>21978645.300000001</v>
      </c>
      <c r="AC20" s="9">
        <f>'FIN-P&amp;L_CWS'!AE129</f>
        <v>24723543.049999997</v>
      </c>
      <c r="AD20" s="9">
        <f>'FIN-P&amp;L_CWS'!AF129</f>
        <v>24723543.049999997</v>
      </c>
      <c r="AE20" s="9">
        <f>'FIN-P&amp;L_CWS'!AG129</f>
        <v>24723543.049999997</v>
      </c>
      <c r="AF20" s="9">
        <f>'FIN-P&amp;L_CWS'!AH129</f>
        <v>24723543.049999997</v>
      </c>
      <c r="AG20" s="9">
        <f>'FIN-P&amp;L_CWS'!AI129</f>
        <v>24723543.049999997</v>
      </c>
      <c r="AH20" s="9">
        <f>'FIN-P&amp;L_CWS'!AJ129</f>
        <v>24723543.049999997</v>
      </c>
      <c r="AI20" s="9">
        <f>'FIN-P&amp;L_CWS'!AK129</f>
        <v>24723543.049999997</v>
      </c>
      <c r="AJ20" s="9">
        <f>'FIN-P&amp;L_CWS'!AL129</f>
        <v>24723543.049999997</v>
      </c>
      <c r="AK20" s="9">
        <f>'FIN-P&amp;L_CWS'!AM129</f>
        <v>24723543.049999997</v>
      </c>
      <c r="AL20" s="9">
        <f>'FIN-P&amp;L_CWS'!AN129</f>
        <v>16483697.749999998</v>
      </c>
      <c r="AM20" s="9">
        <f>'FIN-P&amp;L_CWS'!AO129</f>
        <v>21651553.094500005</v>
      </c>
      <c r="AN20" s="9">
        <f>'FIN-P&amp;L_CWS'!AP129</f>
        <v>34650541.612500004</v>
      </c>
      <c r="AO20" s="9">
        <f>'FIN-P&amp;L_CWS'!AQ129</f>
        <v>38971175.241999999</v>
      </c>
      <c r="AP20" s="9">
        <f>'FIN-P&amp;L_CWS'!AR129</f>
        <v>38970770.241999999</v>
      </c>
      <c r="AQ20" s="9">
        <f>'FIN-P&amp;L_CWS'!AS129</f>
        <v>38970770.241999999</v>
      </c>
      <c r="AR20" s="9">
        <f>'FIN-P&amp;L_CWS'!AT129</f>
        <v>38970770.241999999</v>
      </c>
      <c r="AS20" s="9">
        <f>'FIN-P&amp;L_CWS'!AU129</f>
        <v>38970770.241999999</v>
      </c>
      <c r="AT20" s="9">
        <f>'FIN-P&amp;L_CWS'!AV129</f>
        <v>38970770.241999999</v>
      </c>
      <c r="AU20" s="9">
        <f>'FIN-P&amp;L_CWS'!AW129</f>
        <v>38970770.241999999</v>
      </c>
      <c r="AV20" s="9">
        <f>'FIN-P&amp;L_CWS'!AX129</f>
        <v>38970770.241999999</v>
      </c>
      <c r="AW20" s="9">
        <f>'FIN-P&amp;L_CWS'!AY129</f>
        <v>38970770.241999999</v>
      </c>
      <c r="AX20" s="9">
        <f>'FIN-P&amp;L_CWS'!AZ129</f>
        <v>25994301.907000005</v>
      </c>
      <c r="AY20" s="9">
        <f>'FIN-P&amp;L_CWS'!BA129</f>
        <v>20915253.307024993</v>
      </c>
      <c r="AZ20" s="9">
        <f>'FIN-P&amp;L_CWS'!BB129</f>
        <v>33485341.676825006</v>
      </c>
      <c r="BA20" s="9">
        <f>'FIN-P&amp;L_CWS'!BC129</f>
        <v>37670108.134240001</v>
      </c>
      <c r="BB20" s="9">
        <f>'FIN-P&amp;L_CWS'!BD129</f>
        <v>37669703.134240001</v>
      </c>
      <c r="BC20" s="9">
        <f>'FIN-P&amp;L_CWS'!BE129</f>
        <v>37669703.134240001</v>
      </c>
      <c r="BD20" s="9">
        <f>'FIN-P&amp;L_CWS'!BF129</f>
        <v>37669703.134240001</v>
      </c>
      <c r="BE20" s="9">
        <f>'FIN-P&amp;L_CWS'!BG129</f>
        <v>37669703.134240001</v>
      </c>
      <c r="BF20" s="9">
        <f>'FIN-P&amp;L_CWS'!BH129</f>
        <v>37669703.134240001</v>
      </c>
      <c r="BG20" s="9">
        <f>'FIN-P&amp;L_CWS'!BI129</f>
        <v>37669703.134240001</v>
      </c>
      <c r="BH20" s="9">
        <f>'FIN-P&amp;L_CWS'!BJ129</f>
        <v>37669703.134240001</v>
      </c>
      <c r="BI20" s="9">
        <f>'FIN-P&amp;L_CWS'!BK129</f>
        <v>37669703.134240001</v>
      </c>
      <c r="BJ20" s="9">
        <f>'FIN-P&amp;L_CWS'!BL129</f>
        <v>25102891.754464999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21364234.666666664</v>
      </c>
      <c r="G21" s="9">
        <f>'FIN-P&amp;L_CWS'!I206</f>
        <v>16367401.333333332</v>
      </c>
      <c r="H21" s="9">
        <f>'FIN-P&amp;L_CWS'!J206</f>
        <v>18367401.333333332</v>
      </c>
      <c r="I21" s="9">
        <f>'FIN-P&amp;L_CWS'!K206</f>
        <v>17979340.666666668</v>
      </c>
      <c r="J21" s="9">
        <f>'FIN-P&amp;L_CWS'!L206</f>
        <v>17979340.666666668</v>
      </c>
      <c r="K21" s="9">
        <f>'FIN-P&amp;L_CWS'!M206</f>
        <v>17979340.666666668</v>
      </c>
      <c r="L21" s="9">
        <f>'FIN-P&amp;L_CWS'!N206</f>
        <v>17979340.666666668</v>
      </c>
      <c r="M21" s="9">
        <f>'FIN-P&amp;L_CWS'!O206</f>
        <v>17979340.666666668</v>
      </c>
      <c r="N21" s="9">
        <f>'FIN-P&amp;L_CWS'!P206</f>
        <v>17979340.666666668</v>
      </c>
      <c r="O21" s="9">
        <f>'FIN-P&amp;L_CWS'!Q206</f>
        <v>21077740.666666668</v>
      </c>
      <c r="P21" s="9">
        <f>'FIN-P&amp;L_CWS'!R206</f>
        <v>21077740.666666668</v>
      </c>
      <c r="Q21" s="9">
        <f>'FIN-P&amp;L_CWS'!S206</f>
        <v>21077740.666666668</v>
      </c>
      <c r="R21" s="9">
        <f>'FIN-P&amp;L_CWS'!T206</f>
        <v>20077740.666666668</v>
      </c>
      <c r="S21" s="9">
        <f>'FIN-P&amp;L_CWS'!U206</f>
        <v>20077740.666666668</v>
      </c>
      <c r="T21" s="9">
        <f>'FIN-P&amp;L_CWS'!V206</f>
        <v>20077740.666666668</v>
      </c>
      <c r="U21" s="9">
        <f>'FIN-P&amp;L_CWS'!W206</f>
        <v>20077740.666666668</v>
      </c>
      <c r="V21" s="9">
        <f>'FIN-P&amp;L_CWS'!X206</f>
        <v>20077740.666666668</v>
      </c>
      <c r="W21" s="9">
        <f>'FIN-P&amp;L_CWS'!Y206</f>
        <v>20077740.666666668</v>
      </c>
      <c r="X21" s="9">
        <f>'FIN-P&amp;L_CWS'!Z206</f>
        <v>20077740.666666668</v>
      </c>
      <c r="Y21" s="9">
        <f>'FIN-P&amp;L_CWS'!AA206</f>
        <v>20077740.666666668</v>
      </c>
      <c r="Z21" s="9">
        <f>'FIN-P&amp;L_CWS'!AB206</f>
        <v>20077740.666666668</v>
      </c>
      <c r="AA21" s="9">
        <f>'FIN-P&amp;L_CWS'!AC206</f>
        <v>21552940.666666668</v>
      </c>
      <c r="AB21" s="9">
        <f>'FIN-P&amp;L_CWS'!AD206</f>
        <v>21552940.666666668</v>
      </c>
      <c r="AC21" s="9">
        <f>'FIN-P&amp;L_CWS'!AE206</f>
        <v>21552940.666666668</v>
      </c>
      <c r="AD21" s="9">
        <f>'FIN-P&amp;L_CWS'!AF206</f>
        <v>21552940.666666668</v>
      </c>
      <c r="AE21" s="9">
        <f>'FIN-P&amp;L_CWS'!AG206</f>
        <v>21552940.666666668</v>
      </c>
      <c r="AF21" s="9">
        <f>'FIN-P&amp;L_CWS'!AH206</f>
        <v>21552940.666666668</v>
      </c>
      <c r="AG21" s="9">
        <f>'FIN-P&amp;L_CWS'!AI206</f>
        <v>21552940.666666668</v>
      </c>
      <c r="AH21" s="9">
        <f>'FIN-P&amp;L_CWS'!AJ206</f>
        <v>21552940.666666668</v>
      </c>
      <c r="AI21" s="9">
        <f>'FIN-P&amp;L_CWS'!AK206</f>
        <v>21552940.666666668</v>
      </c>
      <c r="AJ21" s="9">
        <f>'FIN-P&amp;L_CWS'!AL206</f>
        <v>21552940.666666668</v>
      </c>
      <c r="AK21" s="9">
        <f>'FIN-P&amp;L_CWS'!AM206</f>
        <v>21552940.666666668</v>
      </c>
      <c r="AL21" s="9">
        <f>'FIN-P&amp;L_CWS'!AN206</f>
        <v>21552940.666666668</v>
      </c>
      <c r="AM21" s="9">
        <f>'FIN-P&amp;L_CWS'!AO206</f>
        <v>23848416.666666668</v>
      </c>
      <c r="AN21" s="9">
        <f>'FIN-P&amp;L_CWS'!AP206</f>
        <v>23848416.666666668</v>
      </c>
      <c r="AO21" s="9">
        <f>'FIN-P&amp;L_CWS'!AQ206</f>
        <v>23848416.666666668</v>
      </c>
      <c r="AP21" s="9">
        <f>'FIN-P&amp;L_CWS'!AR206</f>
        <v>23848416.666666668</v>
      </c>
      <c r="AQ21" s="9">
        <f>'FIN-P&amp;L_CWS'!AS206</f>
        <v>23848416.666666668</v>
      </c>
      <c r="AR21" s="9">
        <f>'FIN-P&amp;L_CWS'!AT206</f>
        <v>23848416.666666668</v>
      </c>
      <c r="AS21" s="9">
        <f>'FIN-P&amp;L_CWS'!AU206</f>
        <v>23848416.666666668</v>
      </c>
      <c r="AT21" s="9">
        <f>'FIN-P&amp;L_CWS'!AV206</f>
        <v>23848416.666666668</v>
      </c>
      <c r="AU21" s="9">
        <f>'FIN-P&amp;L_CWS'!AW206</f>
        <v>23848416.666666668</v>
      </c>
      <c r="AV21" s="9">
        <f>'FIN-P&amp;L_CWS'!AX206</f>
        <v>23848416.666666668</v>
      </c>
      <c r="AW21" s="9">
        <f>'FIN-P&amp;L_CWS'!AY206</f>
        <v>23848416.666666668</v>
      </c>
      <c r="AX21" s="9">
        <f>'FIN-P&amp;L_CWS'!AZ206</f>
        <v>23848416.666666668</v>
      </c>
      <c r="AY21" s="9">
        <f>'FIN-P&amp;L_CWS'!BA206</f>
        <v>26809637.986666672</v>
      </c>
      <c r="AZ21" s="9">
        <f>'FIN-P&amp;L_CWS'!BB206</f>
        <v>26809637.986666672</v>
      </c>
      <c r="BA21" s="9">
        <f>'FIN-P&amp;L_CWS'!BC206</f>
        <v>26809637.986666672</v>
      </c>
      <c r="BB21" s="9">
        <f>'FIN-P&amp;L_CWS'!BD206</f>
        <v>26809637.986666672</v>
      </c>
      <c r="BC21" s="9">
        <f>'FIN-P&amp;L_CWS'!BE206</f>
        <v>26809637.986666672</v>
      </c>
      <c r="BD21" s="9">
        <f>'FIN-P&amp;L_CWS'!BF206</f>
        <v>26809637.986666672</v>
      </c>
      <c r="BE21" s="9">
        <f>'FIN-P&amp;L_CWS'!BG206</f>
        <v>26809637.986666672</v>
      </c>
      <c r="BF21" s="9">
        <f>'FIN-P&amp;L_CWS'!BH206</f>
        <v>26809637.986666672</v>
      </c>
      <c r="BG21" s="9">
        <f>'FIN-P&amp;L_CWS'!BI206</f>
        <v>26809637.986666672</v>
      </c>
      <c r="BH21" s="9">
        <f>'FIN-P&amp;L_CWS'!BJ206</f>
        <v>26809637.986666672</v>
      </c>
      <c r="BI21" s="9">
        <f>'FIN-P&amp;L_CWS'!BK206</f>
        <v>26809637.986666672</v>
      </c>
      <c r="BJ21" s="9">
        <f>'FIN-P&amp;L_CWS'!BL206</f>
        <v>26809637.986666672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-21016224.666666664</v>
      </c>
      <c r="G22" s="9">
        <f>'FIN-P&amp;L_CWS'!I208</f>
        <v>-15761211.333333332</v>
      </c>
      <c r="H22" s="9">
        <f>'FIN-P&amp;L_CWS'!J208</f>
        <v>-17761211.333333332</v>
      </c>
      <c r="I22" s="9">
        <f>'FIN-P&amp;L_CWS'!K208</f>
        <v>-17373150.666666668</v>
      </c>
      <c r="J22" s="9">
        <f>'FIN-P&amp;L_CWS'!L208</f>
        <v>-17373150.666666668</v>
      </c>
      <c r="K22" s="9">
        <f>'FIN-P&amp;L_CWS'!M208</f>
        <v>-17373150.666666668</v>
      </c>
      <c r="L22" s="9">
        <f>'FIN-P&amp;L_CWS'!N208</f>
        <v>-17373150.666666668</v>
      </c>
      <c r="M22" s="9">
        <f>'FIN-P&amp;L_CWS'!O208</f>
        <v>-17373150.666666668</v>
      </c>
      <c r="N22" s="9">
        <f>'FIN-P&amp;L_CWS'!P208</f>
        <v>-17402150.666666668</v>
      </c>
      <c r="O22" s="9">
        <f>'FIN-P&amp;L_CWS'!Q208</f>
        <v>-14565720.666666668</v>
      </c>
      <c r="P22" s="9">
        <f>'FIN-P&amp;L_CWS'!R208</f>
        <v>-10655940.666666668</v>
      </c>
      <c r="Q22" s="9">
        <f>'FIN-P&amp;L_CWS'!S208</f>
        <v>-9357495.6666666679</v>
      </c>
      <c r="R22" s="9">
        <f>'FIN-P&amp;L_CWS'!T208</f>
        <v>-8357495.6666666679</v>
      </c>
      <c r="S22" s="9">
        <f>'FIN-P&amp;L_CWS'!U208</f>
        <v>-8357495.6666666679</v>
      </c>
      <c r="T22" s="9">
        <f>'FIN-P&amp;L_CWS'!V208</f>
        <v>-8357495.6666666679</v>
      </c>
      <c r="U22" s="9">
        <f>'FIN-P&amp;L_CWS'!W208</f>
        <v>-8357495.6666666679</v>
      </c>
      <c r="V22" s="9">
        <f>'FIN-P&amp;L_CWS'!X208</f>
        <v>-8357495.6666666679</v>
      </c>
      <c r="W22" s="9">
        <f>'FIN-P&amp;L_CWS'!Y208</f>
        <v>-8357495.6666666679</v>
      </c>
      <c r="X22" s="9">
        <f>'FIN-P&amp;L_CWS'!Z208</f>
        <v>-8357495.6666666679</v>
      </c>
      <c r="Y22" s="9">
        <f>'FIN-P&amp;L_CWS'!AA208</f>
        <v>-8357495.6666666679</v>
      </c>
      <c r="Z22" s="9">
        <f>'FIN-P&amp;L_CWS'!AB208</f>
        <v>-12261390.666666668</v>
      </c>
      <c r="AA22" s="9">
        <f>'FIN-P&amp;L_CWS'!AC208</f>
        <v>-7814140.6666666679</v>
      </c>
      <c r="AB22" s="9">
        <f>'FIN-P&amp;L_CWS'!AD208</f>
        <v>425704.63333333284</v>
      </c>
      <c r="AC22" s="9">
        <f>'FIN-P&amp;L_CWS'!AE208</f>
        <v>3170602.3833333291</v>
      </c>
      <c r="AD22" s="9">
        <f>'FIN-P&amp;L_CWS'!AF208</f>
        <v>3170602.3833333291</v>
      </c>
      <c r="AE22" s="9">
        <f>'FIN-P&amp;L_CWS'!AG208</f>
        <v>3170602.3833333291</v>
      </c>
      <c r="AF22" s="9">
        <f>'FIN-P&amp;L_CWS'!AH208</f>
        <v>3170602.3833333291</v>
      </c>
      <c r="AG22" s="9">
        <f>'FIN-P&amp;L_CWS'!AI208</f>
        <v>3170602.3833333291</v>
      </c>
      <c r="AH22" s="9">
        <f>'FIN-P&amp;L_CWS'!AJ208</f>
        <v>3170602.3833333291</v>
      </c>
      <c r="AI22" s="9">
        <f>'FIN-P&amp;L_CWS'!AK208</f>
        <v>3170602.3833333291</v>
      </c>
      <c r="AJ22" s="9">
        <f>'FIN-P&amp;L_CWS'!AL208</f>
        <v>3170602.3833333291</v>
      </c>
      <c r="AK22" s="9">
        <f>'FIN-P&amp;L_CWS'!AM208</f>
        <v>3170602.3833333291</v>
      </c>
      <c r="AL22" s="9">
        <f>'FIN-P&amp;L_CWS'!AN208</f>
        <v>-5069242.9166666698</v>
      </c>
      <c r="AM22" s="9">
        <f>'FIN-P&amp;L_CWS'!AO208</f>
        <v>-2196863.5721666627</v>
      </c>
      <c r="AN22" s="9">
        <f>'FIN-P&amp;L_CWS'!AP208</f>
        <v>10802124.945833337</v>
      </c>
      <c r="AO22" s="9">
        <f>'FIN-P&amp;L_CWS'!AQ208</f>
        <v>15122758.575333331</v>
      </c>
      <c r="AP22" s="9">
        <f>'FIN-P&amp;L_CWS'!AR208</f>
        <v>15122353.575333331</v>
      </c>
      <c r="AQ22" s="9">
        <f>'FIN-P&amp;L_CWS'!AS208</f>
        <v>15122353.575333331</v>
      </c>
      <c r="AR22" s="9">
        <f>'FIN-P&amp;L_CWS'!AT208</f>
        <v>15122353.575333331</v>
      </c>
      <c r="AS22" s="9">
        <f>'FIN-P&amp;L_CWS'!AU208</f>
        <v>15122353.575333331</v>
      </c>
      <c r="AT22" s="9">
        <f>'FIN-P&amp;L_CWS'!AV208</f>
        <v>15122353.575333331</v>
      </c>
      <c r="AU22" s="9">
        <f>'FIN-P&amp;L_CWS'!AW208</f>
        <v>15122353.575333331</v>
      </c>
      <c r="AV22" s="9">
        <f>'FIN-P&amp;L_CWS'!AX208</f>
        <v>15122353.575333331</v>
      </c>
      <c r="AW22" s="9">
        <f>'FIN-P&amp;L_CWS'!AY208</f>
        <v>15122353.575333331</v>
      </c>
      <c r="AX22" s="9">
        <f>'FIN-P&amp;L_CWS'!AZ208</f>
        <v>2145885.2403333373</v>
      </c>
      <c r="AY22" s="9">
        <f>'FIN-P&amp;L_CWS'!BA208</f>
        <v>-5894384.6796416789</v>
      </c>
      <c r="AZ22" s="9">
        <f>'FIN-P&amp;L_CWS'!BB208</f>
        <v>6675703.6901583336</v>
      </c>
      <c r="BA22" s="9">
        <f>'FIN-P&amp;L_CWS'!BC208</f>
        <v>10860470.14757333</v>
      </c>
      <c r="BB22" s="9">
        <f>'FIN-P&amp;L_CWS'!BD208</f>
        <v>10860065.14757333</v>
      </c>
      <c r="BC22" s="9">
        <f>'FIN-P&amp;L_CWS'!BE208</f>
        <v>10860065.14757333</v>
      </c>
      <c r="BD22" s="9">
        <f>'FIN-P&amp;L_CWS'!BF208</f>
        <v>10860065.14757333</v>
      </c>
      <c r="BE22" s="9">
        <f>'FIN-P&amp;L_CWS'!BG208</f>
        <v>10860065.14757333</v>
      </c>
      <c r="BF22" s="9">
        <f>'FIN-P&amp;L_CWS'!BH208</f>
        <v>10860065.14757333</v>
      </c>
      <c r="BG22" s="9">
        <f>'FIN-P&amp;L_CWS'!BI208</f>
        <v>10860065.14757333</v>
      </c>
      <c r="BH22" s="9">
        <f>'FIN-P&amp;L_CWS'!BJ208</f>
        <v>10860065.14757333</v>
      </c>
      <c r="BI22" s="9">
        <f>'FIN-P&amp;L_CWS'!BK208</f>
        <v>10860065.14757333</v>
      </c>
      <c r="BJ22" s="9">
        <f>'FIN-P&amp;L_CWS'!BL208</f>
        <v>-1706746.2322016731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-21016224.666666664</v>
      </c>
      <c r="G23" s="9">
        <f>'FIN-P&amp;L_CWS'!I209</f>
        <v>-36777436</v>
      </c>
      <c r="H23" s="9">
        <f>'FIN-P&amp;L_CWS'!J209</f>
        <v>-54538647.333333328</v>
      </c>
      <c r="I23" s="9">
        <f>'FIN-P&amp;L_CWS'!K209</f>
        <v>-71911798</v>
      </c>
      <c r="J23" s="9">
        <f>'FIN-P&amp;L_CWS'!L209</f>
        <v>-89284948.666666672</v>
      </c>
      <c r="K23" s="9">
        <f>'FIN-P&amp;L_CWS'!M209</f>
        <v>-106658099.33333334</v>
      </c>
      <c r="L23" s="9">
        <f>'FIN-P&amp;L_CWS'!N209</f>
        <v>-124031250.00000001</v>
      </c>
      <c r="M23" s="9">
        <f>'FIN-P&amp;L_CWS'!O209</f>
        <v>-141404400.66666669</v>
      </c>
      <c r="N23" s="9">
        <f>'FIN-P&amp;L_CWS'!P209</f>
        <v>-158806551.33333334</v>
      </c>
      <c r="O23" s="9">
        <f>'FIN-P&amp;L_CWS'!Q209</f>
        <v>-173372272</v>
      </c>
      <c r="P23" s="9">
        <f>'FIN-P&amp;L_CWS'!R209</f>
        <v>-184028212.66666666</v>
      </c>
      <c r="Q23" s="9">
        <f>'FIN-P&amp;L_CWS'!S209</f>
        <v>-193385708.33333331</v>
      </c>
      <c r="R23" s="9">
        <f>'FIN-P&amp;L_CWS'!T209</f>
        <v>-201743203.99999997</v>
      </c>
      <c r="S23" s="9">
        <f>'FIN-P&amp;L_CWS'!U209</f>
        <v>-210100699.66666663</v>
      </c>
      <c r="T23" s="9">
        <f>'FIN-P&amp;L_CWS'!V209</f>
        <v>-218458195.33333328</v>
      </c>
      <c r="U23" s="9">
        <f>'FIN-P&amp;L_CWS'!W209</f>
        <v>-226815690.99999994</v>
      </c>
      <c r="V23" s="9">
        <f>'FIN-P&amp;L_CWS'!X209</f>
        <v>-235173186.6666666</v>
      </c>
      <c r="W23" s="9">
        <f>'FIN-P&amp;L_CWS'!Y209</f>
        <v>-243530682.33333325</v>
      </c>
      <c r="X23" s="9">
        <f>'FIN-P&amp;L_CWS'!Z209</f>
        <v>-251888177.99999991</v>
      </c>
      <c r="Y23" s="9">
        <f>'FIN-P&amp;L_CWS'!AA209</f>
        <v>-260245673.66666657</v>
      </c>
      <c r="Z23" s="9">
        <f>'FIN-P&amp;L_CWS'!AB209</f>
        <v>-272507064.33333325</v>
      </c>
      <c r="AA23" s="9">
        <f>'FIN-P&amp;L_CWS'!AC209</f>
        <v>-280321204.99999994</v>
      </c>
      <c r="AB23" s="9">
        <f>'FIN-P&amp;L_CWS'!AD209</f>
        <v>-279895500.36666662</v>
      </c>
      <c r="AC23" s="9">
        <f>'FIN-P&amp;L_CWS'!AE209</f>
        <v>-276724897.98333329</v>
      </c>
      <c r="AD23" s="9">
        <f>'FIN-P&amp;L_CWS'!AF209</f>
        <v>-273554295.59999996</v>
      </c>
      <c r="AE23" s="9">
        <f>'FIN-P&amp;L_CWS'!AG209</f>
        <v>-270383693.21666664</v>
      </c>
      <c r="AF23" s="9">
        <f>'FIN-P&amp;L_CWS'!AH209</f>
        <v>-267213090.83333331</v>
      </c>
      <c r="AG23" s="9">
        <f>'FIN-P&amp;L_CWS'!AI209</f>
        <v>-264042488.44999999</v>
      </c>
      <c r="AH23" s="9">
        <f>'FIN-P&amp;L_CWS'!AJ209</f>
        <v>-260871886.06666666</v>
      </c>
      <c r="AI23" s="9">
        <f>'FIN-P&amp;L_CWS'!AK209</f>
        <v>-257701283.68333334</v>
      </c>
      <c r="AJ23" s="9">
        <f>'FIN-P&amp;L_CWS'!AL209</f>
        <v>-254530681.30000001</v>
      </c>
      <c r="AK23" s="9">
        <f>'FIN-P&amp;L_CWS'!AM209</f>
        <v>-251360078.91666669</v>
      </c>
      <c r="AL23" s="9">
        <f>'FIN-P&amp;L_CWS'!AN209</f>
        <v>-256429321.83333334</v>
      </c>
      <c r="AM23" s="9">
        <f>'FIN-P&amp;L_CWS'!AO209</f>
        <v>-258626185.40549999</v>
      </c>
      <c r="AN23" s="9">
        <f>'FIN-P&amp;L_CWS'!AP209</f>
        <v>-247824060.45966667</v>
      </c>
      <c r="AO23" s="9">
        <f>'FIN-P&amp;L_CWS'!AQ209</f>
        <v>-232701301.88433334</v>
      </c>
      <c r="AP23" s="9">
        <f>'FIN-P&amp;L_CWS'!AR209</f>
        <v>-217578948.30900002</v>
      </c>
      <c r="AQ23" s="9">
        <f>'FIN-P&amp;L_CWS'!AS209</f>
        <v>-202456594.73366669</v>
      </c>
      <c r="AR23" s="9">
        <f>'FIN-P&amp;L_CWS'!AT209</f>
        <v>-187334241.15833336</v>
      </c>
      <c r="AS23" s="9">
        <f>'FIN-P&amp;L_CWS'!AU209</f>
        <v>-172211887.58300003</v>
      </c>
      <c r="AT23" s="9">
        <f>'FIN-P&amp;L_CWS'!AV209</f>
        <v>-157089534.00766671</v>
      </c>
      <c r="AU23" s="9">
        <f>'FIN-P&amp;L_CWS'!AW209</f>
        <v>-141967180.43233338</v>
      </c>
      <c r="AV23" s="9">
        <f>'FIN-P&amp;L_CWS'!AX209</f>
        <v>-126844826.85700005</v>
      </c>
      <c r="AW23" s="9">
        <f>'FIN-P&amp;L_CWS'!AY209</f>
        <v>-111722473.28166673</v>
      </c>
      <c r="AX23" s="9">
        <f>'FIN-P&amp;L_CWS'!AZ209</f>
        <v>-109576588.04133339</v>
      </c>
      <c r="AY23" s="9">
        <f>'FIN-P&amp;L_CWS'!BA209</f>
        <v>-115470972.72097507</v>
      </c>
      <c r="AZ23" s="9">
        <f>'FIN-P&amp;L_CWS'!BB209</f>
        <v>-108795269.03081673</v>
      </c>
      <c r="BA23" s="9">
        <f>'FIN-P&amp;L_CWS'!BC209</f>
        <v>-97934798.883243412</v>
      </c>
      <c r="BB23" s="9">
        <f>'FIN-P&amp;L_CWS'!BD209</f>
        <v>-87074733.73567009</v>
      </c>
      <c r="BC23" s="9">
        <f>'FIN-P&amp;L_CWS'!BE209</f>
        <v>-76214668.588096768</v>
      </c>
      <c r="BD23" s="9">
        <f>'FIN-P&amp;L_CWS'!BF209</f>
        <v>-65354603.440523438</v>
      </c>
      <c r="BE23" s="9">
        <f>'FIN-P&amp;L_CWS'!BG209</f>
        <v>-54494538.292950109</v>
      </c>
      <c r="BF23" s="9">
        <f>'FIN-P&amp;L_CWS'!BH209</f>
        <v>-43634473.145376779</v>
      </c>
      <c r="BG23" s="9">
        <f>'FIN-P&amp;L_CWS'!BI209</f>
        <v>-32774407.99780345</v>
      </c>
      <c r="BH23" s="9">
        <f>'FIN-P&amp;L_CWS'!BJ209</f>
        <v>-21914342.85023012</v>
      </c>
      <c r="BI23" s="9">
        <f>'FIN-P&amp;L_CWS'!BK209</f>
        <v>-11054277.702656791</v>
      </c>
      <c r="BJ23" s="9">
        <f>'FIN-P&amp;L_CWS'!BL209</f>
        <v>-12761023.934858464</v>
      </c>
    </row>
    <row r="25" spans="2:62" x14ac:dyDescent="0.15">
      <c r="B25" s="14" t="s">
        <v>648</v>
      </c>
    </row>
    <row r="26" spans="2:62" x14ac:dyDescent="0.15">
      <c r="C26" s="383" t="s">
        <v>35</v>
      </c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3"/>
      <c r="O26" s="383" t="s">
        <v>36</v>
      </c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 t="s">
        <v>37</v>
      </c>
      <c r="AB26" s="383"/>
      <c r="AC26" s="383"/>
      <c r="AD26" s="383"/>
      <c r="AE26" s="383"/>
      <c r="AF26" s="383"/>
      <c r="AG26" s="383"/>
      <c r="AH26" s="383"/>
      <c r="AI26" s="383"/>
      <c r="AJ26" s="383"/>
      <c r="AK26" s="383"/>
      <c r="AL26" s="383"/>
      <c r="AM26" s="383" t="s">
        <v>38</v>
      </c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 t="s">
        <v>39</v>
      </c>
      <c r="AZ26" s="383"/>
      <c r="BA26" s="383"/>
      <c r="BB26" s="383"/>
      <c r="BC26" s="383"/>
      <c r="BD26" s="383"/>
      <c r="BE26" s="383"/>
      <c r="BF26" s="383"/>
      <c r="BG26" s="383"/>
      <c r="BH26" s="383"/>
      <c r="BI26" s="383"/>
      <c r="BJ26" s="383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348010</v>
      </c>
      <c r="G28" s="9">
        <f>COGS_DB!G13</f>
        <v>606190</v>
      </c>
      <c r="H28" s="9">
        <f>COGS_DB!H13</f>
        <v>606190</v>
      </c>
      <c r="I28" s="9">
        <f>COGS_DB!I13</f>
        <v>606190</v>
      </c>
      <c r="J28" s="9">
        <f>COGS_DB!J13</f>
        <v>606190</v>
      </c>
      <c r="K28" s="9">
        <f>COGS_DB!K13</f>
        <v>606190</v>
      </c>
      <c r="L28" s="9">
        <f>COGS_DB!L13</f>
        <v>606190</v>
      </c>
      <c r="M28" s="9">
        <f>COGS_DB!M13</f>
        <v>606190</v>
      </c>
      <c r="N28" s="9">
        <f>COGS_DB!N13</f>
        <v>577190</v>
      </c>
      <c r="O28" s="9">
        <f>COGS_DB!O13</f>
        <v>6477780</v>
      </c>
      <c r="P28" s="9">
        <f>COGS_DB!P13</f>
        <v>10421800</v>
      </c>
      <c r="Q28" s="9">
        <f>COGS_DB!Q13</f>
        <v>11720245</v>
      </c>
      <c r="R28" s="9">
        <f>COGS_DB!R13</f>
        <v>11720245</v>
      </c>
      <c r="S28" s="9">
        <f>COGS_DB!S13</f>
        <v>11720245</v>
      </c>
      <c r="T28" s="9">
        <f>COGS_DB!T13</f>
        <v>11720245</v>
      </c>
      <c r="U28" s="9">
        <f>COGS_DB!U13</f>
        <v>11720245</v>
      </c>
      <c r="V28" s="9">
        <f>COGS_DB!V13</f>
        <v>11720245</v>
      </c>
      <c r="W28" s="9">
        <f>COGS_DB!W13</f>
        <v>11720245</v>
      </c>
      <c r="X28" s="9">
        <f>COGS_DB!X13</f>
        <v>11720245</v>
      </c>
      <c r="Y28" s="9">
        <f>COGS_DB!Y13</f>
        <v>11720245</v>
      </c>
      <c r="Z28" s="9">
        <f>COGS_DB!Z13</f>
        <v>7816350</v>
      </c>
      <c r="AA28" s="9">
        <f>COGS_DB!AA13</f>
        <v>13791398.699999999</v>
      </c>
      <c r="AB28" s="9">
        <f>COGS_DB!AB13</f>
        <v>22062832.199999999</v>
      </c>
      <c r="AC28" s="9">
        <f>COGS_DB!AC13</f>
        <v>24818235.199999996</v>
      </c>
      <c r="AD28" s="9">
        <f>COGS_DB!AD13</f>
        <v>24818235.199999996</v>
      </c>
      <c r="AE28" s="9">
        <f>COGS_DB!AE13</f>
        <v>24818235.199999996</v>
      </c>
      <c r="AF28" s="9">
        <f>COGS_DB!AF13</f>
        <v>24818235.199999996</v>
      </c>
      <c r="AG28" s="9">
        <f>COGS_DB!AG13</f>
        <v>24818235.199999996</v>
      </c>
      <c r="AH28" s="9">
        <f>COGS_DB!AH13</f>
        <v>24818235.199999996</v>
      </c>
      <c r="AI28" s="9">
        <f>COGS_DB!AI13</f>
        <v>24818235.199999996</v>
      </c>
      <c r="AJ28" s="9">
        <f>COGS_DB!AJ13</f>
        <v>24818235.199999996</v>
      </c>
      <c r="AK28" s="9">
        <f>COGS_DB!AK13</f>
        <v>24818235.199999996</v>
      </c>
      <c r="AL28" s="9">
        <f>COGS_DB!AL13</f>
        <v>16546801.699999997</v>
      </c>
      <c r="AM28" s="9">
        <f>COGS_DB!AM13</f>
        <v>15116418.098499998</v>
      </c>
      <c r="AN28" s="9">
        <f>COGS_DB!AN13</f>
        <v>24190924.121000003</v>
      </c>
      <c r="AO28" s="9">
        <f>COGS_DB!AO13</f>
        <v>27208205.029999997</v>
      </c>
      <c r="AP28" s="9">
        <f>COGS_DB!AP13</f>
        <v>27208205.029999997</v>
      </c>
      <c r="AQ28" s="9">
        <f>COGS_DB!AQ13</f>
        <v>27208205.029999997</v>
      </c>
      <c r="AR28" s="9">
        <f>COGS_DB!AR13</f>
        <v>27208205.029999997</v>
      </c>
      <c r="AS28" s="9">
        <f>COGS_DB!AS13</f>
        <v>27208205.029999997</v>
      </c>
      <c r="AT28" s="9">
        <f>COGS_DB!AT13</f>
        <v>27208205.029999997</v>
      </c>
      <c r="AU28" s="9">
        <f>COGS_DB!AU13</f>
        <v>27208205.029999997</v>
      </c>
      <c r="AV28" s="9">
        <f>COGS_DB!AV13</f>
        <v>27208205.029999997</v>
      </c>
      <c r="AW28" s="9">
        <f>COGS_DB!AW13</f>
        <v>27208205.029999997</v>
      </c>
      <c r="AX28" s="9">
        <f>COGS_DB!AX13</f>
        <v>18148399.523499999</v>
      </c>
      <c r="AY28" s="9">
        <f>COGS_DB!AY13</f>
        <v>16653663.307049999</v>
      </c>
      <c r="AZ28" s="9">
        <f>COGS_DB!AZ13</f>
        <v>26660935.445395004</v>
      </c>
      <c r="BA28" s="9">
        <f>COGS_DB!BA13</f>
        <v>29993634.300820004</v>
      </c>
      <c r="BB28" s="9">
        <f>COGS_DB!BB13</f>
        <v>29993634.300820004</v>
      </c>
      <c r="BC28" s="9">
        <f>COGS_DB!BC13</f>
        <v>29993634.300820004</v>
      </c>
      <c r="BD28" s="9">
        <f>COGS_DB!BD13</f>
        <v>29993634.300820004</v>
      </c>
      <c r="BE28" s="9">
        <f>COGS_DB!BE13</f>
        <v>29993634.300820004</v>
      </c>
      <c r="BF28" s="9">
        <f>COGS_DB!BF13</f>
        <v>29993634.300820004</v>
      </c>
      <c r="BG28" s="9">
        <f>COGS_DB!BG13</f>
        <v>29993634.300820004</v>
      </c>
      <c r="BH28" s="9">
        <f>COGS_DB!BH13</f>
        <v>29993634.300820004</v>
      </c>
      <c r="BI28" s="9">
        <f>COGS_DB!BI13</f>
        <v>29993634.300820004</v>
      </c>
      <c r="BJ28" s="9">
        <f>COGS_DB!BJ13</f>
        <v>19989639.152500004</v>
      </c>
    </row>
    <row r="29" spans="2:62" x14ac:dyDescent="0.15">
      <c r="B29" s="14" t="s">
        <v>642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194340</v>
      </c>
      <c r="G29" s="9">
        <f>COGS_DB!G15</f>
        <v>338500</v>
      </c>
      <c r="H29" s="9">
        <f>COGS_DB!H15</f>
        <v>338500</v>
      </c>
      <c r="I29" s="9">
        <f>COGS_DB!I15</f>
        <v>338500</v>
      </c>
      <c r="J29" s="9">
        <f>COGS_DB!J15</f>
        <v>338500</v>
      </c>
      <c r="K29" s="9">
        <f>COGS_DB!K15</f>
        <v>338500</v>
      </c>
      <c r="L29" s="9">
        <f>COGS_DB!L15</f>
        <v>338500</v>
      </c>
      <c r="M29" s="9">
        <f>COGS_DB!M15</f>
        <v>338500</v>
      </c>
      <c r="N29" s="9">
        <f>COGS_DB!N15</f>
        <v>324360</v>
      </c>
      <c r="O29" s="9">
        <f>COGS_DB!O15</f>
        <v>3801175</v>
      </c>
      <c r="P29" s="9">
        <f>COGS_DB!P15</f>
        <v>6001630</v>
      </c>
      <c r="Q29" s="9">
        <f>COGS_DB!Q15</f>
        <v>6746885</v>
      </c>
      <c r="R29" s="9">
        <f>COGS_DB!R15</f>
        <v>6746885</v>
      </c>
      <c r="S29" s="9">
        <f>COGS_DB!S15</f>
        <v>6746885</v>
      </c>
      <c r="T29" s="9">
        <f>COGS_DB!T15</f>
        <v>6746885</v>
      </c>
      <c r="U29" s="9">
        <f>COGS_DB!U15</f>
        <v>6746885</v>
      </c>
      <c r="V29" s="9">
        <f>COGS_DB!V15</f>
        <v>6746885</v>
      </c>
      <c r="W29" s="9">
        <f>COGS_DB!W15</f>
        <v>6746885</v>
      </c>
      <c r="X29" s="9">
        <f>COGS_DB!X15</f>
        <v>6746885</v>
      </c>
      <c r="Y29" s="9">
        <f>COGS_DB!Y15</f>
        <v>6746885</v>
      </c>
      <c r="Z29" s="9">
        <f>COGS_DB!Z15</f>
        <v>4499885</v>
      </c>
      <c r="AA29" s="9">
        <f>COGS_DB!AA15</f>
        <v>5218454.2000000011</v>
      </c>
      <c r="AB29" s="9">
        <f>COGS_DB!AB15</f>
        <v>8341168.9499999983</v>
      </c>
      <c r="AC29" s="9">
        <f>COGS_DB!AC15</f>
        <v>9383027.9499999993</v>
      </c>
      <c r="AD29" s="9">
        <f>COGS_DB!AD15</f>
        <v>9383027.9499999993</v>
      </c>
      <c r="AE29" s="9">
        <f>COGS_DB!AE15</f>
        <v>9383027.9499999993</v>
      </c>
      <c r="AF29" s="9">
        <f>COGS_DB!AF15</f>
        <v>9383027.9499999993</v>
      </c>
      <c r="AG29" s="9">
        <f>COGS_DB!AG15</f>
        <v>9383027.9499999993</v>
      </c>
      <c r="AH29" s="9">
        <f>COGS_DB!AH15</f>
        <v>9383027.9499999993</v>
      </c>
      <c r="AI29" s="9">
        <f>COGS_DB!AI15</f>
        <v>9383027.9499999993</v>
      </c>
      <c r="AJ29" s="9">
        <f>COGS_DB!AJ15</f>
        <v>9383027.9499999993</v>
      </c>
      <c r="AK29" s="9">
        <f>COGS_DB!AK15</f>
        <v>9383027.9499999993</v>
      </c>
      <c r="AL29" s="9">
        <f>COGS_DB!AL15</f>
        <v>6260313.1999999993</v>
      </c>
      <c r="AM29" s="9">
        <f>COGS_DB!AM15</f>
        <v>5722175.8530000001</v>
      </c>
      <c r="AN29" s="9">
        <f>COGS_DB!AN15</f>
        <v>9157808.9464999977</v>
      </c>
      <c r="AO29" s="9">
        <f>COGS_DB!AO15</f>
        <v>10306286.759</v>
      </c>
      <c r="AP29" s="9">
        <f>COGS_DB!AP15</f>
        <v>10306286.759</v>
      </c>
      <c r="AQ29" s="9">
        <f>COGS_DB!AQ15</f>
        <v>10306286.759</v>
      </c>
      <c r="AR29" s="9">
        <f>COGS_DB!AR15</f>
        <v>10306286.759</v>
      </c>
      <c r="AS29" s="9">
        <f>COGS_DB!AS15</f>
        <v>10306286.759</v>
      </c>
      <c r="AT29" s="9">
        <f>COGS_DB!AT15</f>
        <v>10306286.759</v>
      </c>
      <c r="AU29" s="9">
        <f>COGS_DB!AU15</f>
        <v>10306286.759</v>
      </c>
      <c r="AV29" s="9">
        <f>COGS_DB!AV15</f>
        <v>10306286.759</v>
      </c>
      <c r="AW29" s="9">
        <f>COGS_DB!AW15</f>
        <v>10306286.759</v>
      </c>
      <c r="AX29" s="9">
        <f>COGS_DB!AX15</f>
        <v>6870653.6655000001</v>
      </c>
      <c r="AY29" s="9">
        <f>COGS_DB!AY15</f>
        <v>6308205.7981249988</v>
      </c>
      <c r="AZ29" s="9">
        <f>COGS_DB!AZ15</f>
        <v>10094440.073010001</v>
      </c>
      <c r="BA29" s="9">
        <f>COGS_DB!BA15</f>
        <v>11355425.834630001</v>
      </c>
      <c r="BB29" s="9">
        <f>COGS_DB!BB15</f>
        <v>11355425.834630001</v>
      </c>
      <c r="BC29" s="9">
        <f>COGS_DB!BC15</f>
        <v>11355425.834630001</v>
      </c>
      <c r="BD29" s="9">
        <f>COGS_DB!BD15</f>
        <v>11355425.834630001</v>
      </c>
      <c r="BE29" s="9">
        <f>COGS_DB!BE15</f>
        <v>11355425.834630001</v>
      </c>
      <c r="BF29" s="9">
        <f>COGS_DB!BF15</f>
        <v>11355425.834630001</v>
      </c>
      <c r="BG29" s="9">
        <f>COGS_DB!BG15</f>
        <v>11355425.834630001</v>
      </c>
      <c r="BH29" s="9">
        <f>COGS_DB!BH15</f>
        <v>11355425.834630001</v>
      </c>
      <c r="BI29" s="9">
        <f>COGS_DB!BI15</f>
        <v>11355425.834630001</v>
      </c>
      <c r="BJ29" s="9">
        <f>COGS_DB!BJ15</f>
        <v>7572468.5497700004</v>
      </c>
    </row>
    <row r="30" spans="2:62" x14ac:dyDescent="0.15">
      <c r="B30" s="14" t="s">
        <v>643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153670</v>
      </c>
      <c r="G30" s="9">
        <f>COGS_DB!G16</f>
        <v>267690</v>
      </c>
      <c r="H30" s="9">
        <f>COGS_DB!H16</f>
        <v>267690</v>
      </c>
      <c r="I30" s="9">
        <f>COGS_DB!I16</f>
        <v>267690</v>
      </c>
      <c r="J30" s="9">
        <f>COGS_DB!J16</f>
        <v>267690</v>
      </c>
      <c r="K30" s="9">
        <f>COGS_DB!K16</f>
        <v>267690</v>
      </c>
      <c r="L30" s="9">
        <f>COGS_DB!L16</f>
        <v>267690</v>
      </c>
      <c r="M30" s="9">
        <f>COGS_DB!M16</f>
        <v>267690</v>
      </c>
      <c r="N30" s="9">
        <f>COGS_DB!N16</f>
        <v>252830</v>
      </c>
      <c r="O30" s="9">
        <f>COGS_DB!O16</f>
        <v>2676605</v>
      </c>
      <c r="P30" s="9">
        <f>COGS_DB!P16</f>
        <v>4420170</v>
      </c>
      <c r="Q30" s="9">
        <f>COGS_DB!Q16</f>
        <v>4973360</v>
      </c>
      <c r="R30" s="9">
        <f>COGS_DB!R16</f>
        <v>4973360</v>
      </c>
      <c r="S30" s="9">
        <f>COGS_DB!S16</f>
        <v>4973360</v>
      </c>
      <c r="T30" s="9">
        <f>COGS_DB!T16</f>
        <v>4973360</v>
      </c>
      <c r="U30" s="9">
        <f>COGS_DB!U16</f>
        <v>4973360</v>
      </c>
      <c r="V30" s="9">
        <f>COGS_DB!V16</f>
        <v>4973360</v>
      </c>
      <c r="W30" s="9">
        <f>COGS_DB!W16</f>
        <v>4973360</v>
      </c>
      <c r="X30" s="9">
        <f>COGS_DB!X16</f>
        <v>4973360</v>
      </c>
      <c r="Y30" s="9">
        <f>COGS_DB!Y16</f>
        <v>4973360</v>
      </c>
      <c r="Z30" s="9">
        <f>COGS_DB!Z16</f>
        <v>3316465</v>
      </c>
      <c r="AA30" s="9">
        <f>COGS_DB!AA16</f>
        <v>8572944.5</v>
      </c>
      <c r="AB30" s="9">
        <f>COGS_DB!AB16</f>
        <v>13721663.25</v>
      </c>
      <c r="AC30" s="9">
        <f>COGS_DB!AC16</f>
        <v>15435207.249999994</v>
      </c>
      <c r="AD30" s="9">
        <f>COGS_DB!AD16</f>
        <v>15435207.249999994</v>
      </c>
      <c r="AE30" s="9">
        <f>COGS_DB!AE16</f>
        <v>15435207.249999994</v>
      </c>
      <c r="AF30" s="9">
        <f>COGS_DB!AF16</f>
        <v>15435207.249999994</v>
      </c>
      <c r="AG30" s="9">
        <f>COGS_DB!AG16</f>
        <v>15435207.249999994</v>
      </c>
      <c r="AH30" s="9">
        <f>COGS_DB!AH16</f>
        <v>15435207.249999994</v>
      </c>
      <c r="AI30" s="9">
        <f>COGS_DB!AI16</f>
        <v>15435207.249999994</v>
      </c>
      <c r="AJ30" s="9">
        <f>COGS_DB!AJ16</f>
        <v>15435207.249999994</v>
      </c>
      <c r="AK30" s="9">
        <f>COGS_DB!AK16</f>
        <v>15435207.249999994</v>
      </c>
      <c r="AL30" s="9">
        <f>COGS_DB!AL16</f>
        <v>10286488.499999998</v>
      </c>
      <c r="AM30" s="9">
        <f>COGS_DB!AM16</f>
        <v>9394242.2454999983</v>
      </c>
      <c r="AN30" s="9">
        <f>COGS_DB!AN16</f>
        <v>15033115.174500003</v>
      </c>
      <c r="AO30" s="9">
        <f>COGS_DB!AO16</f>
        <v>16901918.270999998</v>
      </c>
      <c r="AP30" s="9">
        <f>COGS_DB!AP16</f>
        <v>16901918.270999998</v>
      </c>
      <c r="AQ30" s="9">
        <f>COGS_DB!AQ16</f>
        <v>16901918.270999998</v>
      </c>
      <c r="AR30" s="9">
        <f>COGS_DB!AR16</f>
        <v>16901918.270999998</v>
      </c>
      <c r="AS30" s="9">
        <f>COGS_DB!AS16</f>
        <v>16901918.270999998</v>
      </c>
      <c r="AT30" s="9">
        <f>COGS_DB!AT16</f>
        <v>16901918.270999998</v>
      </c>
      <c r="AU30" s="9">
        <f>COGS_DB!AU16</f>
        <v>16901918.270999998</v>
      </c>
      <c r="AV30" s="9">
        <f>COGS_DB!AV16</f>
        <v>16901918.270999998</v>
      </c>
      <c r="AW30" s="9">
        <f>COGS_DB!AW16</f>
        <v>16901918.270999998</v>
      </c>
      <c r="AX30" s="9">
        <f>COGS_DB!AX16</f>
        <v>11277745.858000001</v>
      </c>
      <c r="AY30" s="9">
        <f>COGS_DB!AY16</f>
        <v>10345457.508925</v>
      </c>
      <c r="AZ30" s="9">
        <f>COGS_DB!AZ16</f>
        <v>16566495.372385003</v>
      </c>
      <c r="BA30" s="9">
        <f>COGS_DB!BA16</f>
        <v>18638208.466190003</v>
      </c>
      <c r="BB30" s="9">
        <f>COGS_DB!BB16</f>
        <v>18638208.466190003</v>
      </c>
      <c r="BC30" s="9">
        <f>COGS_DB!BC16</f>
        <v>18638208.466190003</v>
      </c>
      <c r="BD30" s="9">
        <f>COGS_DB!BD16</f>
        <v>18638208.466190003</v>
      </c>
      <c r="BE30" s="9">
        <f>COGS_DB!BE16</f>
        <v>18638208.466190003</v>
      </c>
      <c r="BF30" s="9">
        <f>COGS_DB!BF16</f>
        <v>18638208.466190003</v>
      </c>
      <c r="BG30" s="9">
        <f>COGS_DB!BG16</f>
        <v>18638208.466190003</v>
      </c>
      <c r="BH30" s="9">
        <f>COGS_DB!BH16</f>
        <v>18638208.466190003</v>
      </c>
      <c r="BI30" s="9">
        <f>COGS_DB!BI16</f>
        <v>18638208.466190003</v>
      </c>
      <c r="BJ30" s="9">
        <f>COGS_DB!BJ16</f>
        <v>12417170.602730002</v>
      </c>
    </row>
    <row r="31" spans="2:62" x14ac:dyDescent="0.15">
      <c r="B31" s="14" t="s">
        <v>641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0.3047346345478586</v>
      </c>
      <c r="G31" s="98">
        <f>COGS_DB!G14</f>
        <v>0.30474213121923999</v>
      </c>
      <c r="H31" s="98">
        <f>COGS_DB!H14</f>
        <v>0.30474213121923999</v>
      </c>
      <c r="I31" s="98">
        <f>COGS_DB!I14</f>
        <v>0.30474213121923999</v>
      </c>
      <c r="J31" s="98">
        <f>COGS_DB!J14</f>
        <v>0.30474213121923999</v>
      </c>
      <c r="K31" s="98">
        <f>COGS_DB!K14</f>
        <v>0.30474213121923999</v>
      </c>
      <c r="L31" s="98">
        <f>COGS_DB!L14</f>
        <v>0.30474213121923999</v>
      </c>
      <c r="M31" s="98">
        <f>COGS_DB!M14</f>
        <v>0.30474213121923999</v>
      </c>
      <c r="N31" s="98">
        <f>COGS_DB!N14</f>
        <v>0.30447488777173481</v>
      </c>
      <c r="O31" s="98">
        <f>COGS_DB!O14</f>
        <v>0.36522683397683398</v>
      </c>
      <c r="P31" s="98">
        <f>COGS_DB!P14</f>
        <v>0.3661929468381081</v>
      </c>
      <c r="Q31" s="98">
        <f>COGS_DB!Q14</f>
        <v>0.36618470539072295</v>
      </c>
      <c r="R31" s="98">
        <f>COGS_DB!R14</f>
        <v>0.36618470539072295</v>
      </c>
      <c r="S31" s="98">
        <f>COGS_DB!S14</f>
        <v>0.36618470539072295</v>
      </c>
      <c r="T31" s="98">
        <f>COGS_DB!T14</f>
        <v>0.36618470539072295</v>
      </c>
      <c r="U31" s="98">
        <f>COGS_DB!U14</f>
        <v>0.36618470539072295</v>
      </c>
      <c r="V31" s="98">
        <f>COGS_DB!V14</f>
        <v>0.36618470539072295</v>
      </c>
      <c r="W31" s="98">
        <f>COGS_DB!W14</f>
        <v>0.36618470539072295</v>
      </c>
      <c r="X31" s="98">
        <f>COGS_DB!X14</f>
        <v>0.36618470539072295</v>
      </c>
      <c r="Y31" s="98">
        <f>COGS_DB!Y14</f>
        <v>0.36618470539072295</v>
      </c>
      <c r="Z31" s="98">
        <f>COGS_DB!Z14</f>
        <v>0.3661929468381081</v>
      </c>
      <c r="AA31" s="98">
        <f>COGS_DB!AA14</f>
        <v>0.39013932315185984</v>
      </c>
      <c r="AB31" s="98">
        <f>COGS_DB!AB14</f>
        <v>0.39011938292942339</v>
      </c>
      <c r="AC31" s="98">
        <f>COGS_DB!AC14</f>
        <v>0.39013044041237949</v>
      </c>
      <c r="AD31" s="98">
        <f>COGS_DB!AD14</f>
        <v>0.39013044041237949</v>
      </c>
      <c r="AE31" s="98">
        <f>COGS_DB!AE14</f>
        <v>0.39013044041237949</v>
      </c>
      <c r="AF31" s="98">
        <f>COGS_DB!AF14</f>
        <v>0.39013044041237949</v>
      </c>
      <c r="AG31" s="98">
        <f>COGS_DB!AG14</f>
        <v>0.39013044041237949</v>
      </c>
      <c r="AH31" s="98">
        <f>COGS_DB!AH14</f>
        <v>0.39013044041237949</v>
      </c>
      <c r="AI31" s="98">
        <f>COGS_DB!AI14</f>
        <v>0.39013044041237949</v>
      </c>
      <c r="AJ31" s="98">
        <f>COGS_DB!AJ14</f>
        <v>0.39013044041237949</v>
      </c>
      <c r="AK31" s="98">
        <f>COGS_DB!AK14</f>
        <v>0.39013044041237949</v>
      </c>
      <c r="AL31" s="98">
        <f>COGS_DB!AL14</f>
        <v>0.39015258908680372</v>
      </c>
      <c r="AM31" s="98">
        <f>COGS_DB!AM14</f>
        <v>0.38833988985051132</v>
      </c>
      <c r="AN31" s="98">
        <f>COGS_DB!AN14</f>
        <v>0.38828861600778664</v>
      </c>
      <c r="AO31" s="98">
        <f>COGS_DB!AO14</f>
        <v>0.38824598818305761</v>
      </c>
      <c r="AP31" s="98">
        <f>COGS_DB!AP14</f>
        <v>0.38824598818305761</v>
      </c>
      <c r="AQ31" s="98">
        <f>COGS_DB!AQ14</f>
        <v>0.38824598818305761</v>
      </c>
      <c r="AR31" s="98">
        <f>COGS_DB!AR14</f>
        <v>0.38824598818305761</v>
      </c>
      <c r="AS31" s="98">
        <f>COGS_DB!AS14</f>
        <v>0.38824598818305761</v>
      </c>
      <c r="AT31" s="98">
        <f>COGS_DB!AT14</f>
        <v>0.38824598818305761</v>
      </c>
      <c r="AU31" s="98">
        <f>COGS_DB!AU14</f>
        <v>0.38824598818305761</v>
      </c>
      <c r="AV31" s="98">
        <f>COGS_DB!AV14</f>
        <v>0.38824598818305761</v>
      </c>
      <c r="AW31" s="98">
        <f>COGS_DB!AW14</f>
        <v>0.38824598818305761</v>
      </c>
      <c r="AX31" s="98">
        <f>COGS_DB!AX14</f>
        <v>0.38832241153342073</v>
      </c>
      <c r="AY31" s="98">
        <f>COGS_DB!AY14</f>
        <v>0.38823529411764701</v>
      </c>
      <c r="AZ31" s="98">
        <f>COGS_DB!AZ14</f>
        <v>0.38826954280805581</v>
      </c>
      <c r="BA31" s="98">
        <f>COGS_DB!BA14</f>
        <v>0.38828130965612612</v>
      </c>
      <c r="BB31" s="98">
        <f>COGS_DB!BB14</f>
        <v>0.38828130965612612</v>
      </c>
      <c r="BC31" s="98">
        <f>COGS_DB!BC14</f>
        <v>0.38828130965612612</v>
      </c>
      <c r="BD31" s="98">
        <f>COGS_DB!BD14</f>
        <v>0.38828130965612612</v>
      </c>
      <c r="BE31" s="98">
        <f>COGS_DB!BE14</f>
        <v>0.38828130965612612</v>
      </c>
      <c r="BF31" s="98">
        <f>COGS_DB!BF14</f>
        <v>0.38828130965612612</v>
      </c>
      <c r="BG31" s="98">
        <f>COGS_DB!BG14</f>
        <v>0.38828130965612612</v>
      </c>
      <c r="BH31" s="98">
        <f>COGS_DB!BH14</f>
        <v>0.38828130965612612</v>
      </c>
      <c r="BI31" s="98">
        <f>COGS_DB!BI14</f>
        <v>0.38828130965612612</v>
      </c>
      <c r="BJ31" s="98">
        <f>COGS_DB!BJ14</f>
        <v>0.38829760146661918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1142010</v>
      </c>
      <c r="G32" s="9">
        <f>COGS_DB!G12</f>
        <v>1989190</v>
      </c>
      <c r="H32" s="9">
        <f>COGS_DB!H12</f>
        <v>1989190</v>
      </c>
      <c r="I32" s="9">
        <f>COGS_DB!I12</f>
        <v>1989190</v>
      </c>
      <c r="J32" s="9">
        <f>COGS_DB!J12</f>
        <v>1989190</v>
      </c>
      <c r="K32" s="9">
        <f>COGS_DB!K12</f>
        <v>1989190</v>
      </c>
      <c r="L32" s="9">
        <f>COGS_DB!L12</f>
        <v>1989190</v>
      </c>
      <c r="M32" s="9">
        <f>COGS_DB!M12</f>
        <v>1989190</v>
      </c>
      <c r="N32" s="9">
        <f>COGS_DB!N12</f>
        <v>1895690</v>
      </c>
      <c r="O32" s="9">
        <f>COGS_DB!O12</f>
        <v>17736320</v>
      </c>
      <c r="P32" s="9">
        <f>COGS_DB!P12</f>
        <v>28459860</v>
      </c>
      <c r="Q32" s="9">
        <f>COGS_DB!Q12</f>
        <v>32006375</v>
      </c>
      <c r="R32" s="9">
        <f>COGS_DB!R12</f>
        <v>32006375</v>
      </c>
      <c r="S32" s="9">
        <f>COGS_DB!S12</f>
        <v>32006375</v>
      </c>
      <c r="T32" s="9">
        <f>COGS_DB!T12</f>
        <v>32006375</v>
      </c>
      <c r="U32" s="9">
        <f>COGS_DB!U12</f>
        <v>32006375</v>
      </c>
      <c r="V32" s="9">
        <f>COGS_DB!V12</f>
        <v>32006375</v>
      </c>
      <c r="W32" s="9">
        <f>COGS_DB!W12</f>
        <v>32006375</v>
      </c>
      <c r="X32" s="9">
        <f>COGS_DB!X12</f>
        <v>32006375</v>
      </c>
      <c r="Y32" s="9">
        <f>COGS_DB!Y12</f>
        <v>32006375</v>
      </c>
      <c r="Z32" s="9">
        <f>COGS_DB!Z12</f>
        <v>21344895</v>
      </c>
      <c r="AA32" s="9">
        <f>COGS_DB!AA12</f>
        <v>35349932.399999999</v>
      </c>
      <c r="AB32" s="9">
        <f>COGS_DB!AB12</f>
        <v>56554052.850000001</v>
      </c>
      <c r="AC32" s="9">
        <f>COGS_DB!AC12</f>
        <v>63615223.599999994</v>
      </c>
      <c r="AD32" s="9">
        <f>COGS_DB!AD12</f>
        <v>63615223.599999994</v>
      </c>
      <c r="AE32" s="9">
        <f>COGS_DB!AE12</f>
        <v>63615223.599999994</v>
      </c>
      <c r="AF32" s="9">
        <f>COGS_DB!AF12</f>
        <v>63615223.599999994</v>
      </c>
      <c r="AG32" s="9">
        <f>COGS_DB!AG12</f>
        <v>63615223.599999994</v>
      </c>
      <c r="AH32" s="9">
        <f>COGS_DB!AH12</f>
        <v>63615223.599999994</v>
      </c>
      <c r="AI32" s="9">
        <f>COGS_DB!AI12</f>
        <v>63615223.599999994</v>
      </c>
      <c r="AJ32" s="9">
        <f>COGS_DB!AJ12</f>
        <v>63615223.599999994</v>
      </c>
      <c r="AK32" s="9">
        <f>COGS_DB!AK12</f>
        <v>63615223.599999994</v>
      </c>
      <c r="AL32" s="9">
        <f>COGS_DB!AL12</f>
        <v>42411103.149999999</v>
      </c>
      <c r="AM32" s="9">
        <f>COGS_DB!AM12</f>
        <v>38925741.325000003</v>
      </c>
      <c r="AN32" s="9">
        <f>COGS_DB!AN12</f>
        <v>62301399.329500005</v>
      </c>
      <c r="AO32" s="9">
        <f>COGS_DB!AO12</f>
        <v>70079809.85800001</v>
      </c>
      <c r="AP32" s="9">
        <f>COGS_DB!AP12</f>
        <v>70079809.85800001</v>
      </c>
      <c r="AQ32" s="9">
        <f>COGS_DB!AQ12</f>
        <v>70079809.85800001</v>
      </c>
      <c r="AR32" s="9">
        <f>COGS_DB!AR12</f>
        <v>70079809.85800001</v>
      </c>
      <c r="AS32" s="9">
        <f>COGS_DB!AS12</f>
        <v>70079809.85800001</v>
      </c>
      <c r="AT32" s="9">
        <f>COGS_DB!AT12</f>
        <v>70079809.85800001</v>
      </c>
      <c r="AU32" s="9">
        <f>COGS_DB!AU12</f>
        <v>70079809.85800001</v>
      </c>
      <c r="AV32" s="9">
        <f>COGS_DB!AV12</f>
        <v>70079809.85800001</v>
      </c>
      <c r="AW32" s="9">
        <f>COGS_DB!AW12</f>
        <v>70079809.85800001</v>
      </c>
      <c r="AX32" s="9">
        <f>COGS_DB!AX12</f>
        <v>46735390.449999996</v>
      </c>
      <c r="AY32" s="9">
        <f>COGS_DB!AY12</f>
        <v>42895799.427250005</v>
      </c>
      <c r="AZ32" s="9">
        <f>COGS_DB!AZ12</f>
        <v>68666048.983850002</v>
      </c>
      <c r="BA32" s="9">
        <f>COGS_DB!BA12</f>
        <v>77247175.063315019</v>
      </c>
      <c r="BB32" s="9">
        <f>COGS_DB!BB12</f>
        <v>77247175.063315019</v>
      </c>
      <c r="BC32" s="9">
        <f>COGS_DB!BC12</f>
        <v>77247175.063315019</v>
      </c>
      <c r="BD32" s="9">
        <f>COGS_DB!BD12</f>
        <v>77247175.063315019</v>
      </c>
      <c r="BE32" s="9">
        <f>COGS_DB!BE12</f>
        <v>77247175.063315019</v>
      </c>
      <c r="BF32" s="9">
        <f>COGS_DB!BF12</f>
        <v>77247175.063315019</v>
      </c>
      <c r="BG32" s="9">
        <f>COGS_DB!BG12</f>
        <v>77247175.063315019</v>
      </c>
      <c r="BH32" s="9">
        <f>COGS_DB!BH12</f>
        <v>77247175.063315019</v>
      </c>
      <c r="BI32" s="9">
        <f>COGS_DB!BI12</f>
        <v>77247175.063315019</v>
      </c>
      <c r="BJ32" s="9">
        <f>COGS_DB!BJ12</f>
        <v>51480202.496740006</v>
      </c>
    </row>
    <row r="34" spans="2:66" x14ac:dyDescent="0.15">
      <c r="B34" s="14" t="s">
        <v>649</v>
      </c>
      <c r="C34" s="383"/>
      <c r="D34" s="383"/>
      <c r="E34" s="383"/>
      <c r="F34" s="383"/>
      <c r="G34" s="383"/>
      <c r="H34" s="383"/>
      <c r="I34" s="383"/>
      <c r="J34" s="383"/>
      <c r="K34" s="383"/>
      <c r="L34" s="383"/>
      <c r="M34" s="383"/>
      <c r="N34" s="383"/>
      <c r="O34" s="383" t="s">
        <v>36</v>
      </c>
      <c r="P34" s="383"/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 t="s">
        <v>37</v>
      </c>
      <c r="AB34" s="383"/>
      <c r="AC34" s="383"/>
      <c r="AD34" s="383"/>
      <c r="AE34" s="383"/>
      <c r="AF34" s="383"/>
      <c r="AG34" s="383"/>
      <c r="AH34" s="383"/>
      <c r="AI34" s="383"/>
      <c r="AJ34" s="383"/>
      <c r="AK34" s="383"/>
      <c r="AL34" s="383"/>
      <c r="AM34" s="383" t="s">
        <v>38</v>
      </c>
      <c r="AN34" s="383"/>
      <c r="AO34" s="383"/>
      <c r="AP34" s="383"/>
      <c r="AQ34" s="383"/>
      <c r="AR34" s="383"/>
      <c r="AS34" s="383"/>
      <c r="AT34" s="383"/>
      <c r="AU34" s="383"/>
      <c r="AV34" s="383"/>
      <c r="AW34" s="383"/>
      <c r="AX34" s="383"/>
      <c r="AY34" s="383" t="s">
        <v>39</v>
      </c>
      <c r="AZ34" s="383"/>
      <c r="BA34" s="383"/>
      <c r="BB34" s="383"/>
      <c r="BC34" s="383"/>
      <c r="BD34" s="383"/>
      <c r="BE34" s="383"/>
      <c r="BF34" s="383"/>
      <c r="BG34" s="383"/>
      <c r="BH34" s="383"/>
      <c r="BI34" s="383"/>
      <c r="BJ34" s="383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16962030</v>
      </c>
      <c r="D36" s="9">
        <f>COGS_DB!E3</f>
        <v>355598450</v>
      </c>
      <c r="E36" s="9">
        <f>COGS_DB!G3</f>
        <v>706852100.80000007</v>
      </c>
      <c r="F36" s="9">
        <f>COGS_DB!I3</f>
        <v>778680819.8265003</v>
      </c>
      <c r="G36" s="9">
        <f>COGS_DB!K3</f>
        <v>858266626.4776752</v>
      </c>
      <c r="H36" s="9"/>
      <c r="I36" s="9"/>
      <c r="J36" s="9"/>
      <c r="K36" s="9"/>
      <c r="L36" s="9"/>
      <c r="M36" s="9"/>
      <c r="N36" s="9"/>
      <c r="O36" s="9">
        <f>COGS_DB!O20</f>
        <v>11074500</v>
      </c>
      <c r="P36" s="9">
        <f>COGS_DB!P20</f>
        <v>17488080</v>
      </c>
      <c r="Q36" s="9">
        <f>COGS_DB!Q20</f>
        <v>19664460</v>
      </c>
      <c r="R36" s="9">
        <f>COGS_DB!R20</f>
        <v>19664460</v>
      </c>
      <c r="S36" s="9">
        <f>COGS_DB!S20</f>
        <v>19664460</v>
      </c>
      <c r="T36" s="9">
        <f>COGS_DB!T20</f>
        <v>19664460</v>
      </c>
      <c r="U36" s="9">
        <f>COGS_DB!U20</f>
        <v>19664460</v>
      </c>
      <c r="V36" s="9">
        <f>COGS_DB!V20</f>
        <v>19664460</v>
      </c>
      <c r="W36" s="9">
        <f>COGS_DB!W20</f>
        <v>19664460</v>
      </c>
      <c r="X36" s="9">
        <f>COGS_DB!X20</f>
        <v>19664460</v>
      </c>
      <c r="Y36" s="9">
        <f>COGS_DB!Y20</f>
        <v>19664460</v>
      </c>
      <c r="Z36" s="9">
        <f>COGS_DB!Z20</f>
        <v>13116060</v>
      </c>
      <c r="AA36" s="9">
        <f>COGS_DB!AA20</f>
        <v>14961553.200000001</v>
      </c>
      <c r="AB36" s="9">
        <f>COGS_DB!AB20</f>
        <v>23926120.199999999</v>
      </c>
      <c r="AC36" s="9">
        <f>COGS_DB!AC20</f>
        <v>26914309.199999999</v>
      </c>
      <c r="AD36" s="9">
        <f>COGS_DB!AD20</f>
        <v>26914309.199999999</v>
      </c>
      <c r="AE36" s="9">
        <f>COGS_DB!AE20</f>
        <v>26914309.199999999</v>
      </c>
      <c r="AF36" s="9">
        <f>COGS_DB!AF20</f>
        <v>26914309.199999999</v>
      </c>
      <c r="AG36" s="9">
        <f>COGS_DB!AG20</f>
        <v>26914309.199999999</v>
      </c>
      <c r="AH36" s="9">
        <f>COGS_DB!AH20</f>
        <v>26914309.199999999</v>
      </c>
      <c r="AI36" s="9">
        <f>COGS_DB!AI20</f>
        <v>26914309.199999999</v>
      </c>
      <c r="AJ36" s="9">
        <f>COGS_DB!AJ20</f>
        <v>26914309.199999999</v>
      </c>
      <c r="AK36" s="9">
        <f>COGS_DB!AK20</f>
        <v>26914309.199999999</v>
      </c>
      <c r="AL36" s="9">
        <f>COGS_DB!AL20</f>
        <v>17949742.199999999</v>
      </c>
      <c r="AM36" s="9">
        <f>COGS_DB!AM20</f>
        <v>16471928.178000001</v>
      </c>
      <c r="AN36" s="9">
        <f>COGS_DB!AN20</f>
        <v>26372725.704</v>
      </c>
      <c r="AO36" s="9">
        <f>COGS_DB!AO20</f>
        <v>29680341.804000001</v>
      </c>
      <c r="AP36" s="9">
        <f>COGS_DB!AP20</f>
        <v>29680341.804000001</v>
      </c>
      <c r="AQ36" s="9">
        <f>COGS_DB!AQ20</f>
        <v>29680341.804000001</v>
      </c>
      <c r="AR36" s="9">
        <f>COGS_DB!AR20</f>
        <v>29680341.804000001</v>
      </c>
      <c r="AS36" s="9">
        <f>COGS_DB!AS20</f>
        <v>29680341.804000001</v>
      </c>
      <c r="AT36" s="9">
        <f>COGS_DB!AT20</f>
        <v>29680341.804000001</v>
      </c>
      <c r="AU36" s="9">
        <f>COGS_DB!AU20</f>
        <v>29680341.804000001</v>
      </c>
      <c r="AV36" s="9">
        <f>COGS_DB!AV20</f>
        <v>29680341.804000001</v>
      </c>
      <c r="AW36" s="9">
        <f>COGS_DB!AW20</f>
        <v>29680341.804000001</v>
      </c>
      <c r="AX36" s="9">
        <f>COGS_DB!AX20</f>
        <v>19779544.278000001</v>
      </c>
      <c r="AY36" s="9">
        <f>COGS_DB!AY20</f>
        <v>18167632.698600002</v>
      </c>
      <c r="AZ36" s="9">
        <f>COGS_DB!AZ20</f>
        <v>29068212.317760006</v>
      </c>
      <c r="BA36" s="9">
        <f>COGS_DB!BA20</f>
        <v>32701738.857480004</v>
      </c>
      <c r="BB36" s="9">
        <f>COGS_DB!BB20</f>
        <v>32701738.857480004</v>
      </c>
      <c r="BC36" s="9">
        <f>COGS_DB!BC20</f>
        <v>32701738.857480004</v>
      </c>
      <c r="BD36" s="9">
        <f>COGS_DB!BD20</f>
        <v>32701738.857480004</v>
      </c>
      <c r="BE36" s="9">
        <f>COGS_DB!BE20</f>
        <v>32701738.857480004</v>
      </c>
      <c r="BF36" s="9">
        <f>COGS_DB!BF20</f>
        <v>32701738.857480004</v>
      </c>
      <c r="BG36" s="9">
        <f>COGS_DB!BG20</f>
        <v>32701738.857480004</v>
      </c>
      <c r="BH36" s="9">
        <f>COGS_DB!BH20</f>
        <v>32701738.857480004</v>
      </c>
      <c r="BI36" s="9">
        <f>COGS_DB!BI20</f>
        <v>32701738.857480004</v>
      </c>
      <c r="BJ36" s="9">
        <f>COGS_DB!BJ20</f>
        <v>21801159.238320004</v>
      </c>
    </row>
    <row r="37" spans="2:66" x14ac:dyDescent="0.15">
      <c r="B37" s="14" t="s">
        <v>636</v>
      </c>
      <c r="C37" s="9">
        <f>COGS_DB!C4</f>
        <v>5168530</v>
      </c>
      <c r="D37" s="9">
        <f>COGS_DB!E4</f>
        <v>130198135</v>
      </c>
      <c r="E37" s="9">
        <f>COGS_DB!G4</f>
        <v>275765149.39999992</v>
      </c>
      <c r="F37" s="9">
        <f>COGS_DB!I4</f>
        <v>302329587.01300001</v>
      </c>
      <c r="G37" s="9">
        <f>COGS_DB!K4</f>
        <v>333246946.61232495</v>
      </c>
      <c r="H37" s="9"/>
      <c r="I37" s="9"/>
      <c r="J37" s="9"/>
      <c r="K37" s="9"/>
      <c r="L37" s="9"/>
      <c r="M37" s="9"/>
      <c r="N37" s="9"/>
      <c r="O37" s="9">
        <f>COGS_DB!O21</f>
        <v>3383875</v>
      </c>
      <c r="P37" s="9">
        <f>COGS_DB!P21</f>
        <v>5343580</v>
      </c>
      <c r="Q37" s="9">
        <f>COGS_DB!Q21</f>
        <v>6008585</v>
      </c>
      <c r="R37" s="9">
        <f>COGS_DB!R21</f>
        <v>6008585</v>
      </c>
      <c r="S37" s="9">
        <f>COGS_DB!S21</f>
        <v>6008585</v>
      </c>
      <c r="T37" s="9">
        <f>COGS_DB!T21</f>
        <v>6008585</v>
      </c>
      <c r="U37" s="9">
        <f>COGS_DB!U21</f>
        <v>6008585</v>
      </c>
      <c r="V37" s="9">
        <f>COGS_DB!V21</f>
        <v>6008585</v>
      </c>
      <c r="W37" s="9">
        <f>COGS_DB!W21</f>
        <v>6008585</v>
      </c>
      <c r="X37" s="9">
        <f>COGS_DB!X21</f>
        <v>6008585</v>
      </c>
      <c r="Y37" s="9">
        <f>COGS_DB!Y21</f>
        <v>6008585</v>
      </c>
      <c r="Z37" s="9">
        <f>COGS_DB!Z21</f>
        <v>4007685</v>
      </c>
      <c r="AA37" s="9">
        <f>COGS_DB!AA21</f>
        <v>4571585.7000000011</v>
      </c>
      <c r="AB37" s="9">
        <f>COGS_DB!AB21</f>
        <v>7310758.9499999983</v>
      </c>
      <c r="AC37" s="9">
        <f>COGS_DB!AC21</f>
        <v>8223816.7000000002</v>
      </c>
      <c r="AD37" s="9">
        <f>COGS_DB!AD21</f>
        <v>8223816.7000000002</v>
      </c>
      <c r="AE37" s="9">
        <f>COGS_DB!AE21</f>
        <v>8223816.7000000002</v>
      </c>
      <c r="AF37" s="9">
        <f>COGS_DB!AF21</f>
        <v>8223816.7000000002</v>
      </c>
      <c r="AG37" s="9">
        <f>COGS_DB!AG21</f>
        <v>8223816.7000000002</v>
      </c>
      <c r="AH37" s="9">
        <f>COGS_DB!AH21</f>
        <v>8223816.7000000002</v>
      </c>
      <c r="AI37" s="9">
        <f>COGS_DB!AI21</f>
        <v>8223816.7000000002</v>
      </c>
      <c r="AJ37" s="9">
        <f>COGS_DB!AJ21</f>
        <v>8223816.7000000002</v>
      </c>
      <c r="AK37" s="9">
        <f>COGS_DB!AK21</f>
        <v>8223816.7000000002</v>
      </c>
      <c r="AL37" s="9">
        <f>COGS_DB!AL21</f>
        <v>5484643.4499999993</v>
      </c>
      <c r="AM37" s="9">
        <f>COGS_DB!AM21</f>
        <v>5033089.1655000001</v>
      </c>
      <c r="AN37" s="9">
        <f>COGS_DB!AN21</f>
        <v>8058332.8539999984</v>
      </c>
      <c r="AO37" s="9">
        <f>COGS_DB!AO21</f>
        <v>9068993.3289999999</v>
      </c>
      <c r="AP37" s="9">
        <f>COGS_DB!AP21</f>
        <v>9068993.3289999999</v>
      </c>
      <c r="AQ37" s="9">
        <f>COGS_DB!AQ21</f>
        <v>9068993.3289999999</v>
      </c>
      <c r="AR37" s="9">
        <f>COGS_DB!AR21</f>
        <v>9068993.3289999999</v>
      </c>
      <c r="AS37" s="9">
        <f>COGS_DB!AS21</f>
        <v>9068993.3289999999</v>
      </c>
      <c r="AT37" s="9">
        <f>COGS_DB!AT21</f>
        <v>9068993.3289999999</v>
      </c>
      <c r="AU37" s="9">
        <f>COGS_DB!AU21</f>
        <v>9068993.3289999999</v>
      </c>
      <c r="AV37" s="9">
        <f>COGS_DB!AV21</f>
        <v>9068993.3289999999</v>
      </c>
      <c r="AW37" s="9">
        <f>COGS_DB!AW21</f>
        <v>9068993.3289999999</v>
      </c>
      <c r="AX37" s="9">
        <f>COGS_DB!AX21</f>
        <v>6043749.6404999997</v>
      </c>
      <c r="AY37" s="9">
        <f>COGS_DB!AY21</f>
        <v>5551221.1023499984</v>
      </c>
      <c r="AZ37" s="9">
        <f>COGS_DB!AZ21</f>
        <v>8881953.7637600005</v>
      </c>
      <c r="BA37" s="9">
        <f>COGS_DB!BA21</f>
        <v>9992197.9842300005</v>
      </c>
      <c r="BB37" s="9">
        <f>COGS_DB!BB21</f>
        <v>9992197.9842300005</v>
      </c>
      <c r="BC37" s="9">
        <f>COGS_DB!BC21</f>
        <v>9992197.9842300005</v>
      </c>
      <c r="BD37" s="9">
        <f>COGS_DB!BD21</f>
        <v>9992197.9842300005</v>
      </c>
      <c r="BE37" s="9">
        <f>COGS_DB!BE21</f>
        <v>9992197.9842300005</v>
      </c>
      <c r="BF37" s="9">
        <f>COGS_DB!BF21</f>
        <v>9992197.9842300005</v>
      </c>
      <c r="BG37" s="9">
        <f>COGS_DB!BG21</f>
        <v>9992197.9842300005</v>
      </c>
      <c r="BH37" s="9">
        <f>COGS_DB!BH21</f>
        <v>9992197.9842300005</v>
      </c>
      <c r="BI37" s="9">
        <f>COGS_DB!BI21</f>
        <v>9992197.9842300005</v>
      </c>
      <c r="BJ37" s="9">
        <f>COGS_DB!BJ21</f>
        <v>6661465.3228200004</v>
      </c>
    </row>
    <row r="38" spans="2:66" x14ac:dyDescent="0.15">
      <c r="B38" s="14" t="s">
        <v>642</v>
      </c>
      <c r="C38" s="9">
        <f>COGS_DB!C6</f>
        <v>2888200</v>
      </c>
      <c r="D38" s="9">
        <f>COGS_DB!E6</f>
        <v>75024655</v>
      </c>
      <c r="E38" s="9">
        <f>COGS_DB!G6</f>
        <v>104267187.90000002</v>
      </c>
      <c r="F38" s="9">
        <f>COGS_DB!I6</f>
        <v>114507219.29600002</v>
      </c>
      <c r="G38" s="9">
        <f>COGS_DB!K6</f>
        <v>126173946.93257499</v>
      </c>
      <c r="H38" s="9"/>
      <c r="I38" s="9"/>
      <c r="J38" s="9"/>
      <c r="K38" s="9"/>
      <c r="L38" s="9"/>
      <c r="M38" s="9"/>
      <c r="N38" s="9"/>
      <c r="O38" s="9">
        <f>COGS_DB!O24</f>
        <v>0.33077281191806329</v>
      </c>
      <c r="P38" s="9">
        <f>COGS_DB!P24</f>
        <v>0.33073884073353382</v>
      </c>
      <c r="Q38" s="9">
        <f>COGS_DB!Q24</f>
        <v>0.3306849171386616</v>
      </c>
      <c r="R38" s="9">
        <f>COGS_DB!R24</f>
        <v>0.3306849171386616</v>
      </c>
      <c r="S38" s="9">
        <f>COGS_DB!S24</f>
        <v>0.3306849171386616</v>
      </c>
      <c r="T38" s="9">
        <f>COGS_DB!T24</f>
        <v>0.3306849171386616</v>
      </c>
      <c r="U38" s="9">
        <f>COGS_DB!U24</f>
        <v>0.3306849171386616</v>
      </c>
      <c r="V38" s="9">
        <f>COGS_DB!V24</f>
        <v>0.3306849171386616</v>
      </c>
      <c r="W38" s="9">
        <f>COGS_DB!W24</f>
        <v>0.3306849171386616</v>
      </c>
      <c r="X38" s="9">
        <f>COGS_DB!X24</f>
        <v>0.3306849171386616</v>
      </c>
      <c r="Y38" s="9">
        <f>COGS_DB!Y24</f>
        <v>0.3306849171386616</v>
      </c>
      <c r="Z38" s="9">
        <f>COGS_DB!Z24</f>
        <v>0.33067306180217015</v>
      </c>
      <c r="AA38" s="9">
        <f>COGS_DB!AA24</f>
        <v>0.3343358028313651</v>
      </c>
      <c r="AB38" s="9">
        <f>COGS_DB!AB24</f>
        <v>0.33422791081750614</v>
      </c>
      <c r="AC38" s="9">
        <f>COGS_DB!AC24</f>
        <v>0.33423054179156214</v>
      </c>
      <c r="AD38" s="9">
        <f>COGS_DB!AD24</f>
        <v>0.33423054179156214</v>
      </c>
      <c r="AE38" s="9">
        <f>COGS_DB!AE24</f>
        <v>0.33423054179156214</v>
      </c>
      <c r="AF38" s="9">
        <f>COGS_DB!AF24</f>
        <v>0.33423054179156214</v>
      </c>
      <c r="AG38" s="9">
        <f>COGS_DB!AG24</f>
        <v>0.33423054179156214</v>
      </c>
      <c r="AH38" s="9">
        <f>COGS_DB!AH24</f>
        <v>0.33423054179156214</v>
      </c>
      <c r="AI38" s="9">
        <f>COGS_DB!AI24</f>
        <v>0.33423054179156214</v>
      </c>
      <c r="AJ38" s="9">
        <f>COGS_DB!AJ24</f>
        <v>0.33423054179156214</v>
      </c>
      <c r="AK38" s="9">
        <f>COGS_DB!AK24</f>
        <v>0.33423054179156214</v>
      </c>
      <c r="AL38" s="9">
        <f>COGS_DB!AL24</f>
        <v>0.33432178777781174</v>
      </c>
      <c r="AM38" s="9">
        <f>COGS_DB!AM24</f>
        <v>0.33344041117892703</v>
      </c>
      <c r="AN38" s="9">
        <f>COGS_DB!AN24</f>
        <v>0.33334819736460714</v>
      </c>
      <c r="AO38" s="9">
        <f>COGS_DB!AO24</f>
        <v>0.3333465409303431</v>
      </c>
      <c r="AP38" s="9">
        <f>COGS_DB!AP24</f>
        <v>0.3333465409303431</v>
      </c>
      <c r="AQ38" s="9">
        <f>COGS_DB!AQ24</f>
        <v>0.3333465409303431</v>
      </c>
      <c r="AR38" s="9">
        <f>COGS_DB!AR24</f>
        <v>0.3333465409303431</v>
      </c>
      <c r="AS38" s="9">
        <f>COGS_DB!AS24</f>
        <v>0.3333465409303431</v>
      </c>
      <c r="AT38" s="9">
        <f>COGS_DB!AT24</f>
        <v>0.3333465409303431</v>
      </c>
      <c r="AU38" s="9">
        <f>COGS_DB!AU24</f>
        <v>0.3333465409303431</v>
      </c>
      <c r="AV38" s="9">
        <f>COGS_DB!AV24</f>
        <v>0.3333465409303431</v>
      </c>
      <c r="AW38" s="9">
        <f>COGS_DB!AW24</f>
        <v>0.3333465409303431</v>
      </c>
      <c r="AX38" s="9">
        <f>COGS_DB!AX24</f>
        <v>0.33342250757981096</v>
      </c>
      <c r="AY38" s="9">
        <f>COGS_DB!AY24</f>
        <v>0.33333333333333326</v>
      </c>
      <c r="AZ38" s="9">
        <f>COGS_DB!AZ24</f>
        <v>0.33336219211289553</v>
      </c>
      <c r="BA38" s="9">
        <f>COGS_DB!BA24</f>
        <v>0.33334615976604587</v>
      </c>
      <c r="BB38" s="9">
        <f>COGS_DB!BB24</f>
        <v>0.33334615976604587</v>
      </c>
      <c r="BC38" s="9">
        <f>COGS_DB!BC24</f>
        <v>0.33334615976604587</v>
      </c>
      <c r="BD38" s="9">
        <f>COGS_DB!BD24</f>
        <v>0.33334615976604587</v>
      </c>
      <c r="BE38" s="9">
        <f>COGS_DB!BE24</f>
        <v>0.33334615976604587</v>
      </c>
      <c r="BF38" s="9">
        <f>COGS_DB!BF24</f>
        <v>0.33334615976604587</v>
      </c>
      <c r="BG38" s="9">
        <f>COGS_DB!BG24</f>
        <v>0.33334615976604587</v>
      </c>
      <c r="BH38" s="9">
        <f>COGS_DB!BH24</f>
        <v>0.33334615976604587</v>
      </c>
      <c r="BI38" s="9">
        <f>COGS_DB!BI24</f>
        <v>0.33334615976604587</v>
      </c>
      <c r="BJ38" s="9">
        <f>COGS_DB!BJ24</f>
        <v>0.33341028452703869</v>
      </c>
    </row>
    <row r="39" spans="2:66" x14ac:dyDescent="0.15">
      <c r="B39" s="14" t="s">
        <v>643</v>
      </c>
      <c r="C39" s="9">
        <f>COGS_DB!C7</f>
        <v>2280330</v>
      </c>
      <c r="D39" s="9">
        <f>COGS_DB!E7</f>
        <v>55173480</v>
      </c>
      <c r="E39" s="9">
        <f>COGS_DB!G7</f>
        <v>171497961.49999997</v>
      </c>
      <c r="F39" s="9">
        <f>COGS_DB!I7</f>
        <v>187822367.71699998</v>
      </c>
      <c r="G39" s="9">
        <f>COGS_DB!K7</f>
        <v>207072999.67975008</v>
      </c>
      <c r="H39" s="98"/>
      <c r="I39" s="98"/>
      <c r="J39" s="98"/>
      <c r="K39" s="98"/>
      <c r="L39" s="98"/>
      <c r="M39" s="98"/>
      <c r="N39" s="98"/>
      <c r="O39" s="98">
        <f>COGS_DB!O22</f>
        <v>417300</v>
      </c>
      <c r="P39" s="98">
        <f>COGS_DB!P22</f>
        <v>658050</v>
      </c>
      <c r="Q39" s="98">
        <f>COGS_DB!Q22</f>
        <v>738300</v>
      </c>
      <c r="R39" s="98">
        <f>COGS_DB!R22</f>
        <v>738300</v>
      </c>
      <c r="S39" s="98">
        <f>COGS_DB!S22</f>
        <v>738300</v>
      </c>
      <c r="T39" s="98">
        <f>COGS_DB!T22</f>
        <v>738300</v>
      </c>
      <c r="U39" s="98">
        <f>COGS_DB!U22</f>
        <v>738300</v>
      </c>
      <c r="V39" s="98">
        <f>COGS_DB!V22</f>
        <v>738300</v>
      </c>
      <c r="W39" s="98">
        <f>COGS_DB!W22</f>
        <v>738300</v>
      </c>
      <c r="X39" s="98">
        <f>COGS_DB!X22</f>
        <v>738300</v>
      </c>
      <c r="Y39" s="98">
        <f>COGS_DB!Y22</f>
        <v>738300</v>
      </c>
      <c r="Z39" s="98">
        <f>COGS_DB!Z22</f>
        <v>492200</v>
      </c>
      <c r="AA39" s="98">
        <f>COGS_DB!AA22</f>
        <v>646868.5</v>
      </c>
      <c r="AB39" s="98">
        <f>COGS_DB!AB22</f>
        <v>1030410</v>
      </c>
      <c r="AC39" s="98">
        <f>COGS_DB!AC22</f>
        <v>1159211.25</v>
      </c>
      <c r="AD39" s="98">
        <f>COGS_DB!AD22</f>
        <v>1159211.25</v>
      </c>
      <c r="AE39" s="98">
        <f>COGS_DB!AE22</f>
        <v>1159211.25</v>
      </c>
      <c r="AF39" s="98">
        <f>COGS_DB!AF22</f>
        <v>1159211.25</v>
      </c>
      <c r="AG39" s="98">
        <f>COGS_DB!AG22</f>
        <v>1159211.25</v>
      </c>
      <c r="AH39" s="98">
        <f>COGS_DB!AH22</f>
        <v>1159211.25</v>
      </c>
      <c r="AI39" s="98">
        <f>COGS_DB!AI22</f>
        <v>1159211.25</v>
      </c>
      <c r="AJ39" s="98">
        <f>COGS_DB!AJ22</f>
        <v>1159211.25</v>
      </c>
      <c r="AK39" s="98">
        <f>COGS_DB!AK22</f>
        <v>1159211.25</v>
      </c>
      <c r="AL39" s="98">
        <f>COGS_DB!AL22</f>
        <v>775669.75</v>
      </c>
      <c r="AM39" s="98">
        <f>COGS_DB!AM22</f>
        <v>689086.6875</v>
      </c>
      <c r="AN39" s="98">
        <f>COGS_DB!AN22</f>
        <v>1099476.0925</v>
      </c>
      <c r="AO39" s="98">
        <f>COGS_DB!AO22</f>
        <v>1237293.43</v>
      </c>
      <c r="AP39" s="98">
        <f>COGS_DB!AP22</f>
        <v>1237293.43</v>
      </c>
      <c r="AQ39" s="98">
        <f>COGS_DB!AQ22</f>
        <v>1237293.43</v>
      </c>
      <c r="AR39" s="98">
        <f>COGS_DB!AR22</f>
        <v>1237293.43</v>
      </c>
      <c r="AS39" s="98">
        <f>COGS_DB!AS22</f>
        <v>1237293.43</v>
      </c>
      <c r="AT39" s="98">
        <f>COGS_DB!AT22</f>
        <v>1237293.43</v>
      </c>
      <c r="AU39" s="98">
        <f>COGS_DB!AU22</f>
        <v>1237293.43</v>
      </c>
      <c r="AV39" s="98">
        <f>COGS_DB!AV22</f>
        <v>1237293.43</v>
      </c>
      <c r="AW39" s="98">
        <f>COGS_DB!AW22</f>
        <v>1237293.43</v>
      </c>
      <c r="AX39" s="98">
        <f>COGS_DB!AX22</f>
        <v>826904.02500000002</v>
      </c>
      <c r="AY39" s="98">
        <f>COGS_DB!AY22</f>
        <v>756984.69577500003</v>
      </c>
      <c r="AZ39" s="98">
        <f>COGS_DB!AZ22</f>
        <v>1212486.3092499999</v>
      </c>
      <c r="BA39" s="98">
        <f>COGS_DB!BA22</f>
        <v>1363227.8504000001</v>
      </c>
      <c r="BB39" s="98">
        <f>COGS_DB!BB22</f>
        <v>1363227.8504000001</v>
      </c>
      <c r="BC39" s="98">
        <f>COGS_DB!BC22</f>
        <v>1363227.8504000001</v>
      </c>
      <c r="BD39" s="98">
        <f>COGS_DB!BD22</f>
        <v>1363227.8504000001</v>
      </c>
      <c r="BE39" s="98">
        <f>COGS_DB!BE22</f>
        <v>1363227.8504000001</v>
      </c>
      <c r="BF39" s="98">
        <f>COGS_DB!BF22</f>
        <v>1363227.8504000001</v>
      </c>
      <c r="BG39" s="98">
        <f>COGS_DB!BG22</f>
        <v>1363227.8504000001</v>
      </c>
      <c r="BH39" s="98">
        <f>COGS_DB!BH22</f>
        <v>1363227.8504000001</v>
      </c>
      <c r="BI39" s="98">
        <f>COGS_DB!BI22</f>
        <v>1363227.8504000001</v>
      </c>
      <c r="BJ39" s="98">
        <f>COGS_DB!BJ22</f>
        <v>911003.22695000004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646</v>
      </c>
      <c r="C42" s="116">
        <f>COGS_DB!C5</f>
        <v>0.30471175914675308</v>
      </c>
      <c r="D42" s="116">
        <f>COGS_DB!E5</f>
        <v>0.36613808356026301</v>
      </c>
      <c r="E42" s="116">
        <f>COGS_DB!G5</f>
        <v>0.39013132887048763</v>
      </c>
      <c r="F42" s="116">
        <f>COGS_DB!I5</f>
        <v>0.38825867969929295</v>
      </c>
      <c r="G42" s="116">
        <f>COGS_DB!K5</f>
        <v>0.38827904561542825</v>
      </c>
      <c r="H42" s="9"/>
      <c r="I42" s="9"/>
      <c r="J42" s="9"/>
      <c r="K42" s="9"/>
      <c r="L42" s="9"/>
      <c r="M42" s="9"/>
      <c r="N42" s="9"/>
      <c r="O42" s="9">
        <f>COGS_DB!O23</f>
        <v>3801175</v>
      </c>
      <c r="P42" s="9">
        <f>COGS_DB!P23</f>
        <v>6001630</v>
      </c>
      <c r="Q42" s="9">
        <f>COGS_DB!Q23</f>
        <v>6746885</v>
      </c>
      <c r="R42" s="9">
        <f>COGS_DB!R23</f>
        <v>6746885</v>
      </c>
      <c r="S42" s="9">
        <f>COGS_DB!S23</f>
        <v>6746885</v>
      </c>
      <c r="T42" s="9">
        <f>COGS_DB!T23</f>
        <v>6746885</v>
      </c>
      <c r="U42" s="9">
        <f>COGS_DB!U23</f>
        <v>6746885</v>
      </c>
      <c r="V42" s="9">
        <f>COGS_DB!V23</f>
        <v>6746885</v>
      </c>
      <c r="W42" s="9">
        <f>COGS_DB!W23</f>
        <v>6746885</v>
      </c>
      <c r="X42" s="9">
        <f>COGS_DB!X23</f>
        <v>6746885</v>
      </c>
      <c r="Y42" s="9">
        <f>COGS_DB!Y23</f>
        <v>6746885</v>
      </c>
      <c r="Z42" s="9">
        <f>COGS_DB!Z23</f>
        <v>4499885</v>
      </c>
      <c r="AA42" s="9">
        <f>COGS_DB!AA23</f>
        <v>5218454.2000000011</v>
      </c>
      <c r="AB42" s="9">
        <f>COGS_DB!AB23</f>
        <v>8341168.9499999983</v>
      </c>
      <c r="AC42" s="9">
        <f>COGS_DB!AC23</f>
        <v>9383027.9499999993</v>
      </c>
      <c r="AD42" s="9">
        <f>COGS_DB!AD23</f>
        <v>9383027.9499999993</v>
      </c>
      <c r="AE42" s="9">
        <f>COGS_DB!AE23</f>
        <v>9383027.9499999993</v>
      </c>
      <c r="AF42" s="9">
        <f>COGS_DB!AF23</f>
        <v>9383027.9499999993</v>
      </c>
      <c r="AG42" s="9">
        <f>COGS_DB!AG23</f>
        <v>9383027.9499999993</v>
      </c>
      <c r="AH42" s="9">
        <f>COGS_DB!AH23</f>
        <v>9383027.9499999993</v>
      </c>
      <c r="AI42" s="9">
        <f>COGS_DB!AI23</f>
        <v>9383027.9499999993</v>
      </c>
      <c r="AJ42" s="9">
        <f>COGS_DB!AJ23</f>
        <v>9383027.9499999993</v>
      </c>
      <c r="AK42" s="9">
        <f>COGS_DB!AK23</f>
        <v>9383027.9499999993</v>
      </c>
      <c r="AL42" s="9">
        <f>COGS_DB!AL23</f>
        <v>6260313.1999999993</v>
      </c>
      <c r="AM42" s="9">
        <f>COGS_DB!AM23</f>
        <v>5722175.8530000001</v>
      </c>
      <c r="AN42" s="9">
        <f>COGS_DB!AN23</f>
        <v>9157808.9464999977</v>
      </c>
      <c r="AO42" s="9">
        <f>COGS_DB!AO23</f>
        <v>10306286.759</v>
      </c>
      <c r="AP42" s="9">
        <f>COGS_DB!AP23</f>
        <v>10306286.759</v>
      </c>
      <c r="AQ42" s="9">
        <f>COGS_DB!AQ23</f>
        <v>10306286.759</v>
      </c>
      <c r="AR42" s="9">
        <f>COGS_DB!AR23</f>
        <v>10306286.759</v>
      </c>
      <c r="AS42" s="9">
        <f>COGS_DB!AS23</f>
        <v>10306286.759</v>
      </c>
      <c r="AT42" s="9">
        <f>COGS_DB!AT23</f>
        <v>10306286.759</v>
      </c>
      <c r="AU42" s="9">
        <f>COGS_DB!AU23</f>
        <v>10306286.759</v>
      </c>
      <c r="AV42" s="9">
        <f>COGS_DB!AV23</f>
        <v>10306286.759</v>
      </c>
      <c r="AW42" s="9">
        <f>COGS_DB!AW23</f>
        <v>10306286.759</v>
      </c>
      <c r="AX42" s="9">
        <f>COGS_DB!AX23</f>
        <v>6870653.6655000001</v>
      </c>
      <c r="AY42" s="9">
        <f>COGS_DB!AY23</f>
        <v>6308205.7981249988</v>
      </c>
      <c r="AZ42" s="9">
        <f>COGS_DB!AZ23</f>
        <v>10094440.073010001</v>
      </c>
      <c r="BA42" s="9">
        <f>COGS_DB!BA23</f>
        <v>11355425.834630001</v>
      </c>
      <c r="BB42" s="9">
        <f>COGS_DB!BB23</f>
        <v>11355425.834630001</v>
      </c>
      <c r="BC42" s="9">
        <f>COGS_DB!BC23</f>
        <v>11355425.834630001</v>
      </c>
      <c r="BD42" s="9">
        <f>COGS_DB!BD23</f>
        <v>11355425.834630001</v>
      </c>
      <c r="BE42" s="9">
        <f>COGS_DB!BE23</f>
        <v>11355425.834630001</v>
      </c>
      <c r="BF42" s="9">
        <f>COGS_DB!BF23</f>
        <v>11355425.834630001</v>
      </c>
      <c r="BG42" s="9">
        <f>COGS_DB!BG23</f>
        <v>11355425.834630001</v>
      </c>
      <c r="BH42" s="9">
        <f>COGS_DB!BH23</f>
        <v>11355425.834630001</v>
      </c>
      <c r="BI42" s="9">
        <f>COGS_DB!BI23</f>
        <v>11355425.834630001</v>
      </c>
      <c r="BJ42" s="9">
        <f>COGS_DB!BJ23</f>
        <v>7572468.5497700004</v>
      </c>
    </row>
    <row r="43" spans="2:66" x14ac:dyDescent="0.15">
      <c r="B43" s="14" t="s">
        <v>647</v>
      </c>
      <c r="C43" s="116">
        <f>COGS_DB!D6</f>
        <v>0.17027443059586617</v>
      </c>
      <c r="D43" s="116">
        <f>COGS_DB!F6</f>
        <v>0.21098138926083621</v>
      </c>
      <c r="E43" s="116">
        <f>COGS_DB!H6</f>
        <v>0.14750919998963383</v>
      </c>
      <c r="F43" s="116">
        <f>COGS_DB!J6</f>
        <v>0.14705283137898997</v>
      </c>
      <c r="G43" s="116">
        <f>COGS_DB!L6</f>
        <v>0.1470101982764874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650</v>
      </c>
      <c r="C44" s="98">
        <f>COGS_DB!D7</f>
        <v>0.13443732855088689</v>
      </c>
      <c r="D44" s="116">
        <f>COGS_DB!F7</f>
        <v>0.15515669429942677</v>
      </c>
      <c r="E44" s="98">
        <f>COGS_DB!H7</f>
        <v>0.24262212888085394</v>
      </c>
      <c r="F44" s="98">
        <f>COGS_DB!J7</f>
        <v>0.24120584832030295</v>
      </c>
      <c r="G44" s="98">
        <f>COGS_DB!L7</f>
        <v>0.24126884733894097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655</v>
      </c>
    </row>
    <row r="47" spans="2:66" x14ac:dyDescent="0.15">
      <c r="C47" s="75"/>
      <c r="D47" s="383" t="s">
        <v>35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 t="s">
        <v>36</v>
      </c>
      <c r="Q47" s="383"/>
      <c r="R47" s="383"/>
      <c r="S47" s="383"/>
      <c r="T47" s="383"/>
      <c r="U47" s="383"/>
      <c r="V47" s="383"/>
      <c r="W47" s="383"/>
      <c r="X47" s="383"/>
      <c r="Y47" s="383"/>
      <c r="Z47" s="383"/>
      <c r="AA47" s="383"/>
      <c r="AB47" s="383" t="s">
        <v>37</v>
      </c>
      <c r="AC47" s="383"/>
      <c r="AD47" s="383"/>
      <c r="AE47" s="383"/>
      <c r="AF47" s="383"/>
      <c r="AG47" s="383"/>
      <c r="AH47" s="383"/>
      <c r="AI47" s="383"/>
      <c r="AJ47" s="383"/>
      <c r="AK47" s="383"/>
      <c r="AL47" s="383"/>
      <c r="AM47" s="383"/>
      <c r="AN47" s="383" t="s">
        <v>38</v>
      </c>
      <c r="AO47" s="383"/>
      <c r="AP47" s="383"/>
      <c r="AQ47" s="383"/>
      <c r="AR47" s="383"/>
      <c r="AS47" s="383"/>
      <c r="AT47" s="383"/>
      <c r="AU47" s="383"/>
      <c r="AV47" s="383"/>
      <c r="AW47" s="383"/>
      <c r="AX47" s="383"/>
      <c r="AY47" s="383"/>
      <c r="AZ47" s="383" t="s">
        <v>39</v>
      </c>
      <c r="BA47" s="383"/>
      <c r="BB47" s="383"/>
      <c r="BC47" s="383"/>
      <c r="BD47" s="383"/>
      <c r="BE47" s="383"/>
      <c r="BF47" s="383"/>
      <c r="BG47" s="383"/>
      <c r="BH47" s="383"/>
      <c r="BI47" s="383"/>
      <c r="BJ47" s="383"/>
      <c r="BK47" s="383"/>
      <c r="BM47" s="10" t="s">
        <v>631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1064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516000</v>
      </c>
      <c r="H50" s="9">
        <f>'COGS-INVENTORY_CWS'!H35</f>
        <v>900000</v>
      </c>
      <c r="I50" s="9">
        <f>'COGS-INVENTORY_CWS'!I35</f>
        <v>900000</v>
      </c>
      <c r="J50" s="9">
        <f>'COGS-INVENTORY_CWS'!J35</f>
        <v>900000</v>
      </c>
      <c r="K50" s="9">
        <f>'COGS-INVENTORY_CWS'!K35</f>
        <v>900000</v>
      </c>
      <c r="L50" s="9">
        <f>'COGS-INVENTORY_CWS'!L35</f>
        <v>900000</v>
      </c>
      <c r="M50" s="9">
        <f>'COGS-INVENTORY_CWS'!M35</f>
        <v>900000</v>
      </c>
      <c r="N50" s="9">
        <f>'COGS-INVENTORY_CWS'!N35</f>
        <v>900000</v>
      </c>
      <c r="O50" s="9">
        <f>'COGS-INVENTORY_CWS'!O35</f>
        <v>864000</v>
      </c>
      <c r="P50" s="9">
        <f>'COGS-INVENTORY_CWS'!P35</f>
        <v>7280280</v>
      </c>
      <c r="Q50" s="9">
        <f>'COGS-INVENTORY_CWS'!Q35</f>
        <v>11658720</v>
      </c>
      <c r="R50" s="9">
        <f>'COGS-INVENTORY_CWS'!R35</f>
        <v>13109640</v>
      </c>
      <c r="S50" s="9">
        <f>'COGS-INVENTORY_CWS'!S35</f>
        <v>13109640</v>
      </c>
      <c r="T50" s="9">
        <f>'COGS-INVENTORY_CWS'!T35</f>
        <v>13109640</v>
      </c>
      <c r="U50" s="9">
        <f>'COGS-INVENTORY_CWS'!U35</f>
        <v>13109640</v>
      </c>
      <c r="V50" s="9">
        <f>'COGS-INVENTORY_CWS'!V35</f>
        <v>13109640</v>
      </c>
      <c r="W50" s="9">
        <f>'COGS-INVENTORY_CWS'!W35</f>
        <v>13109640</v>
      </c>
      <c r="X50" s="9">
        <f>'COGS-INVENTORY_CWS'!X35</f>
        <v>13109640</v>
      </c>
      <c r="Y50" s="9">
        <f>'COGS-INVENTORY_CWS'!Y35</f>
        <v>13109640</v>
      </c>
      <c r="Z50" s="9">
        <f>'COGS-INVENTORY_CWS'!Z35</f>
        <v>13109640</v>
      </c>
      <c r="AA50" s="9">
        <f>'COGS-INVENTORY_CWS'!AA35</f>
        <v>8744040</v>
      </c>
      <c r="AB50" s="9">
        <f>'COGS-INVENTORY_CWS'!AB35</f>
        <v>10642434</v>
      </c>
      <c r="AC50" s="9">
        <f>'COGS-INVENTORY_CWS'!AC35</f>
        <v>17019099</v>
      </c>
      <c r="AD50" s="9">
        <f>'COGS-INVENTORY_CWS'!AD35</f>
        <v>19144654</v>
      </c>
      <c r="AE50" s="9">
        <f>'COGS-INVENTORY_CWS'!AE35</f>
        <v>19144654</v>
      </c>
      <c r="AF50" s="9">
        <f>'COGS-INVENTORY_CWS'!AF35</f>
        <v>19144654</v>
      </c>
      <c r="AG50" s="9">
        <f>'COGS-INVENTORY_CWS'!AG35</f>
        <v>19144654</v>
      </c>
      <c r="AH50" s="9">
        <f>'COGS-INVENTORY_CWS'!AH35</f>
        <v>19144654</v>
      </c>
      <c r="AI50" s="9">
        <f>'COGS-INVENTORY_CWS'!AI35</f>
        <v>19144654</v>
      </c>
      <c r="AJ50" s="9">
        <f>'COGS-INVENTORY_CWS'!AJ35</f>
        <v>19144654</v>
      </c>
      <c r="AK50" s="9">
        <f>'COGS-INVENTORY_CWS'!AK35</f>
        <v>19144654</v>
      </c>
      <c r="AL50" s="9">
        <f>'COGS-INVENTORY_CWS'!AL35</f>
        <v>19144654</v>
      </c>
      <c r="AM50" s="9">
        <f>'COGS-INVENTORY_CWS'!AM35</f>
        <v>12767989</v>
      </c>
      <c r="AN50" s="9">
        <f>'COGS-INVENTORY_CWS'!AN35</f>
        <v>319930</v>
      </c>
      <c r="AO50" s="9">
        <f>'COGS-INVENTORY_CWS'!AO35</f>
        <v>512102</v>
      </c>
      <c r="AP50" s="9">
        <f>'COGS-INVENTORY_CWS'!AP35</f>
        <v>576088</v>
      </c>
      <c r="AQ50" s="9">
        <f>'COGS-INVENTORY_CWS'!AQ35</f>
        <v>576088</v>
      </c>
      <c r="AR50" s="9">
        <f>'COGS-INVENTORY_CWS'!AR35</f>
        <v>576088</v>
      </c>
      <c r="AS50" s="9">
        <f>'COGS-INVENTORY_CWS'!AS35</f>
        <v>576088</v>
      </c>
      <c r="AT50" s="9">
        <f>'COGS-INVENTORY_CWS'!AT35</f>
        <v>576088</v>
      </c>
      <c r="AU50" s="9">
        <f>'COGS-INVENTORY_CWS'!AU35</f>
        <v>576088</v>
      </c>
      <c r="AV50" s="9">
        <f>'COGS-INVENTORY_CWS'!AV35</f>
        <v>576088</v>
      </c>
      <c r="AW50" s="9">
        <f>'COGS-INVENTORY_CWS'!AW35</f>
        <v>576088</v>
      </c>
      <c r="AX50" s="9">
        <f>'COGS-INVENTORY_CWS'!AX35</f>
        <v>576088</v>
      </c>
      <c r="AY50" s="9">
        <f>'COGS-INVENTORY_CWS'!AY35</f>
        <v>384130</v>
      </c>
      <c r="AZ50" s="9">
        <f>'COGS-INVENTORY_CWS'!AZ35</f>
        <v>21157752</v>
      </c>
      <c r="BA50" s="9">
        <f>'COGS-INVENTORY_CWS'!BA35</f>
        <v>33866142</v>
      </c>
      <c r="BB50" s="9">
        <f>'COGS-INVENTORY_CWS'!BB35</f>
        <v>38097692.400000006</v>
      </c>
      <c r="BC50" s="9">
        <f>'COGS-INVENTORY_CWS'!BC35</f>
        <v>38097692.400000006</v>
      </c>
      <c r="BD50" s="9">
        <f>'COGS-INVENTORY_CWS'!BD35</f>
        <v>38097692.400000006</v>
      </c>
      <c r="BE50" s="9">
        <f>'COGS-INVENTORY_CWS'!BE35</f>
        <v>38097692.400000006</v>
      </c>
      <c r="BF50" s="9">
        <f>'COGS-INVENTORY_CWS'!BF35</f>
        <v>38097692.400000006</v>
      </c>
      <c r="BG50" s="9">
        <f>'COGS-INVENTORY_CWS'!BG35</f>
        <v>38097692.400000006</v>
      </c>
      <c r="BH50" s="9">
        <f>'COGS-INVENTORY_CWS'!BH35</f>
        <v>38097692.400000006</v>
      </c>
      <c r="BI50" s="9">
        <f>'COGS-INVENTORY_CWS'!BI35</f>
        <v>38097692.400000006</v>
      </c>
      <c r="BJ50" s="9">
        <f>'COGS-INVENTORY_CWS'!BJ35</f>
        <v>38097692.400000006</v>
      </c>
      <c r="BK50" s="9">
        <f>'COGS-INVENTORY_CWS'!BK35</f>
        <v>25389302.400000002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516000</v>
      </c>
      <c r="H51" s="9">
        <f>'COGS-INVENTORY_CWS'!H39</f>
        <v>900000</v>
      </c>
      <c r="I51" s="9">
        <f>'COGS-INVENTORY_CWS'!I39</f>
        <v>900000</v>
      </c>
      <c r="J51" s="9">
        <f>'COGS-INVENTORY_CWS'!J39</f>
        <v>900000</v>
      </c>
      <c r="K51" s="9">
        <f>'COGS-INVENTORY_CWS'!K39</f>
        <v>900000</v>
      </c>
      <c r="L51" s="9">
        <f>'COGS-INVENTORY_CWS'!L39</f>
        <v>900000</v>
      </c>
      <c r="M51" s="9">
        <f>'COGS-INVENTORY_CWS'!M39</f>
        <v>900000</v>
      </c>
      <c r="N51" s="9">
        <f>'COGS-INVENTORY_CWS'!N39</f>
        <v>900000</v>
      </c>
      <c r="O51" s="9">
        <f>'COGS-INVENTORY_CWS'!O39</f>
        <v>864000</v>
      </c>
      <c r="P51" s="9">
        <f>'COGS-INVENTORY_CWS'!P39</f>
        <v>7280280</v>
      </c>
      <c r="Q51" s="9">
        <f>'COGS-INVENTORY_CWS'!Q39</f>
        <v>11658720</v>
      </c>
      <c r="R51" s="9">
        <f>'COGS-INVENTORY_CWS'!R39</f>
        <v>13109640</v>
      </c>
      <c r="S51" s="9">
        <f>'COGS-INVENTORY_CWS'!S39</f>
        <v>13109640</v>
      </c>
      <c r="T51" s="9">
        <f>'COGS-INVENTORY_CWS'!T39</f>
        <v>13109640</v>
      </c>
      <c r="U51" s="9">
        <f>'COGS-INVENTORY_CWS'!U39</f>
        <v>13109640</v>
      </c>
      <c r="V51" s="9">
        <f>'COGS-INVENTORY_CWS'!V39</f>
        <v>13109640</v>
      </c>
      <c r="W51" s="9">
        <f>'COGS-INVENTORY_CWS'!W39</f>
        <v>13109640</v>
      </c>
      <c r="X51" s="9">
        <f>'COGS-INVENTORY_CWS'!X39</f>
        <v>13109640</v>
      </c>
      <c r="Y51" s="9">
        <f>'COGS-INVENTORY_CWS'!Y39</f>
        <v>13109640</v>
      </c>
      <c r="Z51" s="9">
        <f>'COGS-INVENTORY_CWS'!Z39</f>
        <v>13109640</v>
      </c>
      <c r="AA51" s="9">
        <f>'COGS-INVENTORY_CWS'!AA39</f>
        <v>8744040</v>
      </c>
      <c r="AB51" s="9">
        <f>'COGS-INVENTORY_CWS'!AB39</f>
        <v>10642434</v>
      </c>
      <c r="AC51" s="9">
        <f>'COGS-INVENTORY_CWS'!AC39</f>
        <v>17019099</v>
      </c>
      <c r="AD51" s="9">
        <f>'COGS-INVENTORY_CWS'!AD39</f>
        <v>19144654</v>
      </c>
      <c r="AE51" s="9">
        <f>'COGS-INVENTORY_CWS'!AE39</f>
        <v>19144654</v>
      </c>
      <c r="AF51" s="9">
        <f>'COGS-INVENTORY_CWS'!AF39</f>
        <v>19144654</v>
      </c>
      <c r="AG51" s="9">
        <f>'COGS-INVENTORY_CWS'!AG39</f>
        <v>19144654</v>
      </c>
      <c r="AH51" s="9">
        <f>'COGS-INVENTORY_CWS'!AH39</f>
        <v>19144654</v>
      </c>
      <c r="AI51" s="9">
        <f>'COGS-INVENTORY_CWS'!AI39</f>
        <v>19144654</v>
      </c>
      <c r="AJ51" s="9">
        <f>'COGS-INVENTORY_CWS'!AJ39</f>
        <v>19144654</v>
      </c>
      <c r="AK51" s="9">
        <f>'COGS-INVENTORY_CWS'!AK39</f>
        <v>19144654</v>
      </c>
      <c r="AL51" s="9">
        <f>'COGS-INVENTORY_CWS'!AL39</f>
        <v>19144654</v>
      </c>
      <c r="AM51" s="9">
        <f>'COGS-INVENTORY_CWS'!AM39</f>
        <v>12767989</v>
      </c>
      <c r="AN51" s="9">
        <f>'COGS-INVENTORY_CWS'!AN39</f>
        <v>319930</v>
      </c>
      <c r="AO51" s="9">
        <f>'COGS-INVENTORY_CWS'!AO39</f>
        <v>512102</v>
      </c>
      <c r="AP51" s="9">
        <f>'COGS-INVENTORY_CWS'!AP39</f>
        <v>576088</v>
      </c>
      <c r="AQ51" s="9">
        <f>'COGS-INVENTORY_CWS'!AQ39</f>
        <v>576088</v>
      </c>
      <c r="AR51" s="9">
        <f>'COGS-INVENTORY_CWS'!AR39</f>
        <v>576088</v>
      </c>
      <c r="AS51" s="9">
        <f>'COGS-INVENTORY_CWS'!AS39</f>
        <v>576088</v>
      </c>
      <c r="AT51" s="9">
        <f>'COGS-INVENTORY_CWS'!AT39</f>
        <v>576088</v>
      </c>
      <c r="AU51" s="9">
        <f>'COGS-INVENTORY_CWS'!AU39</f>
        <v>576088</v>
      </c>
      <c r="AV51" s="9">
        <f>'COGS-INVENTORY_CWS'!AV39</f>
        <v>576088</v>
      </c>
      <c r="AW51" s="9">
        <f>'COGS-INVENTORY_CWS'!AW39</f>
        <v>576088</v>
      </c>
      <c r="AX51" s="9">
        <f>'COGS-INVENTORY_CWS'!AX39</f>
        <v>576088</v>
      </c>
      <c r="AY51" s="9">
        <f>'COGS-INVENTORY_CWS'!AY39</f>
        <v>384130</v>
      </c>
      <c r="AZ51" s="9">
        <f>'COGS-INVENTORY_CWS'!AZ39</f>
        <v>21157752</v>
      </c>
      <c r="BA51" s="9">
        <f>'COGS-INVENTORY_CWS'!BA39</f>
        <v>33866142</v>
      </c>
      <c r="BB51" s="9">
        <f>'COGS-INVENTORY_CWS'!BB39</f>
        <v>38097692.400000006</v>
      </c>
      <c r="BC51" s="9">
        <f>'COGS-INVENTORY_CWS'!BC39</f>
        <v>38097692.400000006</v>
      </c>
      <c r="BD51" s="9">
        <f>'COGS-INVENTORY_CWS'!BD39</f>
        <v>38097692.400000006</v>
      </c>
      <c r="BE51" s="9">
        <f>'COGS-INVENTORY_CWS'!BE39</f>
        <v>38097692.400000006</v>
      </c>
      <c r="BF51" s="9">
        <f>'COGS-INVENTORY_CWS'!BF39</f>
        <v>38097692.400000006</v>
      </c>
      <c r="BG51" s="9">
        <f>'COGS-INVENTORY_CWS'!BG39</f>
        <v>38097692.400000006</v>
      </c>
      <c r="BH51" s="9">
        <f>'COGS-INVENTORY_CWS'!BH39</f>
        <v>38097692.400000006</v>
      </c>
      <c r="BI51" s="9">
        <f>'COGS-INVENTORY_CWS'!BI39</f>
        <v>38097692.400000006</v>
      </c>
      <c r="BJ51" s="9">
        <f>'COGS-INVENTORY_CWS'!BJ39</f>
        <v>38097692.400000006</v>
      </c>
      <c r="BK51" s="9">
        <f>'COGS-INVENTORY_CWS'!BK39</f>
        <v>25389302.400000002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3" t="s">
        <v>35</v>
      </c>
      <c r="E55" s="383"/>
      <c r="F55" s="383"/>
      <c r="G55" s="383"/>
      <c r="H55" s="383"/>
      <c r="I55" s="383"/>
      <c r="J55" s="383"/>
      <c r="K55" s="383"/>
      <c r="L55" s="383"/>
      <c r="M55" s="383"/>
      <c r="N55" s="383"/>
      <c r="O55" s="383"/>
      <c r="P55" s="383" t="s">
        <v>36</v>
      </c>
      <c r="Q55" s="383"/>
      <c r="R55" s="383"/>
      <c r="S55" s="383"/>
      <c r="T55" s="383"/>
      <c r="U55" s="383"/>
      <c r="V55" s="383"/>
      <c r="W55" s="383"/>
      <c r="X55" s="383"/>
      <c r="Y55" s="383"/>
      <c r="Z55" s="383"/>
      <c r="AA55" s="383"/>
      <c r="AB55" s="383" t="s">
        <v>37</v>
      </c>
      <c r="AC55" s="383"/>
      <c r="AD55" s="383"/>
      <c r="AE55" s="383"/>
      <c r="AF55" s="383"/>
      <c r="AG55" s="383"/>
      <c r="AH55" s="383"/>
      <c r="AI55" s="383"/>
      <c r="AJ55" s="383"/>
      <c r="AK55" s="383"/>
      <c r="AL55" s="383"/>
      <c r="AM55" s="383"/>
      <c r="AN55" s="383" t="s">
        <v>38</v>
      </c>
      <c r="AO55" s="383"/>
      <c r="AP55" s="383"/>
      <c r="AQ55" s="383"/>
      <c r="AR55" s="383"/>
      <c r="AS55" s="383"/>
      <c r="AT55" s="383"/>
      <c r="AU55" s="383"/>
      <c r="AV55" s="383"/>
      <c r="AW55" s="383"/>
      <c r="AX55" s="383"/>
      <c r="AY55" s="383"/>
      <c r="AZ55" s="383" t="s">
        <v>39</v>
      </c>
      <c r="BA55" s="383"/>
      <c r="BB55" s="383"/>
      <c r="BC55" s="383"/>
      <c r="BD55" s="383"/>
      <c r="BE55" s="383"/>
      <c r="BF55" s="383"/>
      <c r="BG55" s="383"/>
      <c r="BH55" s="383"/>
      <c r="BI55" s="383"/>
      <c r="BJ55" s="383"/>
      <c r="BK55" s="383"/>
      <c r="BM55" s="10" t="s">
        <v>631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1055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</v>
      </c>
      <c r="G72" s="169">
        <f>+'REV-SALES-FCAST_CWS'!G36</f>
        <v>154</v>
      </c>
      <c r="H72" s="169">
        <f>+'REV-SALES-FCAST_CWS'!H36</f>
        <v>154</v>
      </c>
      <c r="I72" s="169">
        <f>+'REV-SALES-FCAST_CWS'!I36</f>
        <v>154</v>
      </c>
      <c r="J72" s="169">
        <f>+'REV-SALES-FCAST_CWS'!J36</f>
        <v>154</v>
      </c>
      <c r="K72" s="169">
        <f>+'REV-SALES-FCAST_CWS'!K36</f>
        <v>154</v>
      </c>
      <c r="L72" s="169">
        <f>+'REV-SALES-FCAST_CWS'!L36</f>
        <v>154</v>
      </c>
      <c r="M72" s="169">
        <f>+'REV-SALES-FCAST_CWS'!M36</f>
        <v>154</v>
      </c>
      <c r="N72" s="169">
        <f>+'REV-SALES-FCAST_CWS'!N36</f>
        <v>103</v>
      </c>
    </row>
    <row r="73" spans="2:15" x14ac:dyDescent="0.15">
      <c r="B73" t="s">
        <v>36</v>
      </c>
      <c r="C73" s="169">
        <f>+'REV-SALES-FCAST_CWS'!C42</f>
        <v>822</v>
      </c>
      <c r="D73" s="169">
        <f>+'REV-SALES-FCAST_CWS'!D42</f>
        <v>1316</v>
      </c>
      <c r="E73" s="169">
        <f>+'REV-SALES-FCAST_CWS'!E42</f>
        <v>1480</v>
      </c>
      <c r="F73" s="169">
        <f>+'REV-SALES-FCAST_CWS'!F42</f>
        <v>1480</v>
      </c>
      <c r="G73" s="169">
        <f>+'REV-SALES-FCAST_CWS'!G42</f>
        <v>1480</v>
      </c>
      <c r="H73" s="169">
        <f>+'REV-SALES-FCAST_CWS'!H42</f>
        <v>1480</v>
      </c>
      <c r="I73" s="169">
        <f>+'REV-SALES-FCAST_CWS'!I42</f>
        <v>1480</v>
      </c>
      <c r="J73" s="169">
        <f>+'REV-SALES-FCAST_CWS'!J42</f>
        <v>1480</v>
      </c>
      <c r="K73" s="169">
        <f>+'REV-SALES-FCAST_CWS'!K42</f>
        <v>1480</v>
      </c>
      <c r="L73" s="169">
        <f>+'REV-SALES-FCAST_CWS'!L42</f>
        <v>1480</v>
      </c>
      <c r="M73" s="169">
        <f>+'REV-SALES-FCAST_CWS'!M42</f>
        <v>1480</v>
      </c>
      <c r="N73" s="169">
        <f>+'REV-SALES-FCAST_CWS'!N42</f>
        <v>987</v>
      </c>
    </row>
    <row r="74" spans="2:15" x14ac:dyDescent="0.15">
      <c r="B74" t="s">
        <v>37</v>
      </c>
      <c r="C74" s="169">
        <f>+'REV-SALES-FCAST_CWS'!C46</f>
        <v>1452</v>
      </c>
      <c r="D74" s="169">
        <f>+'REV-SALES-FCAST_CWS'!D46</f>
        <v>2323</v>
      </c>
      <c r="E74" s="169">
        <f>+'REV-SALES-FCAST_CWS'!E46</f>
        <v>2613</v>
      </c>
      <c r="F74" s="169">
        <f>+'REV-SALES-FCAST_CWS'!F46</f>
        <v>2613</v>
      </c>
      <c r="G74" s="169">
        <f>+'REV-SALES-FCAST_CWS'!G46</f>
        <v>2613</v>
      </c>
      <c r="H74" s="169">
        <f>+'REV-SALES-FCAST_CWS'!H46</f>
        <v>2613</v>
      </c>
      <c r="I74" s="169">
        <f>+'REV-SALES-FCAST_CWS'!I46</f>
        <v>2613</v>
      </c>
      <c r="J74" s="169">
        <f>+'REV-SALES-FCAST_CWS'!J46</f>
        <v>2613</v>
      </c>
      <c r="K74" s="169">
        <f>+'REV-SALES-FCAST_CWS'!K46</f>
        <v>2613</v>
      </c>
      <c r="L74" s="169">
        <f>+'REV-SALES-FCAST_CWS'!L46</f>
        <v>2613</v>
      </c>
      <c r="M74" s="169">
        <f>+'REV-SALES-FCAST_CWS'!M46</f>
        <v>2613</v>
      </c>
      <c r="N74" s="169">
        <f>+'REV-SALES-FCAST_CWS'!N46</f>
        <v>1742</v>
      </c>
    </row>
    <row r="75" spans="2:15" x14ac:dyDescent="0.15">
      <c r="B75" t="s">
        <v>38</v>
      </c>
      <c r="C75" s="169">
        <f>+'REV-SALES-FCAST_CWS'!C50</f>
        <v>1495</v>
      </c>
      <c r="D75" s="169">
        <f>+'REV-SALES-FCAST_CWS'!D50</f>
        <v>2393</v>
      </c>
      <c r="E75" s="169">
        <f>+'REV-SALES-FCAST_CWS'!E50</f>
        <v>2692</v>
      </c>
      <c r="F75" s="169">
        <f>+'REV-SALES-FCAST_CWS'!F50</f>
        <v>2692</v>
      </c>
      <c r="G75" s="169">
        <f>+'REV-SALES-FCAST_CWS'!G50</f>
        <v>2692</v>
      </c>
      <c r="H75" s="169">
        <f>+'REV-SALES-FCAST_CWS'!H50</f>
        <v>2692</v>
      </c>
      <c r="I75" s="169">
        <f>+'REV-SALES-FCAST_CWS'!I50</f>
        <v>2692</v>
      </c>
      <c r="J75" s="169">
        <f>+'REV-SALES-FCAST_CWS'!J50</f>
        <v>2692</v>
      </c>
      <c r="K75" s="169">
        <f>+'REV-SALES-FCAST_CWS'!K50</f>
        <v>2692</v>
      </c>
      <c r="L75" s="169">
        <f>+'REV-SALES-FCAST_CWS'!L50</f>
        <v>2692</v>
      </c>
      <c r="M75" s="169">
        <f>+'REV-SALES-FCAST_CWS'!M50</f>
        <v>2692</v>
      </c>
      <c r="N75" s="169">
        <f>+'REV-SALES-FCAST_CWS'!N50</f>
        <v>1795</v>
      </c>
    </row>
    <row r="76" spans="2:15" x14ac:dyDescent="0.15">
      <c r="B76" t="s">
        <v>39</v>
      </c>
      <c r="C76" s="169">
        <f>+'REV-SALES-FCAST_CWS'!C54</f>
        <v>1540</v>
      </c>
      <c r="D76" s="169">
        <f>+'REV-SALES-FCAST_CWS'!D54</f>
        <v>2465</v>
      </c>
      <c r="E76" s="169">
        <f>+'REV-SALES-FCAST_CWS'!E54</f>
        <v>2773</v>
      </c>
      <c r="F76" s="169">
        <f>+'REV-SALES-FCAST_CWS'!F54</f>
        <v>2773</v>
      </c>
      <c r="G76" s="169">
        <f>+'REV-SALES-FCAST_CWS'!G54</f>
        <v>2773</v>
      </c>
      <c r="H76" s="169">
        <f>+'REV-SALES-FCAST_CWS'!H54</f>
        <v>2773</v>
      </c>
      <c r="I76" s="169">
        <f>+'REV-SALES-FCAST_CWS'!I54</f>
        <v>2773</v>
      </c>
      <c r="J76" s="169">
        <f>+'REV-SALES-FCAST_CWS'!J54</f>
        <v>2773</v>
      </c>
      <c r="K76" s="169">
        <f>+'REV-SALES-FCAST_CWS'!K54</f>
        <v>2773</v>
      </c>
      <c r="L76" s="169">
        <f>+'REV-SALES-FCAST_CWS'!L54</f>
        <v>2773</v>
      </c>
      <c r="M76" s="169">
        <f>+'REV-SALES-FCAST_CWS'!M54</f>
        <v>2773</v>
      </c>
      <c r="N76" s="169">
        <f>+'REV-SALES-FCAST_CWS'!N54</f>
        <v>1848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5" width="14.6640625" bestFit="1" customWidth="1"/>
    <col min="16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1252</v>
      </c>
      <c r="C1" s="366" t="s">
        <v>598</v>
      </c>
    </row>
    <row r="2" spans="1:63" x14ac:dyDescent="0.15">
      <c r="B2" s="75"/>
      <c r="C2" s="383" t="s">
        <v>35</v>
      </c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/>
      <c r="O2" s="383" t="s">
        <v>36</v>
      </c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/>
      <c r="AA2" s="383" t="s">
        <v>37</v>
      </c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/>
      <c r="AM2" s="383" t="s">
        <v>38</v>
      </c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/>
      <c r="AY2" s="383" t="s">
        <v>39</v>
      </c>
      <c r="AZ2" s="383"/>
      <c r="BA2" s="383"/>
      <c r="BB2" s="383"/>
      <c r="BC2" s="383"/>
      <c r="BD2" s="383"/>
      <c r="BE2" s="383"/>
      <c r="BF2" s="383"/>
      <c r="BG2" s="383"/>
      <c r="BH2" s="383"/>
      <c r="BI2" s="383"/>
      <c r="BJ2" s="383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62</v>
      </c>
      <c r="G6" s="169">
        <f>'REV-SALES-FCAST_CWS'!G38</f>
        <v>108</v>
      </c>
      <c r="H6" s="169">
        <f>'REV-SALES-FCAST_CWS'!H38</f>
        <v>108</v>
      </c>
      <c r="I6" s="169">
        <f>'REV-SALES-FCAST_CWS'!I38</f>
        <v>108</v>
      </c>
      <c r="J6" s="169">
        <f>'REV-SALES-FCAST_CWS'!J38</f>
        <v>108</v>
      </c>
      <c r="K6" s="169">
        <f>'REV-SALES-FCAST_CWS'!K38</f>
        <v>108</v>
      </c>
      <c r="L6" s="169">
        <f>'REV-SALES-FCAST_CWS'!L38</f>
        <v>108</v>
      </c>
      <c r="M6" s="169">
        <f>'REV-SALES-FCAST_CWS'!M38</f>
        <v>108</v>
      </c>
      <c r="N6" s="169">
        <f>'REV-SALES-FCAST_CWS'!N38</f>
        <v>103</v>
      </c>
      <c r="O6" s="169">
        <f>'REV-SALES-FCAST_CWS'!C42</f>
        <v>822</v>
      </c>
      <c r="P6" s="169">
        <f>'REV-SALES-FCAST_CWS'!D42</f>
        <v>1316</v>
      </c>
      <c r="Q6" s="169">
        <f>'REV-SALES-FCAST_CWS'!E42</f>
        <v>1480</v>
      </c>
      <c r="R6" s="169">
        <f>'REV-SALES-FCAST_CWS'!F42</f>
        <v>1480</v>
      </c>
      <c r="S6" s="169">
        <f>'REV-SALES-FCAST_CWS'!G42</f>
        <v>1480</v>
      </c>
      <c r="T6" s="169">
        <f>'REV-SALES-FCAST_CWS'!H42</f>
        <v>1480</v>
      </c>
      <c r="U6" s="169">
        <f>'REV-SALES-FCAST_CWS'!I42</f>
        <v>1480</v>
      </c>
      <c r="V6" s="169">
        <f>'REV-SALES-FCAST_CWS'!J42</f>
        <v>1480</v>
      </c>
      <c r="W6" s="169">
        <f>'REV-SALES-FCAST_CWS'!K42</f>
        <v>1480</v>
      </c>
      <c r="X6" s="169">
        <f>'REV-SALES-FCAST_CWS'!L42</f>
        <v>1480</v>
      </c>
      <c r="Y6" s="169">
        <f>'REV-SALES-FCAST_CWS'!M42</f>
        <v>1480</v>
      </c>
      <c r="Z6" s="169">
        <f>'REV-SALES-FCAST_CWS'!N42</f>
        <v>987</v>
      </c>
      <c r="AA6" s="169">
        <f>'REV-SALES-FCAST_CWS'!C46</f>
        <v>1452</v>
      </c>
      <c r="AB6" s="169">
        <f>'REV-SALES-FCAST_CWS'!D46</f>
        <v>2323</v>
      </c>
      <c r="AC6" s="169">
        <f>'REV-SALES-FCAST_CWS'!E46</f>
        <v>2613</v>
      </c>
      <c r="AD6" s="169">
        <f>'REV-SALES-FCAST_CWS'!F46</f>
        <v>2613</v>
      </c>
      <c r="AE6" s="169">
        <f>'REV-SALES-FCAST_CWS'!G46</f>
        <v>2613</v>
      </c>
      <c r="AF6" s="169">
        <f>'REV-SALES-FCAST_CWS'!H46</f>
        <v>2613</v>
      </c>
      <c r="AG6" s="169">
        <f>'REV-SALES-FCAST_CWS'!I46</f>
        <v>2613</v>
      </c>
      <c r="AH6" s="169">
        <f>'REV-SALES-FCAST_CWS'!J46</f>
        <v>2613</v>
      </c>
      <c r="AI6" s="169">
        <f>'REV-SALES-FCAST_CWS'!K46</f>
        <v>2613</v>
      </c>
      <c r="AJ6" s="169">
        <f>'REV-SALES-FCAST_CWS'!L46</f>
        <v>2613</v>
      </c>
      <c r="AK6" s="169">
        <f>'REV-SALES-FCAST_CWS'!M46</f>
        <v>2613</v>
      </c>
      <c r="AL6" s="169">
        <f>'REV-SALES-FCAST_CWS'!N46</f>
        <v>1742</v>
      </c>
      <c r="AM6" s="169" cm="1">
        <f t="array" ref="AM6:AX6">PronosticoVentaAñ4</f>
        <v>1495</v>
      </c>
      <c r="AN6" s="169">
        <v>2393</v>
      </c>
      <c r="AO6" s="169">
        <v>2692</v>
      </c>
      <c r="AP6" s="169">
        <v>2692</v>
      </c>
      <c r="AQ6" s="169">
        <v>2692</v>
      </c>
      <c r="AR6" s="169">
        <v>2692</v>
      </c>
      <c r="AS6" s="169">
        <v>2692</v>
      </c>
      <c r="AT6" s="169">
        <v>2692</v>
      </c>
      <c r="AU6" s="169">
        <v>2692</v>
      </c>
      <c r="AV6" s="169">
        <v>2692</v>
      </c>
      <c r="AW6" s="169">
        <v>2692</v>
      </c>
      <c r="AX6" s="169">
        <v>1795</v>
      </c>
      <c r="AY6" s="169" cm="1">
        <f t="array" ref="AY6:BJ6">PronosticoVentaAñ5</f>
        <v>1540</v>
      </c>
      <c r="AZ6" s="169">
        <v>2465</v>
      </c>
      <c r="BA6" s="169">
        <v>2773</v>
      </c>
      <c r="BB6" s="169">
        <v>2773</v>
      </c>
      <c r="BC6" s="169">
        <v>2773</v>
      </c>
      <c r="BD6" s="169">
        <v>2773</v>
      </c>
      <c r="BE6" s="169">
        <v>2773</v>
      </c>
      <c r="BF6" s="169">
        <v>2773</v>
      </c>
      <c r="BG6" s="169">
        <v>2773</v>
      </c>
      <c r="BH6" s="169">
        <v>2773</v>
      </c>
      <c r="BI6" s="169">
        <v>2773</v>
      </c>
      <c r="BJ6" s="169">
        <v>1848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43</v>
      </c>
      <c r="G8" s="169">
        <f t="shared" si="2"/>
        <v>75</v>
      </c>
      <c r="H8" s="169">
        <f t="shared" si="2"/>
        <v>75</v>
      </c>
      <c r="I8" s="169">
        <f t="shared" si="2"/>
        <v>75</v>
      </c>
      <c r="J8" s="169">
        <f t="shared" si="2"/>
        <v>75</v>
      </c>
      <c r="K8" s="169">
        <f t="shared" si="2"/>
        <v>75</v>
      </c>
      <c r="L8" s="169">
        <f t="shared" si="2"/>
        <v>75</v>
      </c>
      <c r="M8" s="169">
        <f t="shared" si="2"/>
        <v>75</v>
      </c>
      <c r="N8" s="169">
        <f t="shared" si="2"/>
        <v>72</v>
      </c>
      <c r="O8" s="169">
        <f>O$6-O$9</f>
        <v>567</v>
      </c>
      <c r="P8" s="169">
        <f t="shared" ref="P8:BJ8" si="3">P$6-P$9</f>
        <v>908</v>
      </c>
      <c r="Q8" s="169">
        <f t="shared" si="3"/>
        <v>1021</v>
      </c>
      <c r="R8" s="169">
        <f t="shared" si="3"/>
        <v>1021</v>
      </c>
      <c r="S8" s="169">
        <f t="shared" si="3"/>
        <v>1021</v>
      </c>
      <c r="T8" s="169">
        <f t="shared" si="3"/>
        <v>1021</v>
      </c>
      <c r="U8" s="169">
        <f t="shared" si="3"/>
        <v>1021</v>
      </c>
      <c r="V8" s="169">
        <f t="shared" si="3"/>
        <v>1021</v>
      </c>
      <c r="W8" s="169">
        <f t="shared" si="3"/>
        <v>1021</v>
      </c>
      <c r="X8" s="169">
        <f t="shared" si="3"/>
        <v>1021</v>
      </c>
      <c r="Y8" s="169">
        <f t="shared" si="3"/>
        <v>1021</v>
      </c>
      <c r="Z8" s="169">
        <f t="shared" si="3"/>
        <v>681</v>
      </c>
      <c r="AA8" s="169">
        <f t="shared" si="3"/>
        <v>726</v>
      </c>
      <c r="AB8" s="169">
        <f t="shared" si="3"/>
        <v>1161</v>
      </c>
      <c r="AC8" s="169">
        <f t="shared" si="3"/>
        <v>1306</v>
      </c>
      <c r="AD8" s="169">
        <f t="shared" si="3"/>
        <v>1306</v>
      </c>
      <c r="AE8" s="169">
        <f t="shared" si="3"/>
        <v>1306</v>
      </c>
      <c r="AF8" s="169">
        <f t="shared" si="3"/>
        <v>1306</v>
      </c>
      <c r="AG8" s="169">
        <f t="shared" si="3"/>
        <v>1306</v>
      </c>
      <c r="AH8" s="169">
        <f t="shared" si="3"/>
        <v>1306</v>
      </c>
      <c r="AI8" s="169">
        <f t="shared" si="3"/>
        <v>1306</v>
      </c>
      <c r="AJ8" s="169">
        <f t="shared" si="3"/>
        <v>1306</v>
      </c>
      <c r="AK8" s="169">
        <f t="shared" si="3"/>
        <v>1306</v>
      </c>
      <c r="AL8" s="169">
        <f t="shared" si="3"/>
        <v>871</v>
      </c>
      <c r="AM8" s="169">
        <f t="shared" si="3"/>
        <v>747</v>
      </c>
      <c r="AN8" s="169">
        <f t="shared" si="3"/>
        <v>1196</v>
      </c>
      <c r="AO8" s="169">
        <f t="shared" si="3"/>
        <v>1346</v>
      </c>
      <c r="AP8" s="169">
        <f t="shared" si="3"/>
        <v>1346</v>
      </c>
      <c r="AQ8" s="169">
        <f t="shared" si="3"/>
        <v>1346</v>
      </c>
      <c r="AR8" s="169">
        <f t="shared" si="3"/>
        <v>1346</v>
      </c>
      <c r="AS8" s="169">
        <f t="shared" si="3"/>
        <v>1346</v>
      </c>
      <c r="AT8" s="169">
        <f t="shared" si="3"/>
        <v>1346</v>
      </c>
      <c r="AU8" s="169">
        <f t="shared" si="3"/>
        <v>1346</v>
      </c>
      <c r="AV8" s="169">
        <f t="shared" si="3"/>
        <v>1346</v>
      </c>
      <c r="AW8" s="169">
        <f t="shared" si="3"/>
        <v>1346</v>
      </c>
      <c r="AX8" s="169">
        <f t="shared" si="3"/>
        <v>897</v>
      </c>
      <c r="AY8" s="169">
        <f t="shared" si="3"/>
        <v>770</v>
      </c>
      <c r="AZ8" s="169">
        <f t="shared" si="3"/>
        <v>1232</v>
      </c>
      <c r="BA8" s="169">
        <f t="shared" si="3"/>
        <v>1386</v>
      </c>
      <c r="BB8" s="169">
        <f t="shared" si="3"/>
        <v>1386</v>
      </c>
      <c r="BC8" s="169">
        <f t="shared" si="3"/>
        <v>1386</v>
      </c>
      <c r="BD8" s="169">
        <f t="shared" si="3"/>
        <v>1386</v>
      </c>
      <c r="BE8" s="169">
        <f t="shared" si="3"/>
        <v>1386</v>
      </c>
      <c r="BF8" s="169">
        <f t="shared" si="3"/>
        <v>1386</v>
      </c>
      <c r="BG8" s="169">
        <f t="shared" si="3"/>
        <v>1386</v>
      </c>
      <c r="BH8" s="169">
        <f t="shared" si="3"/>
        <v>1386</v>
      </c>
      <c r="BI8" s="169">
        <f t="shared" si="3"/>
        <v>1386</v>
      </c>
      <c r="BJ8" s="169">
        <f t="shared" si="3"/>
        <v>924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19</v>
      </c>
      <c r="G9" s="169">
        <f t="shared" si="4"/>
        <v>33</v>
      </c>
      <c r="H9" s="169">
        <f t="shared" si="4"/>
        <v>33</v>
      </c>
      <c r="I9" s="169">
        <f t="shared" si="4"/>
        <v>33</v>
      </c>
      <c r="J9" s="169">
        <f t="shared" si="4"/>
        <v>33</v>
      </c>
      <c r="K9" s="169">
        <f t="shared" si="4"/>
        <v>33</v>
      </c>
      <c r="L9" s="169">
        <f t="shared" si="4"/>
        <v>33</v>
      </c>
      <c r="M9" s="169">
        <f t="shared" si="4"/>
        <v>33</v>
      </c>
      <c r="N9" s="169">
        <f t="shared" si="4"/>
        <v>31</v>
      </c>
      <c r="O9" s="169">
        <f>ROUNDUP(O6*O$7,0)</f>
        <v>255</v>
      </c>
      <c r="P9" s="169">
        <f t="shared" ref="P9:Z9" si="5">ROUNDUP(P6*P$7,0)</f>
        <v>408</v>
      </c>
      <c r="Q9" s="169">
        <f t="shared" si="5"/>
        <v>459</v>
      </c>
      <c r="R9" s="169">
        <f t="shared" si="5"/>
        <v>459</v>
      </c>
      <c r="S9" s="169">
        <f t="shared" si="5"/>
        <v>459</v>
      </c>
      <c r="T9" s="169">
        <f t="shared" si="5"/>
        <v>459</v>
      </c>
      <c r="U9" s="169">
        <f t="shared" si="5"/>
        <v>459</v>
      </c>
      <c r="V9" s="169">
        <f t="shared" si="5"/>
        <v>459</v>
      </c>
      <c r="W9" s="169">
        <f t="shared" si="5"/>
        <v>459</v>
      </c>
      <c r="X9" s="169">
        <f t="shared" si="5"/>
        <v>459</v>
      </c>
      <c r="Y9" s="169">
        <f t="shared" si="5"/>
        <v>459</v>
      </c>
      <c r="Z9" s="169">
        <f t="shared" si="5"/>
        <v>306</v>
      </c>
      <c r="AA9" s="169">
        <f t="shared" ref="AA9:AL9" si="6">ROUNDUP(AA6*AA$7,0)</f>
        <v>726</v>
      </c>
      <c r="AB9" s="169">
        <f t="shared" si="6"/>
        <v>1162</v>
      </c>
      <c r="AC9" s="169">
        <f t="shared" si="6"/>
        <v>1307</v>
      </c>
      <c r="AD9" s="169">
        <f t="shared" si="6"/>
        <v>1307</v>
      </c>
      <c r="AE9" s="169">
        <f t="shared" si="6"/>
        <v>1307</v>
      </c>
      <c r="AF9" s="169">
        <f t="shared" si="6"/>
        <v>1307</v>
      </c>
      <c r="AG9" s="169">
        <f t="shared" si="6"/>
        <v>1307</v>
      </c>
      <c r="AH9" s="169">
        <f t="shared" si="6"/>
        <v>1307</v>
      </c>
      <c r="AI9" s="169">
        <f t="shared" si="6"/>
        <v>1307</v>
      </c>
      <c r="AJ9" s="169">
        <f t="shared" si="6"/>
        <v>1307</v>
      </c>
      <c r="AK9" s="169">
        <f t="shared" si="6"/>
        <v>1307</v>
      </c>
      <c r="AL9" s="169">
        <f t="shared" si="6"/>
        <v>871</v>
      </c>
      <c r="AM9" s="169">
        <f t="shared" ref="AM9:AX9" si="7">ROUNDUP(AM6*AM$7,0)</f>
        <v>748</v>
      </c>
      <c r="AN9" s="169">
        <f t="shared" si="7"/>
        <v>1197</v>
      </c>
      <c r="AO9" s="169">
        <f t="shared" si="7"/>
        <v>1346</v>
      </c>
      <c r="AP9" s="169">
        <f t="shared" si="7"/>
        <v>1346</v>
      </c>
      <c r="AQ9" s="169">
        <f t="shared" si="7"/>
        <v>1346</v>
      </c>
      <c r="AR9" s="169">
        <f t="shared" si="7"/>
        <v>1346</v>
      </c>
      <c r="AS9" s="169">
        <f t="shared" si="7"/>
        <v>1346</v>
      </c>
      <c r="AT9" s="169">
        <f t="shared" si="7"/>
        <v>1346</v>
      </c>
      <c r="AU9" s="169">
        <f t="shared" si="7"/>
        <v>1346</v>
      </c>
      <c r="AV9" s="169">
        <f t="shared" si="7"/>
        <v>1346</v>
      </c>
      <c r="AW9" s="169">
        <f t="shared" si="7"/>
        <v>1346</v>
      </c>
      <c r="AX9" s="169">
        <f t="shared" si="7"/>
        <v>898</v>
      </c>
      <c r="AY9" s="169">
        <f t="shared" ref="AY9:BJ9" si="8">ROUNDUP(AY6*AY$7,0)</f>
        <v>770</v>
      </c>
      <c r="AZ9" s="169">
        <f t="shared" si="8"/>
        <v>1233</v>
      </c>
      <c r="BA9" s="169">
        <f t="shared" si="8"/>
        <v>1387</v>
      </c>
      <c r="BB9" s="169">
        <f t="shared" si="8"/>
        <v>1387</v>
      </c>
      <c r="BC9" s="169">
        <f t="shared" si="8"/>
        <v>1387</v>
      </c>
      <c r="BD9" s="169">
        <f t="shared" si="8"/>
        <v>1387</v>
      </c>
      <c r="BE9" s="169">
        <f t="shared" si="8"/>
        <v>1387</v>
      </c>
      <c r="BF9" s="169">
        <f t="shared" si="8"/>
        <v>1387</v>
      </c>
      <c r="BG9" s="169">
        <f t="shared" si="8"/>
        <v>1387</v>
      </c>
      <c r="BH9" s="169">
        <f t="shared" si="8"/>
        <v>1387</v>
      </c>
      <c r="BI9" s="169">
        <f t="shared" si="8"/>
        <v>1387</v>
      </c>
      <c r="BJ9" s="169">
        <f t="shared" si="8"/>
        <v>924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43</v>
      </c>
      <c r="G13" s="169">
        <f t="shared" si="9"/>
        <v>75</v>
      </c>
      <c r="H13" s="169">
        <f t="shared" si="9"/>
        <v>75</v>
      </c>
      <c r="I13" s="169">
        <f t="shared" si="9"/>
        <v>75</v>
      </c>
      <c r="J13" s="169">
        <f t="shared" si="9"/>
        <v>75</v>
      </c>
      <c r="K13" s="169">
        <f t="shared" si="9"/>
        <v>75</v>
      </c>
      <c r="L13" s="169">
        <f t="shared" si="9"/>
        <v>75</v>
      </c>
      <c r="M13" s="169">
        <f t="shared" si="9"/>
        <v>75</v>
      </c>
      <c r="N13" s="169">
        <f t="shared" si="9"/>
        <v>72</v>
      </c>
      <c r="O13" s="169">
        <f t="shared" si="9"/>
        <v>567</v>
      </c>
      <c r="P13" s="169">
        <f t="shared" si="9"/>
        <v>908</v>
      </c>
      <c r="Q13" s="169">
        <f t="shared" si="9"/>
        <v>1021</v>
      </c>
      <c r="R13" s="169">
        <f t="shared" si="9"/>
        <v>1021</v>
      </c>
      <c r="S13" s="169">
        <f t="shared" si="9"/>
        <v>1021</v>
      </c>
      <c r="T13" s="169">
        <f t="shared" si="9"/>
        <v>1021</v>
      </c>
      <c r="U13" s="169">
        <f t="shared" si="9"/>
        <v>1021</v>
      </c>
      <c r="V13" s="169">
        <f t="shared" si="9"/>
        <v>1021</v>
      </c>
      <c r="W13" s="169">
        <f t="shared" si="9"/>
        <v>1021</v>
      </c>
      <c r="X13" s="169">
        <f t="shared" si="9"/>
        <v>1021</v>
      </c>
      <c r="Y13" s="169">
        <f t="shared" si="9"/>
        <v>1021</v>
      </c>
      <c r="Z13" s="169">
        <f t="shared" si="9"/>
        <v>681</v>
      </c>
      <c r="AA13" s="169">
        <f t="shared" si="9"/>
        <v>726</v>
      </c>
      <c r="AB13" s="169">
        <f t="shared" si="9"/>
        <v>1161</v>
      </c>
      <c r="AC13" s="169">
        <f t="shared" si="9"/>
        <v>1306</v>
      </c>
      <c r="AD13" s="169">
        <f t="shared" si="9"/>
        <v>1306</v>
      </c>
      <c r="AE13" s="169">
        <f t="shared" si="9"/>
        <v>1306</v>
      </c>
      <c r="AF13" s="169">
        <f t="shared" si="9"/>
        <v>1306</v>
      </c>
      <c r="AG13" s="169">
        <f t="shared" si="9"/>
        <v>1306</v>
      </c>
      <c r="AH13" s="169">
        <f t="shared" si="9"/>
        <v>1306</v>
      </c>
      <c r="AI13" s="169">
        <f t="shared" si="9"/>
        <v>1306</v>
      </c>
      <c r="AJ13" s="169">
        <f t="shared" si="9"/>
        <v>1306</v>
      </c>
      <c r="AK13" s="169">
        <f t="shared" si="9"/>
        <v>1306</v>
      </c>
      <c r="AL13" s="169">
        <f t="shared" si="9"/>
        <v>871</v>
      </c>
      <c r="AM13" s="169">
        <f>'REV-SALES-FCAST_CWS'!C50</f>
        <v>1495</v>
      </c>
      <c r="AN13" s="169">
        <f>'REV-SALES-FCAST_CWS'!D50</f>
        <v>2393</v>
      </c>
      <c r="AO13" s="169">
        <f>'REV-SALES-FCAST_CWS'!E50</f>
        <v>2692</v>
      </c>
      <c r="AP13" s="169">
        <f>'REV-SALES-FCAST_CWS'!F50</f>
        <v>2692</v>
      </c>
      <c r="AQ13" s="169">
        <f>'REV-SALES-FCAST_CWS'!G50</f>
        <v>2692</v>
      </c>
      <c r="AR13" s="169">
        <f>'REV-SALES-FCAST_CWS'!H50</f>
        <v>2692</v>
      </c>
      <c r="AS13" s="169">
        <f>'REV-SALES-FCAST_CWS'!I50</f>
        <v>2692</v>
      </c>
      <c r="AT13" s="169">
        <f>'REV-SALES-FCAST_CWS'!J50</f>
        <v>2692</v>
      </c>
      <c r="AU13" s="169">
        <f>'REV-SALES-FCAST_CWS'!K50</f>
        <v>2692</v>
      </c>
      <c r="AV13" s="169">
        <f>'REV-SALES-FCAST_CWS'!L50</f>
        <v>2692</v>
      </c>
      <c r="AW13" s="169">
        <f>'REV-SALES-FCAST_CWS'!M50</f>
        <v>2692</v>
      </c>
      <c r="AX13" s="169">
        <f>'REV-SALES-FCAST_CWS'!N50</f>
        <v>1795</v>
      </c>
      <c r="AY13" s="169">
        <f>'REV-SALES-FCAST_CWS'!C54</f>
        <v>1540</v>
      </c>
      <c r="AZ13" s="169">
        <f>'REV-SALES-FCAST_CWS'!D54</f>
        <v>2465</v>
      </c>
      <c r="BA13" s="169">
        <f>'REV-SALES-FCAST_CWS'!E54</f>
        <v>2773</v>
      </c>
      <c r="BB13" s="169">
        <f>'REV-SALES-FCAST_CWS'!F54</f>
        <v>2773</v>
      </c>
      <c r="BC13" s="169">
        <f>'REV-SALES-FCAST_CWS'!G54</f>
        <v>2773</v>
      </c>
      <c r="BD13" s="169">
        <f>'REV-SALES-FCAST_CWS'!H54</f>
        <v>2773</v>
      </c>
      <c r="BE13" s="169">
        <f>'REV-SALES-FCAST_CWS'!I54</f>
        <v>2773</v>
      </c>
      <c r="BF13" s="169">
        <f>'REV-SALES-FCAST_CWS'!J54</f>
        <v>2773</v>
      </c>
      <c r="BG13" s="169">
        <f>'REV-SALES-FCAST_CWS'!K54</f>
        <v>2773</v>
      </c>
      <c r="BH13" s="169">
        <f>'REV-SALES-FCAST_CWS'!L54</f>
        <v>2773</v>
      </c>
      <c r="BI13" s="169">
        <f>'REV-SALES-FCAST_CWS'!M54</f>
        <v>2773</v>
      </c>
      <c r="BJ13" s="169">
        <f>'REV-SALES-FCAST_CWS'!N54</f>
        <v>1848</v>
      </c>
      <c r="BK13" s="316">
        <f>SUM(C13:BJ13)</f>
        <v>87218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774000</v>
      </c>
      <c r="G14" s="97">
        <f>'COGS-PRICE-MARGIN_CWS'!$B5*G13</f>
        <v>1350000</v>
      </c>
      <c r="H14" s="97">
        <f>'COGS-PRICE-MARGIN_CWS'!$B5*H13</f>
        <v>1350000</v>
      </c>
      <c r="I14" s="97">
        <f>'COGS-PRICE-MARGIN_CWS'!$B5*I13</f>
        <v>1350000</v>
      </c>
      <c r="J14" s="97">
        <f>'COGS-PRICE-MARGIN_CWS'!$B5*J13</f>
        <v>1350000</v>
      </c>
      <c r="K14" s="97">
        <f>'COGS-PRICE-MARGIN_CWS'!$B5*K13</f>
        <v>1350000</v>
      </c>
      <c r="L14" s="97">
        <f>'COGS-PRICE-MARGIN_CWS'!$B5*L13</f>
        <v>1350000</v>
      </c>
      <c r="M14" s="97">
        <f>'COGS-PRICE-MARGIN_CWS'!$B5*M13</f>
        <v>1350000</v>
      </c>
      <c r="N14" s="97">
        <f>'COGS-PRICE-MARGIN_CWS'!$B5*N13</f>
        <v>1296000</v>
      </c>
      <c r="O14" s="97">
        <f>'COGS-PRICE-MARGIN_CWS'!$B55*O13</f>
        <v>10920420</v>
      </c>
      <c r="P14" s="97">
        <f>'COGS-PRICE-MARGIN_CWS'!$B55*P13</f>
        <v>17488080</v>
      </c>
      <c r="Q14" s="97">
        <f>'COGS-PRICE-MARGIN_CWS'!$B55*Q13</f>
        <v>19664460</v>
      </c>
      <c r="R14" s="97">
        <f>'COGS-PRICE-MARGIN_CWS'!$B55*R13</f>
        <v>19664460</v>
      </c>
      <c r="S14" s="97">
        <f>'COGS-PRICE-MARGIN_CWS'!$B55*S13</f>
        <v>19664460</v>
      </c>
      <c r="T14" s="97">
        <f>'COGS-PRICE-MARGIN_CWS'!$B55*T13</f>
        <v>19664460</v>
      </c>
      <c r="U14" s="97">
        <f>'COGS-PRICE-MARGIN_CWS'!$B55*U13</f>
        <v>19664460</v>
      </c>
      <c r="V14" s="97">
        <f>'COGS-PRICE-MARGIN_CWS'!$B55*V13</f>
        <v>19664460</v>
      </c>
      <c r="W14" s="97">
        <f>'COGS-PRICE-MARGIN_CWS'!$B55*W13</f>
        <v>19664460</v>
      </c>
      <c r="X14" s="97">
        <f>'COGS-PRICE-MARGIN_CWS'!$B55*X13</f>
        <v>19664460</v>
      </c>
      <c r="Y14" s="97">
        <f>'COGS-PRICE-MARGIN_CWS'!$B55*Y13</f>
        <v>19664460</v>
      </c>
      <c r="Z14" s="97">
        <f>'COGS-PRICE-MARGIN_CWS'!$B55*Z13</f>
        <v>13116060</v>
      </c>
      <c r="AA14" s="97">
        <f>'COGS-PRICE-MARGIN_CWS'!$B105*AA13</f>
        <v>14961553.200000001</v>
      </c>
      <c r="AB14" s="97">
        <f>'COGS-PRICE-MARGIN_CWS'!$B105*AB13</f>
        <v>23926120.199999999</v>
      </c>
      <c r="AC14" s="97">
        <f>'COGS-PRICE-MARGIN_CWS'!$B105*AC13</f>
        <v>26914309.199999999</v>
      </c>
      <c r="AD14" s="97">
        <f>'COGS-PRICE-MARGIN_CWS'!$B105*AD13</f>
        <v>26914309.199999999</v>
      </c>
      <c r="AE14" s="97">
        <f>'COGS-PRICE-MARGIN_CWS'!$B105*AE13</f>
        <v>26914309.199999999</v>
      </c>
      <c r="AF14" s="97">
        <f>'COGS-PRICE-MARGIN_CWS'!$B105*AF13</f>
        <v>26914309.199999999</v>
      </c>
      <c r="AG14" s="97">
        <f>'COGS-PRICE-MARGIN_CWS'!$B105*AG13</f>
        <v>26914309.199999999</v>
      </c>
      <c r="AH14" s="97">
        <f>'COGS-PRICE-MARGIN_CWS'!$B105*AH13</f>
        <v>26914309.199999999</v>
      </c>
      <c r="AI14" s="97">
        <f>'COGS-PRICE-MARGIN_CWS'!$B105*AI13</f>
        <v>26914309.199999999</v>
      </c>
      <c r="AJ14" s="97">
        <f>'COGS-PRICE-MARGIN_CWS'!$B105*AJ13</f>
        <v>26914309.199999999</v>
      </c>
      <c r="AK14" s="97">
        <f>'COGS-PRICE-MARGIN_CWS'!$B105*AK13</f>
        <v>26914309.199999999</v>
      </c>
      <c r="AL14" s="97">
        <f>'COGS-PRICE-MARGIN_CWS'!$B105*AL13</f>
        <v>17949742.199999999</v>
      </c>
      <c r="AM14" s="97">
        <f>'COGS-PRICE-MARGIN_CWS'!$B155*AM13</f>
        <v>32965907.130000003</v>
      </c>
      <c r="AN14" s="97">
        <f>'COGS-PRICE-MARGIN_CWS'!$B155*AN13</f>
        <v>52767502.182000004</v>
      </c>
      <c r="AO14" s="97">
        <f>'COGS-PRICE-MARGIN_CWS'!$B155*AO13</f>
        <v>59360683.608000003</v>
      </c>
      <c r="AP14" s="97">
        <f>'COGS-PRICE-MARGIN_CWS'!$B155*AP13</f>
        <v>59360683.608000003</v>
      </c>
      <c r="AQ14" s="97">
        <f>'COGS-PRICE-MARGIN_CWS'!$B155*AQ13</f>
        <v>59360683.608000003</v>
      </c>
      <c r="AR14" s="97">
        <f>'COGS-PRICE-MARGIN_CWS'!$B155*AR13</f>
        <v>59360683.608000003</v>
      </c>
      <c r="AS14" s="97">
        <f>'COGS-PRICE-MARGIN_CWS'!$B155*AS13</f>
        <v>59360683.608000003</v>
      </c>
      <c r="AT14" s="97">
        <f>'COGS-PRICE-MARGIN_CWS'!$B155*AT13</f>
        <v>59360683.608000003</v>
      </c>
      <c r="AU14" s="97">
        <f>'COGS-PRICE-MARGIN_CWS'!$B155*AU13</f>
        <v>59360683.608000003</v>
      </c>
      <c r="AV14" s="97">
        <f>'COGS-PRICE-MARGIN_CWS'!$B155*AV13</f>
        <v>59360683.608000003</v>
      </c>
      <c r="AW14" s="97">
        <f>'COGS-PRICE-MARGIN_CWS'!$B155*AW13</f>
        <v>59360683.608000003</v>
      </c>
      <c r="AX14" s="97">
        <f>'COGS-PRICE-MARGIN_CWS'!$B155*AX13</f>
        <v>39581139.330000006</v>
      </c>
      <c r="AY14" s="97">
        <f>'COGS-PRICE-MARGIN_CWS'!$B205*AY13</f>
        <v>36335265.397200003</v>
      </c>
      <c r="AZ14" s="97">
        <f>'COGS-PRICE-MARGIN_CWS'!$B205*AZ13</f>
        <v>58160018.963700011</v>
      </c>
      <c r="BA14" s="97">
        <f>'COGS-PRICE-MARGIN_CWS'!$B205*BA13</f>
        <v>65427072.043140009</v>
      </c>
      <c r="BB14" s="97">
        <f>'COGS-PRICE-MARGIN_CWS'!$B205*BB13</f>
        <v>65427072.043140009</v>
      </c>
      <c r="BC14" s="97">
        <f>'COGS-PRICE-MARGIN_CWS'!$B205*BC13</f>
        <v>65427072.043140009</v>
      </c>
      <c r="BD14" s="97">
        <f>'COGS-PRICE-MARGIN_CWS'!$B205*BD13</f>
        <v>65427072.043140009</v>
      </c>
      <c r="BE14" s="97">
        <f>'COGS-PRICE-MARGIN_CWS'!$B205*BE13</f>
        <v>65427072.043140009</v>
      </c>
      <c r="BF14" s="97">
        <f>'COGS-PRICE-MARGIN_CWS'!$B205*BF13</f>
        <v>65427072.043140009</v>
      </c>
      <c r="BG14" s="97">
        <f>'COGS-PRICE-MARGIN_CWS'!$B205*BG13</f>
        <v>65427072.043140009</v>
      </c>
      <c r="BH14" s="97">
        <f>'COGS-PRICE-MARGIN_CWS'!$B205*BH13</f>
        <v>65427072.043140009</v>
      </c>
      <c r="BI14" s="97">
        <f>'COGS-PRICE-MARGIN_CWS'!$B205*BI13</f>
        <v>65427072.043140009</v>
      </c>
      <c r="BJ14" s="97">
        <f>'COGS-PRICE-MARGIN_CWS'!$B205*BJ13</f>
        <v>43602318.476640008</v>
      </c>
      <c r="BK14" s="118">
        <f>SUM(C14:BJ14)</f>
        <v>1915592850.7397997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704340</v>
      </c>
      <c r="G17" s="99">
        <f t="shared" si="10"/>
        <v>1228500</v>
      </c>
      <c r="H17" s="99">
        <f t="shared" si="10"/>
        <v>1228500</v>
      </c>
      <c r="I17" s="99">
        <f t="shared" si="10"/>
        <v>1228500</v>
      </c>
      <c r="J17" s="99">
        <f t="shared" si="10"/>
        <v>1228500</v>
      </c>
      <c r="K17" s="99">
        <f t="shared" si="10"/>
        <v>1228500</v>
      </c>
      <c r="L17" s="99">
        <f t="shared" si="10"/>
        <v>1228500</v>
      </c>
      <c r="M17" s="99">
        <f t="shared" si="10"/>
        <v>1228500</v>
      </c>
      <c r="N17" s="99">
        <f t="shared" si="10"/>
        <v>1179360</v>
      </c>
      <c r="O17" s="99">
        <f t="shared" si="10"/>
        <v>10920420</v>
      </c>
      <c r="P17" s="99">
        <f t="shared" si="10"/>
        <v>17488080</v>
      </c>
      <c r="Q17" s="99">
        <f t="shared" si="10"/>
        <v>19664460</v>
      </c>
      <c r="R17" s="99">
        <f t="shared" si="10"/>
        <v>19664460</v>
      </c>
      <c r="S17" s="99">
        <f t="shared" si="10"/>
        <v>19664460</v>
      </c>
      <c r="T17" s="99">
        <f t="shared" si="10"/>
        <v>19664460</v>
      </c>
      <c r="U17" s="99">
        <f t="shared" si="10"/>
        <v>19664460</v>
      </c>
      <c r="V17" s="99">
        <f t="shared" si="10"/>
        <v>19664460</v>
      </c>
      <c r="W17" s="99">
        <f t="shared" si="10"/>
        <v>19664460</v>
      </c>
      <c r="X17" s="99">
        <f t="shared" si="10"/>
        <v>19664460</v>
      </c>
      <c r="Y17" s="99">
        <f t="shared" si="10"/>
        <v>19664460</v>
      </c>
      <c r="Z17" s="99">
        <f t="shared" si="10"/>
        <v>13116060</v>
      </c>
      <c r="AA17" s="99">
        <f t="shared" si="10"/>
        <v>14961553.200000001</v>
      </c>
      <c r="AB17" s="99">
        <f t="shared" si="10"/>
        <v>23926120.199999999</v>
      </c>
      <c r="AC17" s="99">
        <f t="shared" si="10"/>
        <v>26914309.199999999</v>
      </c>
      <c r="AD17" s="99">
        <f t="shared" si="10"/>
        <v>26914309.199999999</v>
      </c>
      <c r="AE17" s="99">
        <f t="shared" si="10"/>
        <v>26914309.199999999</v>
      </c>
      <c r="AF17" s="99">
        <f t="shared" si="10"/>
        <v>26914309.199999999</v>
      </c>
      <c r="AG17" s="99">
        <f t="shared" si="10"/>
        <v>26914309.199999999</v>
      </c>
      <c r="AH17" s="99">
        <f t="shared" si="10"/>
        <v>26914309.199999999</v>
      </c>
      <c r="AI17" s="99">
        <f t="shared" ref="AI17:BJ17" si="11">AI14*(1-AI15)</f>
        <v>26914309.199999999</v>
      </c>
      <c r="AJ17" s="99">
        <f t="shared" si="11"/>
        <v>26914309.199999999</v>
      </c>
      <c r="AK17" s="99">
        <f t="shared" si="11"/>
        <v>26914309.199999999</v>
      </c>
      <c r="AL17" s="99">
        <f t="shared" si="11"/>
        <v>17949742.199999999</v>
      </c>
      <c r="AM17" s="99">
        <f t="shared" si="11"/>
        <v>32965907.130000003</v>
      </c>
      <c r="AN17" s="99">
        <f t="shared" si="11"/>
        <v>52767502.182000004</v>
      </c>
      <c r="AO17" s="99">
        <f t="shared" si="11"/>
        <v>59360683.608000003</v>
      </c>
      <c r="AP17" s="99">
        <f t="shared" si="11"/>
        <v>59360683.608000003</v>
      </c>
      <c r="AQ17" s="99">
        <f t="shared" si="11"/>
        <v>59360683.608000003</v>
      </c>
      <c r="AR17" s="99">
        <f t="shared" si="11"/>
        <v>59360683.608000003</v>
      </c>
      <c r="AS17" s="99">
        <f t="shared" si="11"/>
        <v>59360683.608000003</v>
      </c>
      <c r="AT17" s="99">
        <f t="shared" si="11"/>
        <v>59360683.608000003</v>
      </c>
      <c r="AU17" s="99">
        <f t="shared" si="11"/>
        <v>59360683.608000003</v>
      </c>
      <c r="AV17" s="99">
        <f t="shared" si="11"/>
        <v>59360683.608000003</v>
      </c>
      <c r="AW17" s="99">
        <f t="shared" si="11"/>
        <v>59360683.608000003</v>
      </c>
      <c r="AX17" s="99">
        <f t="shared" si="11"/>
        <v>39581139.330000006</v>
      </c>
      <c r="AY17" s="99">
        <f t="shared" si="11"/>
        <v>36335265.397200003</v>
      </c>
      <c r="AZ17" s="99">
        <f t="shared" si="11"/>
        <v>58160018.963700011</v>
      </c>
      <c r="BA17" s="99">
        <f t="shared" si="11"/>
        <v>65427072.043140009</v>
      </c>
      <c r="BB17" s="99">
        <f t="shared" si="11"/>
        <v>65427072.043140009</v>
      </c>
      <c r="BC17" s="99">
        <f t="shared" si="11"/>
        <v>65427072.043140009</v>
      </c>
      <c r="BD17" s="99">
        <f t="shared" si="11"/>
        <v>65427072.043140009</v>
      </c>
      <c r="BE17" s="99">
        <f t="shared" si="11"/>
        <v>65427072.043140009</v>
      </c>
      <c r="BF17" s="99">
        <f t="shared" si="11"/>
        <v>65427072.043140009</v>
      </c>
      <c r="BG17" s="99">
        <f t="shared" si="11"/>
        <v>65427072.043140009</v>
      </c>
      <c r="BH17" s="99">
        <f t="shared" si="11"/>
        <v>65427072.043140009</v>
      </c>
      <c r="BI17" s="99">
        <f t="shared" si="11"/>
        <v>65427072.043140009</v>
      </c>
      <c r="BJ17" s="99">
        <f t="shared" si="11"/>
        <v>43602318.476640008</v>
      </c>
      <c r="BK17" s="118">
        <f>SUM(C17:BJ17)</f>
        <v>1914556050.7397997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516000</v>
      </c>
      <c r="G21" s="97">
        <f>'COGS-PRICE-MARGIN_CWS'!$E5*G13</f>
        <v>900000</v>
      </c>
      <c r="H21" s="97">
        <f>'COGS-PRICE-MARGIN_CWS'!$E5*H13</f>
        <v>900000</v>
      </c>
      <c r="I21" s="97">
        <f>'COGS-PRICE-MARGIN_CWS'!$E5*I13</f>
        <v>900000</v>
      </c>
      <c r="J21" s="97">
        <f>'COGS-PRICE-MARGIN_CWS'!$E5*J13</f>
        <v>900000</v>
      </c>
      <c r="K21" s="97">
        <f>'COGS-PRICE-MARGIN_CWS'!$E5*K13</f>
        <v>900000</v>
      </c>
      <c r="L21" s="97">
        <f>'COGS-PRICE-MARGIN_CWS'!$E5*L13</f>
        <v>900000</v>
      </c>
      <c r="M21" s="97">
        <f>'COGS-PRICE-MARGIN_CWS'!$E5*M13</f>
        <v>900000</v>
      </c>
      <c r="N21" s="97">
        <f>'COGS-PRICE-MARGIN_CWS'!$E5*N13</f>
        <v>864000</v>
      </c>
      <c r="O21" s="97">
        <f>'COGS-PRICE-MARGIN_CWS'!$E55*O13</f>
        <v>7280280</v>
      </c>
      <c r="P21" s="97">
        <f>'COGS-PRICE-MARGIN_CWS'!$E55*P13</f>
        <v>11658720</v>
      </c>
      <c r="Q21" s="97">
        <f>'COGS-PRICE-MARGIN_CWS'!$E55*Q13</f>
        <v>13109640</v>
      </c>
      <c r="R21" s="97">
        <f>'COGS-PRICE-MARGIN_CWS'!$E55*R13</f>
        <v>13109640</v>
      </c>
      <c r="S21" s="97">
        <f>'COGS-PRICE-MARGIN_CWS'!$E55*S13</f>
        <v>13109640</v>
      </c>
      <c r="T21" s="97">
        <f>'COGS-PRICE-MARGIN_CWS'!$E55*T13</f>
        <v>13109640</v>
      </c>
      <c r="U21" s="97">
        <f>'COGS-PRICE-MARGIN_CWS'!$E55*U13</f>
        <v>13109640</v>
      </c>
      <c r="V21" s="97">
        <f>'COGS-PRICE-MARGIN_CWS'!$E55*V13</f>
        <v>13109640</v>
      </c>
      <c r="W21" s="97">
        <f>'COGS-PRICE-MARGIN_CWS'!$E55*W13</f>
        <v>13109640</v>
      </c>
      <c r="X21" s="97">
        <f>'COGS-PRICE-MARGIN_CWS'!$E55*X13</f>
        <v>13109640</v>
      </c>
      <c r="Y21" s="97">
        <f>'COGS-PRICE-MARGIN_CWS'!$E55*Y13</f>
        <v>13109640</v>
      </c>
      <c r="Z21" s="97">
        <f>'COGS-PRICE-MARGIN_CWS'!$E55*Z$13</f>
        <v>8744040</v>
      </c>
      <c r="AA21" s="97">
        <f>'COGS-PRICE-MARGIN_CWS'!$E105*AA$13</f>
        <v>9974368.8000000007</v>
      </c>
      <c r="AB21" s="97">
        <f>'COGS-PRICE-MARGIN_CWS'!$E105*AB$13</f>
        <v>15950746.800000001</v>
      </c>
      <c r="AC21" s="97">
        <f>'COGS-PRICE-MARGIN_CWS'!$E105*AC$13</f>
        <v>17942872.800000001</v>
      </c>
      <c r="AD21" s="97">
        <f>'COGS-PRICE-MARGIN_CWS'!$E105*AD$13</f>
        <v>17942872.800000001</v>
      </c>
      <c r="AE21" s="97">
        <f>'COGS-PRICE-MARGIN_CWS'!$E105*AE$13</f>
        <v>17942872.800000001</v>
      </c>
      <c r="AF21" s="97">
        <f>'COGS-PRICE-MARGIN_CWS'!$E105*AF$13</f>
        <v>17942872.800000001</v>
      </c>
      <c r="AG21" s="97">
        <f>'COGS-PRICE-MARGIN_CWS'!$E105*AG$13</f>
        <v>17942872.800000001</v>
      </c>
      <c r="AH21" s="97">
        <f>'COGS-PRICE-MARGIN_CWS'!$E105*AH$13</f>
        <v>17942872.800000001</v>
      </c>
      <c r="AI21" s="97">
        <f>'COGS-PRICE-MARGIN_CWS'!$E105*AI$13</f>
        <v>17942872.800000001</v>
      </c>
      <c r="AJ21" s="97">
        <f>'COGS-PRICE-MARGIN_CWS'!$E105*AJ$13</f>
        <v>17942872.800000001</v>
      </c>
      <c r="AK21" s="97">
        <f>'COGS-PRICE-MARGIN_CWS'!$E105*AK$13</f>
        <v>17942872.800000001</v>
      </c>
      <c r="AL21" s="97">
        <f>'COGS-PRICE-MARGIN_CWS'!$E105*AL$13</f>
        <v>11966494.800000001</v>
      </c>
      <c r="AM21" s="97">
        <f>'COGS-PRICE-MARGIN_CWS'!$E155*AM$13</f>
        <v>21977271.420000002</v>
      </c>
      <c r="AN21" s="97">
        <f>'COGS-PRICE-MARGIN_CWS'!$E155*AN$13</f>
        <v>35178334.788000003</v>
      </c>
      <c r="AO21" s="97">
        <f>'COGS-PRICE-MARGIN_CWS'!$E155*AO$13</f>
        <v>39573789.072000004</v>
      </c>
      <c r="AP21" s="97">
        <f>'COGS-PRICE-MARGIN_CWS'!$E155*AP$13</f>
        <v>39573789.072000004</v>
      </c>
      <c r="AQ21" s="97">
        <f>'COGS-PRICE-MARGIN_CWS'!$E155*AQ$13</f>
        <v>39573789.072000004</v>
      </c>
      <c r="AR21" s="97">
        <f>'COGS-PRICE-MARGIN_CWS'!$E155*AR$13</f>
        <v>39573789.072000004</v>
      </c>
      <c r="AS21" s="97">
        <f>'COGS-PRICE-MARGIN_CWS'!$E155*AS$13</f>
        <v>39573789.072000004</v>
      </c>
      <c r="AT21" s="97">
        <f>'COGS-PRICE-MARGIN_CWS'!$E155*AT$13</f>
        <v>39573789.072000004</v>
      </c>
      <c r="AU21" s="97">
        <f>'COGS-PRICE-MARGIN_CWS'!$E155*AU$13</f>
        <v>39573789.072000004</v>
      </c>
      <c r="AV21" s="97">
        <f>'COGS-PRICE-MARGIN_CWS'!$E155*AV$13</f>
        <v>39573789.072000004</v>
      </c>
      <c r="AW21" s="97">
        <f>'COGS-PRICE-MARGIN_CWS'!$E155*AW$13</f>
        <v>39573789.072000004</v>
      </c>
      <c r="AX21" s="97">
        <f>'COGS-PRICE-MARGIN_CWS'!$E155*AX$13</f>
        <v>26387426.220000003</v>
      </c>
      <c r="AY21" s="97">
        <f>'COGS-PRICE-MARGIN_CWS'!$E205*AY$13</f>
        <v>24223510.264800005</v>
      </c>
      <c r="AZ21" s="97">
        <f>'COGS-PRICE-MARGIN_CWS'!$E205*AZ$13</f>
        <v>38773345.975800008</v>
      </c>
      <c r="BA21" s="97">
        <f>'COGS-PRICE-MARGIN_CWS'!$E205*BA$13</f>
        <v>43618048.028760009</v>
      </c>
      <c r="BB21" s="97">
        <f>'COGS-PRICE-MARGIN_CWS'!$E205*BB$13</f>
        <v>43618048.028760009</v>
      </c>
      <c r="BC21" s="97">
        <f>'COGS-PRICE-MARGIN_CWS'!$E205*BC$13</f>
        <v>43618048.028760009</v>
      </c>
      <c r="BD21" s="97">
        <f>'COGS-PRICE-MARGIN_CWS'!$E205*BD$13</f>
        <v>43618048.028760009</v>
      </c>
      <c r="BE21" s="97">
        <f>'COGS-PRICE-MARGIN_CWS'!$E205*BE$13</f>
        <v>43618048.028760009</v>
      </c>
      <c r="BF21" s="97">
        <f>'COGS-PRICE-MARGIN_CWS'!$E205*BF$13</f>
        <v>43618048.028760009</v>
      </c>
      <c r="BG21" s="97">
        <f>'COGS-PRICE-MARGIN_CWS'!$E205*BG$13</f>
        <v>43618048.028760009</v>
      </c>
      <c r="BH21" s="97">
        <f>'COGS-PRICE-MARGIN_CWS'!$E205*BH$13</f>
        <v>43618048.028760009</v>
      </c>
      <c r="BI21" s="97">
        <f>'COGS-PRICE-MARGIN_CWS'!$E205*BI$13</f>
        <v>43618048.028760009</v>
      </c>
      <c r="BJ21" s="97">
        <f>'COGS-PRICE-MARGIN_CWS'!$E205*BJ$13</f>
        <v>29068212.317760006</v>
      </c>
      <c r="BK21" s="118">
        <f>SUM(C21:BJ21)</f>
        <v>1277061900.4932001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21500</v>
      </c>
      <c r="G22" s="97">
        <f>'COGS-PRICE-MARGIN_CWS'!$E6*G13</f>
        <v>37500</v>
      </c>
      <c r="H22" s="97">
        <f>'COGS-PRICE-MARGIN_CWS'!$E6*H13</f>
        <v>37500</v>
      </c>
      <c r="I22" s="97">
        <f>'COGS-PRICE-MARGIN_CWS'!$E6*I13</f>
        <v>37500</v>
      </c>
      <c r="J22" s="97">
        <f>'COGS-PRICE-MARGIN_CWS'!$E6*J13</f>
        <v>37500</v>
      </c>
      <c r="K22" s="97">
        <f>'COGS-PRICE-MARGIN_CWS'!$E6*K13</f>
        <v>37500</v>
      </c>
      <c r="L22" s="97">
        <f>'COGS-PRICE-MARGIN_CWS'!$E6*L13</f>
        <v>37500</v>
      </c>
      <c r="M22" s="97">
        <f>'COGS-PRICE-MARGIN_CWS'!$E6*M13</f>
        <v>37500</v>
      </c>
      <c r="N22" s="97">
        <f>'COGS-PRICE-MARGIN_CWS'!$E6*N13</f>
        <v>36000</v>
      </c>
      <c r="O22" s="97">
        <f>'COGS-PRICE-MARGIN_CWS'!$E56*O13</f>
        <v>303345</v>
      </c>
      <c r="P22" s="97">
        <f>'COGS-PRICE-MARGIN_CWS'!$E56*P13</f>
        <v>485780</v>
      </c>
      <c r="Q22" s="97">
        <f>'COGS-PRICE-MARGIN_CWS'!$E56*Q13</f>
        <v>546235</v>
      </c>
      <c r="R22" s="97">
        <f>'COGS-PRICE-MARGIN_CWS'!$E56*R13</f>
        <v>546235</v>
      </c>
      <c r="S22" s="97">
        <f>'COGS-PRICE-MARGIN_CWS'!$E56*S13</f>
        <v>546235</v>
      </c>
      <c r="T22" s="97">
        <f>'COGS-PRICE-MARGIN_CWS'!$E56*T13</f>
        <v>546235</v>
      </c>
      <c r="U22" s="97">
        <f>'COGS-PRICE-MARGIN_CWS'!$E56*U13</f>
        <v>546235</v>
      </c>
      <c r="V22" s="97">
        <f>'COGS-PRICE-MARGIN_CWS'!$E56*V13</f>
        <v>546235</v>
      </c>
      <c r="W22" s="97">
        <f>'COGS-PRICE-MARGIN_CWS'!$E56*W13</f>
        <v>546235</v>
      </c>
      <c r="X22" s="97">
        <f>'COGS-PRICE-MARGIN_CWS'!$E56*X13</f>
        <v>546235</v>
      </c>
      <c r="Y22" s="97">
        <f>'COGS-PRICE-MARGIN_CWS'!$E56*Y13</f>
        <v>546235</v>
      </c>
      <c r="Z22" s="97">
        <f>'COGS-PRICE-MARGIN_CWS'!$E56*Z13</f>
        <v>364335</v>
      </c>
      <c r="AA22" s="97">
        <f>'COGS-PRICE-MARGIN_CWS'!$E106*AA$13</f>
        <v>415598.7</v>
      </c>
      <c r="AB22" s="97">
        <f>'COGS-PRICE-MARGIN_CWS'!$E106*AB$13</f>
        <v>664614.45000000007</v>
      </c>
      <c r="AC22" s="97">
        <f>'COGS-PRICE-MARGIN_CWS'!$E106*AC$13</f>
        <v>747619.70000000007</v>
      </c>
      <c r="AD22" s="97">
        <f>'COGS-PRICE-MARGIN_CWS'!$E106*AD$13</f>
        <v>747619.70000000007</v>
      </c>
      <c r="AE22" s="97">
        <f>'COGS-PRICE-MARGIN_CWS'!$E106*AE$13</f>
        <v>747619.70000000007</v>
      </c>
      <c r="AF22" s="97">
        <f>'COGS-PRICE-MARGIN_CWS'!$E106*AF$13</f>
        <v>747619.70000000007</v>
      </c>
      <c r="AG22" s="97">
        <f>'COGS-PRICE-MARGIN_CWS'!$E106*AG$13</f>
        <v>747619.70000000007</v>
      </c>
      <c r="AH22" s="97">
        <f>'COGS-PRICE-MARGIN_CWS'!$E106*AH$13</f>
        <v>747619.70000000007</v>
      </c>
      <c r="AI22" s="97">
        <f>'COGS-PRICE-MARGIN_CWS'!$E106*AI$13</f>
        <v>747619.70000000007</v>
      </c>
      <c r="AJ22" s="97">
        <f>'COGS-PRICE-MARGIN_CWS'!$E106*AJ$13</f>
        <v>747619.70000000007</v>
      </c>
      <c r="AK22" s="97">
        <f>'COGS-PRICE-MARGIN_CWS'!$E106*AK$13</f>
        <v>747619.70000000007</v>
      </c>
      <c r="AL22" s="97">
        <f>'COGS-PRICE-MARGIN_CWS'!$E106*AL$13</f>
        <v>498603.95</v>
      </c>
      <c r="AM22" s="97">
        <f>'COGS-PRICE-MARGIN_CWS'!$E156*AM$13</f>
        <v>915719.64250000007</v>
      </c>
      <c r="AN22" s="97">
        <f>'COGS-PRICE-MARGIN_CWS'!$E156*AN$13</f>
        <v>1465763.9495000001</v>
      </c>
      <c r="AO22" s="97">
        <f>'COGS-PRICE-MARGIN_CWS'!$E156*AO$13</f>
        <v>1648907.8780000003</v>
      </c>
      <c r="AP22" s="97">
        <f>'COGS-PRICE-MARGIN_CWS'!$E156*AP$13</f>
        <v>1648907.8780000003</v>
      </c>
      <c r="AQ22" s="97">
        <f>'COGS-PRICE-MARGIN_CWS'!$E156*AQ$13</f>
        <v>1648907.8780000003</v>
      </c>
      <c r="AR22" s="97">
        <f>'COGS-PRICE-MARGIN_CWS'!$E156*AR$13</f>
        <v>1648907.8780000003</v>
      </c>
      <c r="AS22" s="97">
        <f>'COGS-PRICE-MARGIN_CWS'!$E156*AS$13</f>
        <v>1648907.8780000003</v>
      </c>
      <c r="AT22" s="97">
        <f>'COGS-PRICE-MARGIN_CWS'!$E156*AT$13</f>
        <v>1648907.8780000003</v>
      </c>
      <c r="AU22" s="97">
        <f>'COGS-PRICE-MARGIN_CWS'!$E156*AU$13</f>
        <v>1648907.8780000003</v>
      </c>
      <c r="AV22" s="97">
        <f>'COGS-PRICE-MARGIN_CWS'!$E156*AV$13</f>
        <v>1648907.8780000003</v>
      </c>
      <c r="AW22" s="97">
        <f>'COGS-PRICE-MARGIN_CWS'!$E156*AW$13</f>
        <v>1648907.8780000003</v>
      </c>
      <c r="AX22" s="97">
        <f>'COGS-PRICE-MARGIN_CWS'!$E156*AX$13</f>
        <v>1099476.0925</v>
      </c>
      <c r="AY22" s="97">
        <f>'COGS-PRICE-MARGIN_CWS'!$E206*AY$13</f>
        <v>1009312.9277000002</v>
      </c>
      <c r="AZ22" s="97">
        <f>'COGS-PRICE-MARGIN_CWS'!$E206*AZ$13</f>
        <v>1615556.0823250003</v>
      </c>
      <c r="BA22" s="97">
        <f>'COGS-PRICE-MARGIN_CWS'!$E206*BA$13</f>
        <v>1817418.6678650004</v>
      </c>
      <c r="BB22" s="97">
        <f>'COGS-PRICE-MARGIN_CWS'!$E206*BB$13</f>
        <v>1817418.6678650004</v>
      </c>
      <c r="BC22" s="97">
        <f>'COGS-PRICE-MARGIN_CWS'!$E206*BC$13</f>
        <v>1817418.6678650004</v>
      </c>
      <c r="BD22" s="97">
        <f>'COGS-PRICE-MARGIN_CWS'!$E206*BD$13</f>
        <v>1817418.6678650004</v>
      </c>
      <c r="BE22" s="97">
        <f>'COGS-PRICE-MARGIN_CWS'!$E206*BE$13</f>
        <v>1817418.6678650004</v>
      </c>
      <c r="BF22" s="97">
        <f>'COGS-PRICE-MARGIN_CWS'!$E206*BF$13</f>
        <v>1817418.6678650004</v>
      </c>
      <c r="BG22" s="97">
        <f>'COGS-PRICE-MARGIN_CWS'!$E206*BG$13</f>
        <v>1817418.6678650004</v>
      </c>
      <c r="BH22" s="97">
        <f>'COGS-PRICE-MARGIN_CWS'!$E206*BH$13</f>
        <v>1817418.6678650004</v>
      </c>
      <c r="BI22" s="97">
        <f>'COGS-PRICE-MARGIN_CWS'!$E206*BI$13</f>
        <v>1817418.6678650004</v>
      </c>
      <c r="BJ22" s="97">
        <f>'COGS-PRICE-MARGIN_CWS'!$E206*BJ$13</f>
        <v>1211175.5132400002</v>
      </c>
      <c r="BK22" s="118">
        <f>SUM(C22:BJ22)</f>
        <v>53210912.520549998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537500</v>
      </c>
      <c r="G26" s="99">
        <f t="shared" si="12"/>
        <v>937500</v>
      </c>
      <c r="H26" s="99">
        <f t="shared" si="12"/>
        <v>937500</v>
      </c>
      <c r="I26" s="99">
        <f t="shared" si="12"/>
        <v>937500</v>
      </c>
      <c r="J26" s="99">
        <f t="shared" si="12"/>
        <v>937500</v>
      </c>
      <c r="K26" s="99">
        <f t="shared" si="12"/>
        <v>937500</v>
      </c>
      <c r="L26" s="99">
        <f t="shared" si="12"/>
        <v>937500</v>
      </c>
      <c r="M26" s="99">
        <f t="shared" si="12"/>
        <v>937500</v>
      </c>
      <c r="N26" s="99">
        <f t="shared" si="12"/>
        <v>900000</v>
      </c>
      <c r="O26" s="99">
        <f>SUM(O21:O24)</f>
        <v>7583625</v>
      </c>
      <c r="P26" s="99">
        <f t="shared" ref="P26:Z26" si="13">SUM(P21:P24)</f>
        <v>12144500</v>
      </c>
      <c r="Q26" s="99">
        <f t="shared" si="13"/>
        <v>13655875</v>
      </c>
      <c r="R26" s="99">
        <f t="shared" si="13"/>
        <v>13655875</v>
      </c>
      <c r="S26" s="99">
        <f t="shared" si="13"/>
        <v>13655875</v>
      </c>
      <c r="T26" s="99">
        <f t="shared" si="13"/>
        <v>13655875</v>
      </c>
      <c r="U26" s="99">
        <f t="shared" si="13"/>
        <v>13655875</v>
      </c>
      <c r="V26" s="99">
        <f t="shared" si="13"/>
        <v>13655875</v>
      </c>
      <c r="W26" s="99">
        <f t="shared" si="13"/>
        <v>13655875</v>
      </c>
      <c r="X26" s="99">
        <f t="shared" si="13"/>
        <v>13655875</v>
      </c>
      <c r="Y26" s="99">
        <f t="shared" si="13"/>
        <v>13655875</v>
      </c>
      <c r="Z26" s="99">
        <f t="shared" si="13"/>
        <v>9108375</v>
      </c>
      <c r="AA26" s="99">
        <f>SUM(AA21:AA24)</f>
        <v>10389967.5</v>
      </c>
      <c r="AB26" s="99">
        <f t="shared" ref="AB26:BJ26" si="14">SUM(AB21:AB24)</f>
        <v>16615361.25</v>
      </c>
      <c r="AC26" s="99">
        <f t="shared" si="14"/>
        <v>18690492.5</v>
      </c>
      <c r="AD26" s="99">
        <f t="shared" si="14"/>
        <v>18690492.5</v>
      </c>
      <c r="AE26" s="99">
        <f t="shared" si="14"/>
        <v>18690492.5</v>
      </c>
      <c r="AF26" s="99">
        <f t="shared" si="14"/>
        <v>18690492.5</v>
      </c>
      <c r="AG26" s="99">
        <f t="shared" si="14"/>
        <v>18690492.5</v>
      </c>
      <c r="AH26" s="99">
        <f t="shared" si="14"/>
        <v>18690492.5</v>
      </c>
      <c r="AI26" s="99">
        <f t="shared" si="14"/>
        <v>18690492.5</v>
      </c>
      <c r="AJ26" s="99">
        <f t="shared" si="14"/>
        <v>18690492.5</v>
      </c>
      <c r="AK26" s="99">
        <f t="shared" si="14"/>
        <v>18690492.5</v>
      </c>
      <c r="AL26" s="99">
        <f t="shared" si="14"/>
        <v>12465098.75</v>
      </c>
      <c r="AM26" s="99">
        <f t="shared" si="14"/>
        <v>22892991.0625</v>
      </c>
      <c r="AN26" s="99">
        <f t="shared" si="14"/>
        <v>36644098.737500004</v>
      </c>
      <c r="AO26" s="99">
        <f t="shared" si="14"/>
        <v>41222696.950000003</v>
      </c>
      <c r="AP26" s="99">
        <f t="shared" si="14"/>
        <v>41222696.950000003</v>
      </c>
      <c r="AQ26" s="99">
        <f t="shared" si="14"/>
        <v>41222696.950000003</v>
      </c>
      <c r="AR26" s="99">
        <f t="shared" si="14"/>
        <v>41222696.950000003</v>
      </c>
      <c r="AS26" s="99">
        <f t="shared" si="14"/>
        <v>41222696.950000003</v>
      </c>
      <c r="AT26" s="99">
        <f t="shared" si="14"/>
        <v>41222696.950000003</v>
      </c>
      <c r="AU26" s="99">
        <f t="shared" si="14"/>
        <v>41222696.950000003</v>
      </c>
      <c r="AV26" s="99">
        <f t="shared" si="14"/>
        <v>41222696.950000003</v>
      </c>
      <c r="AW26" s="99">
        <f t="shared" si="14"/>
        <v>41222696.950000003</v>
      </c>
      <c r="AX26" s="99">
        <f t="shared" si="14"/>
        <v>27486902.312500004</v>
      </c>
      <c r="AY26" s="99">
        <f t="shared" si="14"/>
        <v>25232823.192500006</v>
      </c>
      <c r="AZ26" s="99">
        <f t="shared" si="14"/>
        <v>40388902.058125004</v>
      </c>
      <c r="BA26" s="99">
        <f t="shared" si="14"/>
        <v>45435466.696625009</v>
      </c>
      <c r="BB26" s="99">
        <f t="shared" si="14"/>
        <v>45435466.696625009</v>
      </c>
      <c r="BC26" s="99">
        <f t="shared" si="14"/>
        <v>45435466.696625009</v>
      </c>
      <c r="BD26" s="99">
        <f t="shared" si="14"/>
        <v>45435466.696625009</v>
      </c>
      <c r="BE26" s="99">
        <f t="shared" si="14"/>
        <v>45435466.696625009</v>
      </c>
      <c r="BF26" s="99">
        <f t="shared" si="14"/>
        <v>45435466.696625009</v>
      </c>
      <c r="BG26" s="99">
        <f t="shared" si="14"/>
        <v>45435466.696625009</v>
      </c>
      <c r="BH26" s="99">
        <f t="shared" si="14"/>
        <v>45435466.696625009</v>
      </c>
      <c r="BI26" s="99">
        <f t="shared" si="14"/>
        <v>45435466.696625009</v>
      </c>
      <c r="BJ26" s="99">
        <f t="shared" si="14"/>
        <v>30279387.831000008</v>
      </c>
      <c r="BK26" s="118">
        <f>SUM(C26:BJ26)</f>
        <v>1330272813.0137503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166840</v>
      </c>
      <c r="G28" s="99">
        <f t="shared" si="15"/>
        <v>291000</v>
      </c>
      <c r="H28" s="99">
        <f t="shared" si="15"/>
        <v>291000</v>
      </c>
      <c r="I28" s="99">
        <f t="shared" si="15"/>
        <v>291000</v>
      </c>
      <c r="J28" s="99">
        <f t="shared" si="15"/>
        <v>291000</v>
      </c>
      <c r="K28" s="99">
        <f t="shared" si="15"/>
        <v>291000</v>
      </c>
      <c r="L28" s="99">
        <f t="shared" si="15"/>
        <v>291000</v>
      </c>
      <c r="M28" s="99">
        <f t="shared" si="15"/>
        <v>291000</v>
      </c>
      <c r="N28" s="99">
        <f t="shared" si="15"/>
        <v>279360</v>
      </c>
      <c r="O28" s="99">
        <f t="shared" si="15"/>
        <v>3336795</v>
      </c>
      <c r="P28" s="99">
        <f t="shared" si="15"/>
        <v>5343580</v>
      </c>
      <c r="Q28" s="99">
        <f t="shared" si="15"/>
        <v>6008585</v>
      </c>
      <c r="R28" s="99">
        <f t="shared" si="15"/>
        <v>6008585</v>
      </c>
      <c r="S28" s="99">
        <f t="shared" si="15"/>
        <v>6008585</v>
      </c>
      <c r="T28" s="99">
        <f t="shared" si="15"/>
        <v>6008585</v>
      </c>
      <c r="U28" s="99">
        <f t="shared" si="15"/>
        <v>6008585</v>
      </c>
      <c r="V28" s="99">
        <f t="shared" si="15"/>
        <v>6008585</v>
      </c>
      <c r="W28" s="99">
        <f t="shared" si="15"/>
        <v>6008585</v>
      </c>
      <c r="X28" s="99">
        <f t="shared" si="15"/>
        <v>6008585</v>
      </c>
      <c r="Y28" s="99">
        <f t="shared" si="15"/>
        <v>6008585</v>
      </c>
      <c r="Z28" s="99">
        <f t="shared" si="15"/>
        <v>4007685</v>
      </c>
      <c r="AA28" s="99">
        <f t="shared" si="15"/>
        <v>4571585.7000000011</v>
      </c>
      <c r="AB28" s="99">
        <f t="shared" si="15"/>
        <v>7310758.9499999993</v>
      </c>
      <c r="AC28" s="99">
        <f t="shared" si="15"/>
        <v>8223816.6999999993</v>
      </c>
      <c r="AD28" s="99">
        <f t="shared" si="15"/>
        <v>8223816.6999999993</v>
      </c>
      <c r="AE28" s="99">
        <f t="shared" si="15"/>
        <v>8223816.6999999993</v>
      </c>
      <c r="AF28" s="99">
        <f t="shared" si="15"/>
        <v>8223816.6999999993</v>
      </c>
      <c r="AG28" s="99">
        <f t="shared" si="15"/>
        <v>8223816.6999999993</v>
      </c>
      <c r="AH28" s="99">
        <f t="shared" si="15"/>
        <v>8223816.6999999993</v>
      </c>
      <c r="AI28" s="99">
        <f t="shared" ref="AI28:BJ28" si="16">AI17-AI26</f>
        <v>8223816.6999999993</v>
      </c>
      <c r="AJ28" s="99">
        <f t="shared" si="16"/>
        <v>8223816.6999999993</v>
      </c>
      <c r="AK28" s="99">
        <f t="shared" si="16"/>
        <v>8223816.6999999993</v>
      </c>
      <c r="AL28" s="99">
        <f t="shared" si="16"/>
        <v>5484643.4499999993</v>
      </c>
      <c r="AM28" s="99">
        <f t="shared" si="16"/>
        <v>10072916.067500003</v>
      </c>
      <c r="AN28" s="99">
        <f t="shared" si="16"/>
        <v>16123403.444499999</v>
      </c>
      <c r="AO28" s="99">
        <f t="shared" si="16"/>
        <v>18137986.658</v>
      </c>
      <c r="AP28" s="99">
        <f t="shared" si="16"/>
        <v>18137986.658</v>
      </c>
      <c r="AQ28" s="99">
        <f t="shared" si="16"/>
        <v>18137986.658</v>
      </c>
      <c r="AR28" s="99">
        <f t="shared" si="16"/>
        <v>18137986.658</v>
      </c>
      <c r="AS28" s="99">
        <f t="shared" si="16"/>
        <v>18137986.658</v>
      </c>
      <c r="AT28" s="99">
        <f t="shared" si="16"/>
        <v>18137986.658</v>
      </c>
      <c r="AU28" s="99">
        <f t="shared" si="16"/>
        <v>18137986.658</v>
      </c>
      <c r="AV28" s="99">
        <f t="shared" si="16"/>
        <v>18137986.658</v>
      </c>
      <c r="AW28" s="99">
        <f t="shared" si="16"/>
        <v>18137986.658</v>
      </c>
      <c r="AX28" s="99">
        <f t="shared" si="16"/>
        <v>12094237.017500002</v>
      </c>
      <c r="AY28" s="99">
        <f t="shared" si="16"/>
        <v>11102442.204699997</v>
      </c>
      <c r="AZ28" s="99">
        <f t="shared" si="16"/>
        <v>17771116.905575007</v>
      </c>
      <c r="BA28" s="99">
        <f t="shared" si="16"/>
        <v>19991605.346515</v>
      </c>
      <c r="BB28" s="99">
        <f t="shared" si="16"/>
        <v>19991605.346515</v>
      </c>
      <c r="BC28" s="99">
        <f t="shared" si="16"/>
        <v>19991605.346515</v>
      </c>
      <c r="BD28" s="99">
        <f t="shared" si="16"/>
        <v>19991605.346515</v>
      </c>
      <c r="BE28" s="99">
        <f t="shared" si="16"/>
        <v>19991605.346515</v>
      </c>
      <c r="BF28" s="99">
        <f t="shared" si="16"/>
        <v>19991605.346515</v>
      </c>
      <c r="BG28" s="99">
        <f t="shared" si="16"/>
        <v>19991605.346515</v>
      </c>
      <c r="BH28" s="99">
        <f t="shared" si="16"/>
        <v>19991605.346515</v>
      </c>
      <c r="BI28" s="99">
        <f t="shared" si="16"/>
        <v>19991605.346515</v>
      </c>
      <c r="BJ28" s="99">
        <f t="shared" si="16"/>
        <v>13322930.645640001</v>
      </c>
      <c r="BK28" s="118">
        <f>SUM(C28:BJ28)</f>
        <v>584283237.72605002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0.30555555555555558</v>
      </c>
      <c r="AB29" s="100">
        <f t="shared" si="17"/>
        <v>0.30555555555555552</v>
      </c>
      <c r="AC29" s="100">
        <f t="shared" si="17"/>
        <v>0.30555555555555552</v>
      </c>
      <c r="AD29" s="100">
        <f t="shared" si="17"/>
        <v>0.30555555555555552</v>
      </c>
      <c r="AE29" s="100">
        <f t="shared" si="17"/>
        <v>0.30555555555555552</v>
      </c>
      <c r="AF29" s="100">
        <f t="shared" si="17"/>
        <v>0.30555555555555552</v>
      </c>
      <c r="AG29" s="100">
        <f t="shared" si="17"/>
        <v>0.30555555555555552</v>
      </c>
      <c r="AH29" s="100">
        <f t="shared" si="17"/>
        <v>0.30555555555555552</v>
      </c>
      <c r="AI29" s="100">
        <f t="shared" si="17"/>
        <v>0.30555555555555552</v>
      </c>
      <c r="AJ29" s="100">
        <f t="shared" si="17"/>
        <v>0.30555555555555552</v>
      </c>
      <c r="AK29" s="100">
        <f t="shared" si="17"/>
        <v>0.30555555555555552</v>
      </c>
      <c r="AL29" s="100">
        <f t="shared" si="17"/>
        <v>0.30555555555555552</v>
      </c>
      <c r="AM29" s="100">
        <f t="shared" si="17"/>
        <v>0.30555555555555564</v>
      </c>
      <c r="AN29" s="100">
        <f t="shared" si="17"/>
        <v>0.30555555555555552</v>
      </c>
      <c r="AO29" s="100">
        <f t="shared" si="17"/>
        <v>0.30555555555555552</v>
      </c>
      <c r="AP29" s="100">
        <f t="shared" si="17"/>
        <v>0.30555555555555552</v>
      </c>
      <c r="AQ29" s="100">
        <f t="shared" si="17"/>
        <v>0.30555555555555552</v>
      </c>
      <c r="AR29" s="100">
        <f t="shared" si="17"/>
        <v>0.30555555555555552</v>
      </c>
      <c r="AS29" s="100">
        <f t="shared" si="17"/>
        <v>0.30555555555555552</v>
      </c>
      <c r="AT29" s="100">
        <f t="shared" si="17"/>
        <v>0.30555555555555552</v>
      </c>
      <c r="AU29" s="100">
        <f t="shared" si="17"/>
        <v>0.30555555555555552</v>
      </c>
      <c r="AV29" s="100">
        <f t="shared" si="17"/>
        <v>0.30555555555555552</v>
      </c>
      <c r="AW29" s="100">
        <f t="shared" si="17"/>
        <v>0.30555555555555552</v>
      </c>
      <c r="AX29" s="100">
        <f t="shared" si="17"/>
        <v>0.30555555555555558</v>
      </c>
      <c r="AY29" s="100">
        <f t="shared" si="17"/>
        <v>0.30555555555555547</v>
      </c>
      <c r="AZ29" s="100">
        <f t="shared" si="17"/>
        <v>0.30555555555555564</v>
      </c>
      <c r="BA29" s="100">
        <f t="shared" si="17"/>
        <v>0.30555555555555552</v>
      </c>
      <c r="BB29" s="100">
        <f t="shared" si="17"/>
        <v>0.30555555555555552</v>
      </c>
      <c r="BC29" s="100">
        <f t="shared" si="17"/>
        <v>0.30555555555555552</v>
      </c>
      <c r="BD29" s="100">
        <f t="shared" si="17"/>
        <v>0.30555555555555552</v>
      </c>
      <c r="BE29" s="100">
        <f t="shared" si="17"/>
        <v>0.30555555555555552</v>
      </c>
      <c r="BF29" s="100">
        <f t="shared" si="17"/>
        <v>0.30555555555555552</v>
      </c>
      <c r="BG29" s="100">
        <f t="shared" si="17"/>
        <v>0.30555555555555552</v>
      </c>
      <c r="BH29" s="100">
        <f t="shared" si="17"/>
        <v>0.30555555555555552</v>
      </c>
      <c r="BI29" s="100">
        <f t="shared" si="17"/>
        <v>0.30555555555555552</v>
      </c>
      <c r="BJ29" s="100">
        <f t="shared" si="17"/>
        <v>0.30555555555555552</v>
      </c>
      <c r="BK29" s="119"/>
    </row>
    <row r="30" spans="1:63" outlineLevel="1" x14ac:dyDescent="0.15"/>
    <row r="31" spans="1:63" outlineLevel="1" x14ac:dyDescent="0.15">
      <c r="A31" s="16" t="s">
        <v>1204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32</v>
      </c>
      <c r="G34" s="169">
        <f t="shared" si="18"/>
        <v>56</v>
      </c>
      <c r="H34" s="169">
        <f t="shared" si="18"/>
        <v>56</v>
      </c>
      <c r="I34" s="169">
        <f t="shared" si="18"/>
        <v>56</v>
      </c>
      <c r="J34" s="169">
        <f t="shared" si="18"/>
        <v>56</v>
      </c>
      <c r="K34" s="169">
        <f t="shared" si="18"/>
        <v>56</v>
      </c>
      <c r="L34" s="169">
        <f t="shared" si="18"/>
        <v>56</v>
      </c>
      <c r="M34" s="169">
        <f t="shared" si="18"/>
        <v>56</v>
      </c>
      <c r="N34" s="169">
        <f t="shared" si="18"/>
        <v>54</v>
      </c>
      <c r="O34" s="169">
        <f t="shared" si="18"/>
        <v>413</v>
      </c>
      <c r="P34" s="169">
        <f t="shared" si="18"/>
        <v>662</v>
      </c>
      <c r="Q34" s="169">
        <f t="shared" si="18"/>
        <v>745</v>
      </c>
      <c r="R34" s="169">
        <f t="shared" si="18"/>
        <v>745</v>
      </c>
      <c r="S34" s="169">
        <f t="shared" si="18"/>
        <v>745</v>
      </c>
      <c r="T34" s="169">
        <f t="shared" si="18"/>
        <v>745</v>
      </c>
      <c r="U34" s="169">
        <f t="shared" si="18"/>
        <v>745</v>
      </c>
      <c r="V34" s="169">
        <f t="shared" si="18"/>
        <v>745</v>
      </c>
      <c r="W34" s="169">
        <f t="shared" si="18"/>
        <v>745</v>
      </c>
      <c r="X34" s="169">
        <f t="shared" si="18"/>
        <v>745</v>
      </c>
      <c r="Y34" s="169">
        <f t="shared" si="18"/>
        <v>745</v>
      </c>
      <c r="Z34" s="169">
        <f t="shared" si="18"/>
        <v>497</v>
      </c>
      <c r="AA34" s="102">
        <f t="shared" si="18"/>
        <v>500</v>
      </c>
      <c r="AB34" s="102">
        <f t="shared" si="18"/>
        <v>801</v>
      </c>
      <c r="AC34" s="102">
        <f t="shared" si="18"/>
        <v>901</v>
      </c>
      <c r="AD34" s="102">
        <f t="shared" si="18"/>
        <v>901</v>
      </c>
      <c r="AE34" s="102">
        <f t="shared" si="18"/>
        <v>901</v>
      </c>
      <c r="AF34" s="102">
        <f t="shared" si="18"/>
        <v>901</v>
      </c>
      <c r="AG34" s="102">
        <f t="shared" si="18"/>
        <v>901</v>
      </c>
      <c r="AH34" s="102">
        <f t="shared" si="18"/>
        <v>901</v>
      </c>
      <c r="AI34" s="102">
        <f t="shared" ref="AI34:BJ34" si="19">AI13-AI35</f>
        <v>901</v>
      </c>
      <c r="AJ34" s="102">
        <f t="shared" si="19"/>
        <v>901</v>
      </c>
      <c r="AK34" s="102">
        <f t="shared" si="19"/>
        <v>901</v>
      </c>
      <c r="AL34" s="102">
        <f t="shared" si="19"/>
        <v>600</v>
      </c>
      <c r="AM34" s="102">
        <f t="shared" si="19"/>
        <v>1046</v>
      </c>
      <c r="AN34" s="102">
        <f t="shared" si="19"/>
        <v>1675</v>
      </c>
      <c r="AO34" s="102">
        <f t="shared" si="19"/>
        <v>1884</v>
      </c>
      <c r="AP34" s="102">
        <f t="shared" si="19"/>
        <v>1884</v>
      </c>
      <c r="AQ34" s="102">
        <f t="shared" si="19"/>
        <v>1884</v>
      </c>
      <c r="AR34" s="102">
        <f t="shared" si="19"/>
        <v>1884</v>
      </c>
      <c r="AS34" s="102">
        <f t="shared" si="19"/>
        <v>1884</v>
      </c>
      <c r="AT34" s="102">
        <f t="shared" si="19"/>
        <v>1884</v>
      </c>
      <c r="AU34" s="102">
        <f t="shared" si="19"/>
        <v>1884</v>
      </c>
      <c r="AV34" s="102">
        <f t="shared" si="19"/>
        <v>1884</v>
      </c>
      <c r="AW34" s="102">
        <f t="shared" si="19"/>
        <v>1884</v>
      </c>
      <c r="AX34" s="102">
        <f t="shared" si="19"/>
        <v>1256</v>
      </c>
      <c r="AY34" s="102">
        <f t="shared" si="19"/>
        <v>1078</v>
      </c>
      <c r="AZ34" s="102">
        <f t="shared" si="19"/>
        <v>1725</v>
      </c>
      <c r="BA34" s="102">
        <f t="shared" si="19"/>
        <v>1941</v>
      </c>
      <c r="BB34" s="102">
        <f t="shared" si="19"/>
        <v>1941</v>
      </c>
      <c r="BC34" s="102">
        <f t="shared" si="19"/>
        <v>1941</v>
      </c>
      <c r="BD34" s="102">
        <f t="shared" si="19"/>
        <v>1941</v>
      </c>
      <c r="BE34" s="102">
        <f t="shared" si="19"/>
        <v>1941</v>
      </c>
      <c r="BF34" s="102">
        <f t="shared" si="19"/>
        <v>1941</v>
      </c>
      <c r="BG34" s="102">
        <f t="shared" si="19"/>
        <v>1941</v>
      </c>
      <c r="BH34" s="102">
        <f t="shared" si="19"/>
        <v>1941</v>
      </c>
      <c r="BI34" s="102">
        <f t="shared" si="19"/>
        <v>1941</v>
      </c>
      <c r="BJ34" s="102">
        <f t="shared" si="19"/>
        <v>1293</v>
      </c>
      <c r="BK34" s="103">
        <f>SUM(C34:BJ34)</f>
        <v>61263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11</v>
      </c>
      <c r="G35" s="169">
        <f t="shared" si="20"/>
        <v>19</v>
      </c>
      <c r="H35" s="169">
        <f t="shared" si="20"/>
        <v>19</v>
      </c>
      <c r="I35" s="169">
        <f t="shared" si="20"/>
        <v>19</v>
      </c>
      <c r="J35" s="169">
        <f t="shared" si="20"/>
        <v>19</v>
      </c>
      <c r="K35" s="169">
        <f t="shared" si="20"/>
        <v>19</v>
      </c>
      <c r="L35" s="169">
        <f t="shared" si="20"/>
        <v>19</v>
      </c>
      <c r="M35" s="169">
        <f t="shared" si="20"/>
        <v>19</v>
      </c>
      <c r="N35" s="169">
        <f t="shared" si="20"/>
        <v>18</v>
      </c>
      <c r="O35" s="169">
        <f t="shared" ref="O35:BJ35" si="21">ROUNDUP(+O13*O33,0)</f>
        <v>154</v>
      </c>
      <c r="P35" s="169">
        <f t="shared" si="21"/>
        <v>246</v>
      </c>
      <c r="Q35" s="169">
        <f t="shared" si="21"/>
        <v>276</v>
      </c>
      <c r="R35" s="169">
        <f t="shared" si="21"/>
        <v>276</v>
      </c>
      <c r="S35" s="169">
        <f t="shared" si="21"/>
        <v>276</v>
      </c>
      <c r="T35" s="169">
        <f t="shared" si="21"/>
        <v>276</v>
      </c>
      <c r="U35" s="169">
        <f t="shared" si="21"/>
        <v>276</v>
      </c>
      <c r="V35" s="169">
        <f t="shared" si="21"/>
        <v>276</v>
      </c>
      <c r="W35" s="169">
        <f t="shared" si="21"/>
        <v>276</v>
      </c>
      <c r="X35" s="169">
        <f t="shared" si="21"/>
        <v>276</v>
      </c>
      <c r="Y35" s="169">
        <f t="shared" si="21"/>
        <v>276</v>
      </c>
      <c r="Z35" s="169">
        <f t="shared" si="21"/>
        <v>184</v>
      </c>
      <c r="AA35" s="102">
        <f t="shared" si="21"/>
        <v>226</v>
      </c>
      <c r="AB35" s="102">
        <f t="shared" si="21"/>
        <v>360</v>
      </c>
      <c r="AC35" s="102">
        <f t="shared" si="21"/>
        <v>405</v>
      </c>
      <c r="AD35" s="102">
        <f t="shared" si="21"/>
        <v>405</v>
      </c>
      <c r="AE35" s="102">
        <f t="shared" si="21"/>
        <v>405</v>
      </c>
      <c r="AF35" s="102">
        <f t="shared" si="21"/>
        <v>405</v>
      </c>
      <c r="AG35" s="102">
        <f t="shared" si="21"/>
        <v>405</v>
      </c>
      <c r="AH35" s="102">
        <f t="shared" si="21"/>
        <v>405</v>
      </c>
      <c r="AI35" s="102">
        <f t="shared" si="21"/>
        <v>405</v>
      </c>
      <c r="AJ35" s="102">
        <f t="shared" si="21"/>
        <v>405</v>
      </c>
      <c r="AK35" s="102">
        <f t="shared" si="21"/>
        <v>405</v>
      </c>
      <c r="AL35" s="102">
        <f t="shared" si="21"/>
        <v>271</v>
      </c>
      <c r="AM35" s="102">
        <f t="shared" si="21"/>
        <v>449</v>
      </c>
      <c r="AN35" s="102">
        <f t="shared" si="21"/>
        <v>718</v>
      </c>
      <c r="AO35" s="102">
        <f t="shared" si="21"/>
        <v>808</v>
      </c>
      <c r="AP35" s="102">
        <f t="shared" si="21"/>
        <v>808</v>
      </c>
      <c r="AQ35" s="102">
        <f t="shared" si="21"/>
        <v>808</v>
      </c>
      <c r="AR35" s="102">
        <f t="shared" si="21"/>
        <v>808</v>
      </c>
      <c r="AS35" s="102">
        <f t="shared" si="21"/>
        <v>808</v>
      </c>
      <c r="AT35" s="102">
        <f t="shared" si="21"/>
        <v>808</v>
      </c>
      <c r="AU35" s="102">
        <f t="shared" si="21"/>
        <v>808</v>
      </c>
      <c r="AV35" s="102">
        <f t="shared" si="21"/>
        <v>808</v>
      </c>
      <c r="AW35" s="102">
        <f t="shared" si="21"/>
        <v>808</v>
      </c>
      <c r="AX35" s="102">
        <f t="shared" si="21"/>
        <v>539</v>
      </c>
      <c r="AY35" s="102">
        <f t="shared" si="21"/>
        <v>462</v>
      </c>
      <c r="AZ35" s="102">
        <f t="shared" si="21"/>
        <v>740</v>
      </c>
      <c r="BA35" s="102">
        <f t="shared" si="21"/>
        <v>832</v>
      </c>
      <c r="BB35" s="102">
        <f t="shared" si="21"/>
        <v>832</v>
      </c>
      <c r="BC35" s="102">
        <f t="shared" si="21"/>
        <v>832</v>
      </c>
      <c r="BD35" s="102">
        <f t="shared" si="21"/>
        <v>832</v>
      </c>
      <c r="BE35" s="102">
        <f t="shared" si="21"/>
        <v>832</v>
      </c>
      <c r="BF35" s="102">
        <f t="shared" si="21"/>
        <v>832</v>
      </c>
      <c r="BG35" s="102">
        <f t="shared" si="21"/>
        <v>832</v>
      </c>
      <c r="BH35" s="102">
        <f t="shared" si="21"/>
        <v>832</v>
      </c>
      <c r="BI35" s="102">
        <f t="shared" si="21"/>
        <v>832</v>
      </c>
      <c r="BJ35" s="102">
        <f t="shared" si="21"/>
        <v>555</v>
      </c>
      <c r="BK35" s="103">
        <f>SUM(C35:BJ35)</f>
        <v>25955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27500</v>
      </c>
      <c r="G44" s="90">
        <f>'COGS-PRICE-MARGIN_CWS'!$B20*G35</f>
        <v>47500</v>
      </c>
      <c r="H44" s="90">
        <f>'COGS-PRICE-MARGIN_CWS'!$B20*H35</f>
        <v>47500</v>
      </c>
      <c r="I44" s="90">
        <f>'COGS-PRICE-MARGIN_CWS'!$B20*I35</f>
        <v>47500</v>
      </c>
      <c r="J44" s="90">
        <f>'COGS-PRICE-MARGIN_CWS'!$B20*J35</f>
        <v>47500</v>
      </c>
      <c r="K44" s="90">
        <f>'COGS-PRICE-MARGIN_CWS'!$B20*K35</f>
        <v>47500</v>
      </c>
      <c r="L44" s="90">
        <f>'COGS-PRICE-MARGIN_CWS'!$B20*L35</f>
        <v>47500</v>
      </c>
      <c r="M44" s="90">
        <f>'COGS-PRICE-MARGIN_CWS'!$B20*M35</f>
        <v>47500</v>
      </c>
      <c r="N44" s="90">
        <f>'COGS-PRICE-MARGIN_CWS'!$B20*N35</f>
        <v>45000</v>
      </c>
      <c r="O44" s="90">
        <f>'COGS-PRICE-MARGIN_CWS'!$B70*O35</f>
        <v>411950</v>
      </c>
      <c r="P44" s="90">
        <f>'COGS-PRICE-MARGIN_CWS'!$B70*P35</f>
        <v>658050</v>
      </c>
      <c r="Q44" s="90">
        <f>'COGS-PRICE-MARGIN_CWS'!$B70*Q35</f>
        <v>738300</v>
      </c>
      <c r="R44" s="90">
        <f>'COGS-PRICE-MARGIN_CWS'!$B70*R35</f>
        <v>738300</v>
      </c>
      <c r="S44" s="90">
        <f>'COGS-PRICE-MARGIN_CWS'!$B70*S35</f>
        <v>738300</v>
      </c>
      <c r="T44" s="90">
        <f>'COGS-PRICE-MARGIN_CWS'!$B70*T35</f>
        <v>738300</v>
      </c>
      <c r="U44" s="90">
        <f>'COGS-PRICE-MARGIN_CWS'!$B70*U35</f>
        <v>738300</v>
      </c>
      <c r="V44" s="90">
        <f>'COGS-PRICE-MARGIN_CWS'!$B70*V35</f>
        <v>738300</v>
      </c>
      <c r="W44" s="90">
        <f>'COGS-PRICE-MARGIN_CWS'!$B70*W35</f>
        <v>738300</v>
      </c>
      <c r="X44" s="90">
        <f>'COGS-PRICE-MARGIN_CWS'!$B70*X35</f>
        <v>738300</v>
      </c>
      <c r="Y44" s="90">
        <f>'COGS-PRICE-MARGIN_CWS'!$B70*Y35</f>
        <v>738300</v>
      </c>
      <c r="Z44" s="90">
        <f>'COGS-PRICE-MARGIN_CWS'!$B70*Z35</f>
        <v>492200</v>
      </c>
      <c r="AA44" s="90">
        <f>'COGS-PRICE-MARGIN_CWS'!$B120*AA35</f>
        <v>646868.5</v>
      </c>
      <c r="AB44" s="90">
        <f>'COGS-PRICE-MARGIN_CWS'!$B120*AB35</f>
        <v>1030410</v>
      </c>
      <c r="AC44" s="90">
        <f>'COGS-PRICE-MARGIN_CWS'!$B120*AC35</f>
        <v>1159211.25</v>
      </c>
      <c r="AD44" s="90">
        <f>'COGS-PRICE-MARGIN_CWS'!$B120*AD35</f>
        <v>1159211.25</v>
      </c>
      <c r="AE44" s="90">
        <f>'COGS-PRICE-MARGIN_CWS'!$B120*AE35</f>
        <v>1159211.25</v>
      </c>
      <c r="AF44" s="90">
        <f>'COGS-PRICE-MARGIN_CWS'!$B120*AF35</f>
        <v>1159211.25</v>
      </c>
      <c r="AG44" s="90">
        <f>'COGS-PRICE-MARGIN_CWS'!$B120*AG35</f>
        <v>1159211.25</v>
      </c>
      <c r="AH44" s="90">
        <f>'COGS-PRICE-MARGIN_CWS'!$B120*AH35</f>
        <v>1159211.25</v>
      </c>
      <c r="AI44" s="90">
        <f>'COGS-PRICE-MARGIN_CWS'!$B120*AI35</f>
        <v>1159211.25</v>
      </c>
      <c r="AJ44" s="90">
        <f>'COGS-PRICE-MARGIN_CWS'!$B120*AJ35</f>
        <v>1159211.25</v>
      </c>
      <c r="AK44" s="90">
        <f>'COGS-PRICE-MARGIN_CWS'!$B120*AK35</f>
        <v>1159211.25</v>
      </c>
      <c r="AL44" s="90">
        <f>'COGS-PRICE-MARGIN_CWS'!$B120*AL35</f>
        <v>775669.75</v>
      </c>
      <c r="AM44" s="90">
        <f>'COGS-PRICE-MARGIN_CWS'!$B170*AM35</f>
        <v>1375110.7675000001</v>
      </c>
      <c r="AN44" s="90">
        <f>'COGS-PRICE-MARGIN_CWS'!$B170*AN35</f>
        <v>2198952.1850000001</v>
      </c>
      <c r="AO44" s="90">
        <f>'COGS-PRICE-MARGIN_CWS'!$B170*AO35</f>
        <v>2474586.86</v>
      </c>
      <c r="AP44" s="90">
        <f>'COGS-PRICE-MARGIN_CWS'!$B170*AP35</f>
        <v>2474586.86</v>
      </c>
      <c r="AQ44" s="90">
        <f>'COGS-PRICE-MARGIN_CWS'!$B170*AQ35</f>
        <v>2474586.86</v>
      </c>
      <c r="AR44" s="90">
        <f>'COGS-PRICE-MARGIN_CWS'!$B170*AR35</f>
        <v>2474586.86</v>
      </c>
      <c r="AS44" s="90">
        <f>'COGS-PRICE-MARGIN_CWS'!$B170*AS35</f>
        <v>2474586.86</v>
      </c>
      <c r="AT44" s="90">
        <f>'COGS-PRICE-MARGIN_CWS'!$B170*AT35</f>
        <v>2474586.86</v>
      </c>
      <c r="AU44" s="90">
        <f>'COGS-PRICE-MARGIN_CWS'!$B170*AU35</f>
        <v>2474586.86</v>
      </c>
      <c r="AV44" s="90">
        <f>'COGS-PRICE-MARGIN_CWS'!$B170*AV35</f>
        <v>2474586.86</v>
      </c>
      <c r="AW44" s="90">
        <f>'COGS-PRICE-MARGIN_CWS'!$B170*AW35</f>
        <v>2474586.86</v>
      </c>
      <c r="AX44" s="90">
        <f>'COGS-PRICE-MARGIN_CWS'!$B170*AX35</f>
        <v>1650745.4425000001</v>
      </c>
      <c r="AY44" s="90">
        <f>'COGS-PRICE-MARGIN_CWS'!$B220*AY35</f>
        <v>1513969.3915500001</v>
      </c>
      <c r="AZ44" s="90">
        <f>'COGS-PRICE-MARGIN_CWS'!$B220*AZ35</f>
        <v>2424972.6184999999</v>
      </c>
      <c r="BA44" s="90">
        <f>'COGS-PRICE-MARGIN_CWS'!$B220*BA35</f>
        <v>2726455.7008000002</v>
      </c>
      <c r="BB44" s="90">
        <f>'COGS-PRICE-MARGIN_CWS'!$B220*BB35</f>
        <v>2726455.7008000002</v>
      </c>
      <c r="BC44" s="90">
        <f>'COGS-PRICE-MARGIN_CWS'!$B220*BC35</f>
        <v>2726455.7008000002</v>
      </c>
      <c r="BD44" s="90">
        <f>'COGS-PRICE-MARGIN_CWS'!$B220*BD35</f>
        <v>2726455.7008000002</v>
      </c>
      <c r="BE44" s="90">
        <f>'COGS-PRICE-MARGIN_CWS'!$B220*BE35</f>
        <v>2726455.7008000002</v>
      </c>
      <c r="BF44" s="90">
        <f>'COGS-PRICE-MARGIN_CWS'!$B220*BF35</f>
        <v>2726455.7008000002</v>
      </c>
      <c r="BG44" s="90">
        <f>'COGS-PRICE-MARGIN_CWS'!$B220*BG35</f>
        <v>2726455.7008000002</v>
      </c>
      <c r="BH44" s="90">
        <f>'COGS-PRICE-MARGIN_CWS'!$B220*BH35</f>
        <v>2726455.7008000002</v>
      </c>
      <c r="BI44" s="90">
        <f>'COGS-PRICE-MARGIN_CWS'!$B220*BI35</f>
        <v>2726455.7008000002</v>
      </c>
      <c r="BJ44" s="90">
        <f>'COGS-PRICE-MARGIN_CWS'!$B220*BJ35</f>
        <v>1818729.4638750001</v>
      </c>
      <c r="BK44" s="118">
        <f>SUM(C44:BJ44)</f>
        <v>79289612.416125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19</v>
      </c>
      <c r="G50" s="169">
        <f t="shared" si="24"/>
        <v>33</v>
      </c>
      <c r="H50" s="169">
        <f t="shared" si="24"/>
        <v>33</v>
      </c>
      <c r="I50" s="169">
        <f t="shared" si="24"/>
        <v>33</v>
      </c>
      <c r="J50" s="169">
        <f t="shared" si="24"/>
        <v>33</v>
      </c>
      <c r="K50" s="169">
        <f t="shared" si="24"/>
        <v>33</v>
      </c>
      <c r="L50" s="169">
        <f t="shared" si="24"/>
        <v>33</v>
      </c>
      <c r="M50" s="169">
        <f t="shared" si="24"/>
        <v>33</v>
      </c>
      <c r="N50" s="169">
        <f t="shared" si="24"/>
        <v>31</v>
      </c>
      <c r="O50" s="169">
        <f t="shared" si="24"/>
        <v>255</v>
      </c>
      <c r="P50" s="169">
        <f t="shared" si="24"/>
        <v>408</v>
      </c>
      <c r="Q50" s="169">
        <f t="shared" si="24"/>
        <v>459</v>
      </c>
      <c r="R50" s="169">
        <f t="shared" si="24"/>
        <v>459</v>
      </c>
      <c r="S50" s="169">
        <f t="shared" si="24"/>
        <v>459</v>
      </c>
      <c r="T50" s="169">
        <f t="shared" si="24"/>
        <v>459</v>
      </c>
      <c r="U50" s="169">
        <f t="shared" si="24"/>
        <v>459</v>
      </c>
      <c r="V50" s="169">
        <f t="shared" si="24"/>
        <v>459</v>
      </c>
      <c r="W50" s="169">
        <f t="shared" si="24"/>
        <v>459</v>
      </c>
      <c r="X50" s="169">
        <f t="shared" si="24"/>
        <v>459</v>
      </c>
      <c r="Y50" s="169">
        <f t="shared" si="24"/>
        <v>459</v>
      </c>
      <c r="Z50" s="169">
        <f t="shared" si="24"/>
        <v>306</v>
      </c>
      <c r="AA50" s="169">
        <f t="shared" si="24"/>
        <v>726</v>
      </c>
      <c r="AB50" s="169">
        <f t="shared" si="24"/>
        <v>1162</v>
      </c>
      <c r="AC50" s="169">
        <f t="shared" si="24"/>
        <v>1307</v>
      </c>
      <c r="AD50" s="169">
        <f t="shared" si="24"/>
        <v>1307</v>
      </c>
      <c r="AE50" s="169">
        <f t="shared" si="24"/>
        <v>1307</v>
      </c>
      <c r="AF50" s="169">
        <f t="shared" si="24"/>
        <v>1307</v>
      </c>
      <c r="AG50" s="169">
        <f t="shared" si="24"/>
        <v>1307</v>
      </c>
      <c r="AH50" s="169">
        <f t="shared" si="24"/>
        <v>1307</v>
      </c>
      <c r="AI50" s="169">
        <f t="shared" si="24"/>
        <v>1307</v>
      </c>
      <c r="AJ50" s="169">
        <f t="shared" si="24"/>
        <v>1307</v>
      </c>
      <c r="AK50" s="169">
        <f t="shared" si="24"/>
        <v>1307</v>
      </c>
      <c r="AL50" s="169">
        <f t="shared" si="24"/>
        <v>871</v>
      </c>
      <c r="AM50" s="169">
        <f t="shared" si="24"/>
        <v>748</v>
      </c>
      <c r="AN50" s="169">
        <f t="shared" si="24"/>
        <v>1197</v>
      </c>
      <c r="AO50" s="169">
        <f t="shared" si="24"/>
        <v>1346</v>
      </c>
      <c r="AP50" s="169">
        <f t="shared" si="24"/>
        <v>1346</v>
      </c>
      <c r="AQ50" s="169">
        <f t="shared" si="24"/>
        <v>1346</v>
      </c>
      <c r="AR50" s="169">
        <f t="shared" si="24"/>
        <v>1346</v>
      </c>
      <c r="AS50" s="169">
        <f t="shared" si="24"/>
        <v>1346</v>
      </c>
      <c r="AT50" s="169">
        <f t="shared" si="24"/>
        <v>1346</v>
      </c>
      <c r="AU50" s="169">
        <f t="shared" si="24"/>
        <v>1346</v>
      </c>
      <c r="AV50" s="169">
        <f t="shared" si="24"/>
        <v>1346</v>
      </c>
      <c r="AW50" s="169">
        <f t="shared" si="24"/>
        <v>1346</v>
      </c>
      <c r="AX50" s="169">
        <f t="shared" si="24"/>
        <v>898</v>
      </c>
      <c r="AY50" s="169">
        <f t="shared" si="24"/>
        <v>770</v>
      </c>
      <c r="AZ50" s="169">
        <f t="shared" si="24"/>
        <v>1233</v>
      </c>
      <c r="BA50" s="169">
        <f t="shared" si="24"/>
        <v>1387</v>
      </c>
      <c r="BB50" s="169">
        <f t="shared" si="24"/>
        <v>1387</v>
      </c>
      <c r="BC50" s="169">
        <f t="shared" si="24"/>
        <v>1387</v>
      </c>
      <c r="BD50" s="169">
        <f t="shared" si="24"/>
        <v>1387</v>
      </c>
      <c r="BE50" s="169">
        <f t="shared" si="24"/>
        <v>1387</v>
      </c>
      <c r="BF50" s="169">
        <f t="shared" si="24"/>
        <v>1387</v>
      </c>
      <c r="BG50" s="169">
        <f t="shared" si="24"/>
        <v>1387</v>
      </c>
      <c r="BH50" s="169">
        <f t="shared" si="24"/>
        <v>1387</v>
      </c>
      <c r="BI50" s="169">
        <f t="shared" si="24"/>
        <v>1387</v>
      </c>
      <c r="BJ50" s="169">
        <f t="shared" si="24"/>
        <v>924</v>
      </c>
      <c r="BK50" s="316">
        <f>SUM(C50:BJ50)</f>
        <v>50270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437000</v>
      </c>
      <c r="G51" s="97">
        <f>'COGS-PRICE-MARGIN_CWS'!$B29*G50</f>
        <v>759000</v>
      </c>
      <c r="H51" s="97">
        <f>'COGS-PRICE-MARGIN_CWS'!$B29*H50</f>
        <v>759000</v>
      </c>
      <c r="I51" s="97">
        <f>'COGS-PRICE-MARGIN_CWS'!$B29*I50</f>
        <v>759000</v>
      </c>
      <c r="J51" s="97">
        <f>'COGS-PRICE-MARGIN_CWS'!$B29*J50</f>
        <v>759000</v>
      </c>
      <c r="K51" s="97">
        <f>'COGS-PRICE-MARGIN_CWS'!$B29*K50</f>
        <v>759000</v>
      </c>
      <c r="L51" s="97">
        <f>'COGS-PRICE-MARGIN_CWS'!$B29*L50</f>
        <v>759000</v>
      </c>
      <c r="M51" s="97">
        <f>'COGS-PRICE-MARGIN_CWS'!$B29*M50</f>
        <v>759000</v>
      </c>
      <c r="N51" s="97">
        <f>'COGS-PRICE-MARGIN_CWS'!$B29*N50</f>
        <v>713000</v>
      </c>
      <c r="O51" s="97">
        <f>'COGS-PRICE-MARGIN_CWS'!$B79*O50</f>
        <v>6275550</v>
      </c>
      <c r="P51" s="97">
        <f>'COGS-PRICE-MARGIN_CWS'!$B79*P50</f>
        <v>10040880</v>
      </c>
      <c r="Q51" s="97">
        <f>'COGS-PRICE-MARGIN_CWS'!$B79*Q50</f>
        <v>11295990</v>
      </c>
      <c r="R51" s="97">
        <f>'COGS-PRICE-MARGIN_CWS'!$B79*R50</f>
        <v>11295990</v>
      </c>
      <c r="S51" s="97">
        <f>'COGS-PRICE-MARGIN_CWS'!$B79*S50</f>
        <v>11295990</v>
      </c>
      <c r="T51" s="97">
        <f>'COGS-PRICE-MARGIN_CWS'!$B79*T50</f>
        <v>11295990</v>
      </c>
      <c r="U51" s="97">
        <f>'COGS-PRICE-MARGIN_CWS'!$B79*U50</f>
        <v>11295990</v>
      </c>
      <c r="V51" s="97">
        <f>'COGS-PRICE-MARGIN_CWS'!$B79*V50</f>
        <v>11295990</v>
      </c>
      <c r="W51" s="97">
        <f>'COGS-PRICE-MARGIN_CWS'!$B79*W50</f>
        <v>11295990</v>
      </c>
      <c r="X51" s="97">
        <f>'COGS-PRICE-MARGIN_CWS'!$B79*X50</f>
        <v>11295990</v>
      </c>
      <c r="Y51" s="97">
        <f>'COGS-PRICE-MARGIN_CWS'!$B79*Y50</f>
        <v>11295990</v>
      </c>
      <c r="Z51" s="97">
        <f>'COGS-PRICE-MARGIN_CWS'!$B79*Z50</f>
        <v>7530660</v>
      </c>
      <c r="AA51" s="97">
        <f>'COGS-PRICE-MARGIN_CWS'!$B129*AA50</f>
        <v>19117540.199999999</v>
      </c>
      <c r="AB51" s="97">
        <f>'COGS-PRICE-MARGIN_CWS'!$B129*AB50</f>
        <v>30598597.400000002</v>
      </c>
      <c r="AC51" s="97">
        <f>'COGS-PRICE-MARGIN_CWS'!$B129*AC50</f>
        <v>34416838.899999999</v>
      </c>
      <c r="AD51" s="97">
        <f>'COGS-PRICE-MARGIN_CWS'!$B129*AD50</f>
        <v>34416838.899999999</v>
      </c>
      <c r="AE51" s="97">
        <f>'COGS-PRICE-MARGIN_CWS'!$B129*AE50</f>
        <v>34416838.899999999</v>
      </c>
      <c r="AF51" s="97">
        <f>'COGS-PRICE-MARGIN_CWS'!$B129*AF50</f>
        <v>34416838.899999999</v>
      </c>
      <c r="AG51" s="97">
        <f>'COGS-PRICE-MARGIN_CWS'!$B129*AG50</f>
        <v>34416838.899999999</v>
      </c>
      <c r="AH51" s="97">
        <f>'COGS-PRICE-MARGIN_CWS'!$B129*AH50</f>
        <v>34416838.899999999</v>
      </c>
      <c r="AI51" s="97">
        <f>'COGS-PRICE-MARGIN_CWS'!$B129*AI50</f>
        <v>34416838.899999999</v>
      </c>
      <c r="AJ51" s="97">
        <f>'COGS-PRICE-MARGIN_CWS'!$B129*AJ50</f>
        <v>34416838.899999999</v>
      </c>
      <c r="AK51" s="97">
        <f>'COGS-PRICE-MARGIN_CWS'!$B129*AK50</f>
        <v>34416838.899999999</v>
      </c>
      <c r="AL51" s="97">
        <f>'COGS-PRICE-MARGIN_CWS'!$B129*AL50</f>
        <v>22935781.699999999</v>
      </c>
      <c r="AM51" s="97">
        <f>'COGS-PRICE-MARGIN_CWS'!$B179*AM50</f>
        <v>21075639.772</v>
      </c>
      <c r="AN51" s="97">
        <f>'COGS-PRICE-MARGIN_CWS'!$B179*AN50</f>
        <v>33726658.833000004</v>
      </c>
      <c r="AO51" s="97">
        <f>'COGS-PRICE-MARGIN_CWS'!$B179*AO50</f>
        <v>37924881.193999998</v>
      </c>
      <c r="AP51" s="97">
        <f>'COGS-PRICE-MARGIN_CWS'!$B179*AP50</f>
        <v>37924881.193999998</v>
      </c>
      <c r="AQ51" s="97">
        <f>'COGS-PRICE-MARGIN_CWS'!$B179*AQ50</f>
        <v>37924881.193999998</v>
      </c>
      <c r="AR51" s="97">
        <f>'COGS-PRICE-MARGIN_CWS'!$B179*AR50</f>
        <v>37924881.193999998</v>
      </c>
      <c r="AS51" s="97">
        <f>'COGS-PRICE-MARGIN_CWS'!$B179*AS50</f>
        <v>37924881.193999998</v>
      </c>
      <c r="AT51" s="97">
        <f>'COGS-PRICE-MARGIN_CWS'!$B179*AT50</f>
        <v>37924881.193999998</v>
      </c>
      <c r="AU51" s="97">
        <f>'COGS-PRICE-MARGIN_CWS'!$B179*AU50</f>
        <v>37924881.193999998</v>
      </c>
      <c r="AV51" s="97">
        <f>'COGS-PRICE-MARGIN_CWS'!$B179*AV50</f>
        <v>37924881.193999998</v>
      </c>
      <c r="AW51" s="97">
        <f>'COGS-PRICE-MARGIN_CWS'!$B179*AW50</f>
        <v>37924881.193999998</v>
      </c>
      <c r="AX51" s="97">
        <f>'COGS-PRICE-MARGIN_CWS'!$B179*AX50</f>
        <v>25302038.122000001</v>
      </c>
      <c r="AY51" s="97">
        <f>'COGS-PRICE-MARGIN_CWS'!$B129*AY50</f>
        <v>20276179</v>
      </c>
      <c r="AZ51" s="97">
        <f>'COGS-PRICE-MARGIN_CWS'!$B129*AZ50</f>
        <v>32468219.100000001</v>
      </c>
      <c r="BA51" s="97">
        <f>'COGS-PRICE-MARGIN_CWS'!$B129*BA50</f>
        <v>36523454.899999999</v>
      </c>
      <c r="BB51" s="97">
        <f>'COGS-PRICE-MARGIN_CWS'!$B129*BB50</f>
        <v>36523454.899999999</v>
      </c>
      <c r="BC51" s="97">
        <f>'COGS-PRICE-MARGIN_CWS'!$B129*BC50</f>
        <v>36523454.899999999</v>
      </c>
      <c r="BD51" s="97">
        <f>'COGS-PRICE-MARGIN_CWS'!$B129*BD50</f>
        <v>36523454.899999999</v>
      </c>
      <c r="BE51" s="97">
        <f>'COGS-PRICE-MARGIN_CWS'!$B129*BE50</f>
        <v>36523454.899999999</v>
      </c>
      <c r="BF51" s="97">
        <f>'COGS-PRICE-MARGIN_CWS'!$B129*BF50</f>
        <v>36523454.899999999</v>
      </c>
      <c r="BG51" s="97">
        <f>'COGS-PRICE-MARGIN_CWS'!$B129*BG50</f>
        <v>36523454.899999999</v>
      </c>
      <c r="BH51" s="97">
        <f>'COGS-PRICE-MARGIN_CWS'!$B129*BH50</f>
        <v>36523454.899999999</v>
      </c>
      <c r="BI51" s="97">
        <f>'COGS-PRICE-MARGIN_CWS'!$B129*BI50</f>
        <v>36523454.899999999</v>
      </c>
      <c r="BJ51" s="97">
        <f>'COGS-PRICE-MARGIN_CWS'!$B129*BJ50</f>
        <v>24331414.800000001</v>
      </c>
      <c r="BK51" s="118">
        <f>SUM(C51:BJ51)</f>
        <v>1341592643.8730004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397670</v>
      </c>
      <c r="G54" s="99">
        <f t="shared" si="25"/>
        <v>690690</v>
      </c>
      <c r="H54" s="99">
        <f t="shared" si="25"/>
        <v>690690</v>
      </c>
      <c r="I54" s="99">
        <f t="shared" si="25"/>
        <v>690690</v>
      </c>
      <c r="J54" s="99">
        <f t="shared" si="25"/>
        <v>690690</v>
      </c>
      <c r="K54" s="99">
        <f t="shared" si="25"/>
        <v>690690</v>
      </c>
      <c r="L54" s="99">
        <f t="shared" si="25"/>
        <v>690690</v>
      </c>
      <c r="M54" s="99">
        <f t="shared" si="25"/>
        <v>690690</v>
      </c>
      <c r="N54" s="99">
        <f t="shared" si="25"/>
        <v>648830</v>
      </c>
      <c r="O54" s="99">
        <f t="shared" si="25"/>
        <v>6275550</v>
      </c>
      <c r="P54" s="99">
        <f t="shared" si="25"/>
        <v>10040880</v>
      </c>
      <c r="Q54" s="99">
        <f t="shared" si="25"/>
        <v>11295990</v>
      </c>
      <c r="R54" s="99">
        <f t="shared" si="25"/>
        <v>11295990</v>
      </c>
      <c r="S54" s="99">
        <f t="shared" si="25"/>
        <v>11295990</v>
      </c>
      <c r="T54" s="99">
        <f t="shared" si="25"/>
        <v>11295990</v>
      </c>
      <c r="U54" s="99">
        <f t="shared" si="25"/>
        <v>11295990</v>
      </c>
      <c r="V54" s="99">
        <f t="shared" si="25"/>
        <v>11295990</v>
      </c>
      <c r="W54" s="99">
        <f t="shared" si="25"/>
        <v>11295990</v>
      </c>
      <c r="X54" s="99">
        <f t="shared" si="25"/>
        <v>11295990</v>
      </c>
      <c r="Y54" s="99">
        <f t="shared" si="25"/>
        <v>11295990</v>
      </c>
      <c r="Z54" s="99">
        <f t="shared" si="25"/>
        <v>7530660</v>
      </c>
      <c r="AA54" s="99">
        <f t="shared" si="25"/>
        <v>19117540.199999999</v>
      </c>
      <c r="AB54" s="99">
        <f t="shared" si="25"/>
        <v>30598597.400000002</v>
      </c>
      <c r="AC54" s="99">
        <f t="shared" si="25"/>
        <v>34416838.899999999</v>
      </c>
      <c r="AD54" s="99">
        <f t="shared" si="25"/>
        <v>34416838.899999999</v>
      </c>
      <c r="AE54" s="99">
        <f t="shared" si="25"/>
        <v>34416838.899999999</v>
      </c>
      <c r="AF54" s="99">
        <f t="shared" si="25"/>
        <v>34416838.899999999</v>
      </c>
      <c r="AG54" s="99">
        <f t="shared" si="25"/>
        <v>34416838.899999999</v>
      </c>
      <c r="AH54" s="99">
        <f t="shared" si="25"/>
        <v>34416838.899999999</v>
      </c>
      <c r="AI54" s="99">
        <f t="shared" si="25"/>
        <v>34416838.899999999</v>
      </c>
      <c r="AJ54" s="99">
        <f t="shared" si="25"/>
        <v>34416838.899999999</v>
      </c>
      <c r="AK54" s="99">
        <f t="shared" si="25"/>
        <v>34416838.899999999</v>
      </c>
      <c r="AL54" s="99">
        <f t="shared" si="25"/>
        <v>22935781.699999999</v>
      </c>
      <c r="AM54" s="99">
        <f t="shared" si="25"/>
        <v>21075639.772</v>
      </c>
      <c r="AN54" s="99">
        <f t="shared" si="25"/>
        <v>33726658.833000004</v>
      </c>
      <c r="AO54" s="99">
        <f t="shared" si="25"/>
        <v>37924881.193999998</v>
      </c>
      <c r="AP54" s="99">
        <f t="shared" si="25"/>
        <v>37924881.193999998</v>
      </c>
      <c r="AQ54" s="99">
        <f t="shared" si="25"/>
        <v>37924881.193999998</v>
      </c>
      <c r="AR54" s="99">
        <f t="shared" si="25"/>
        <v>37924881.193999998</v>
      </c>
      <c r="AS54" s="99">
        <f t="shared" si="25"/>
        <v>37924881.193999998</v>
      </c>
      <c r="AT54" s="99">
        <f t="shared" si="25"/>
        <v>37924881.193999998</v>
      </c>
      <c r="AU54" s="99">
        <f t="shared" si="25"/>
        <v>37924881.193999998</v>
      </c>
      <c r="AV54" s="99">
        <f t="shared" si="25"/>
        <v>37924881.193999998</v>
      </c>
      <c r="AW54" s="99">
        <f t="shared" si="25"/>
        <v>37924881.193999998</v>
      </c>
      <c r="AX54" s="99">
        <f t="shared" si="25"/>
        <v>25302038.122000001</v>
      </c>
      <c r="AY54" s="99">
        <f t="shared" si="25"/>
        <v>20276179</v>
      </c>
      <c r="AZ54" s="99">
        <f t="shared" si="25"/>
        <v>32468219.100000001</v>
      </c>
      <c r="BA54" s="99">
        <f t="shared" si="25"/>
        <v>36523454.899999999</v>
      </c>
      <c r="BB54" s="99">
        <f t="shared" si="25"/>
        <v>36523454.899999999</v>
      </c>
      <c r="BC54" s="99">
        <f t="shared" si="25"/>
        <v>36523454.899999999</v>
      </c>
      <c r="BD54" s="99">
        <f t="shared" si="25"/>
        <v>36523454.899999999</v>
      </c>
      <c r="BE54" s="99">
        <f t="shared" si="25"/>
        <v>36523454.899999999</v>
      </c>
      <c r="BF54" s="99">
        <f t="shared" si="25"/>
        <v>36523454.899999999</v>
      </c>
      <c r="BG54" s="99">
        <f t="shared" si="25"/>
        <v>36523454.899999999</v>
      </c>
      <c r="BH54" s="99">
        <f t="shared" si="25"/>
        <v>36523454.899999999</v>
      </c>
      <c r="BI54" s="99">
        <f t="shared" si="25"/>
        <v>36523454.899999999</v>
      </c>
      <c r="BJ54" s="99">
        <f t="shared" si="25"/>
        <v>24331414.800000001</v>
      </c>
      <c r="BK54" s="118">
        <f>SUM(C54:BJ54)</f>
        <v>1341010973.8730004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247000</v>
      </c>
      <c r="G58" s="97">
        <f>'COGS-PRICE-MARGIN_CWS'!$E29*G50</f>
        <v>429000</v>
      </c>
      <c r="H58" s="97">
        <f>'COGS-PRICE-MARGIN_CWS'!$E29*H50</f>
        <v>429000</v>
      </c>
      <c r="I58" s="97">
        <f>'COGS-PRICE-MARGIN_CWS'!$E29*I50</f>
        <v>429000</v>
      </c>
      <c r="J58" s="97">
        <f>'COGS-PRICE-MARGIN_CWS'!$E29*J50</f>
        <v>429000</v>
      </c>
      <c r="K58" s="97">
        <f>'COGS-PRICE-MARGIN_CWS'!$E29*K50</f>
        <v>429000</v>
      </c>
      <c r="L58" s="97">
        <f>'COGS-PRICE-MARGIN_CWS'!$E29*L50</f>
        <v>429000</v>
      </c>
      <c r="M58" s="97">
        <f>'COGS-PRICE-MARGIN_CWS'!$E29*M50</f>
        <v>429000</v>
      </c>
      <c r="N58" s="97">
        <f>'COGS-PRICE-MARGIN_CWS'!$E29*N50</f>
        <v>403000</v>
      </c>
      <c r="O58" s="97">
        <f>'COGS-PRICE-MARGIN_CWS'!$E79*O50</f>
        <v>3547050</v>
      </c>
      <c r="P58" s="97">
        <f>'COGS-PRICE-MARGIN_CWS'!$E79*P50</f>
        <v>5675280</v>
      </c>
      <c r="Q58" s="97">
        <f>'COGS-PRICE-MARGIN_CWS'!$E79*Q50</f>
        <v>6384690</v>
      </c>
      <c r="R58" s="97">
        <f>'COGS-PRICE-MARGIN_CWS'!$E79*R50</f>
        <v>6384690</v>
      </c>
      <c r="S58" s="97">
        <f>'COGS-PRICE-MARGIN_CWS'!$E79*S50</f>
        <v>6384690</v>
      </c>
      <c r="T58" s="97">
        <f>'COGS-PRICE-MARGIN_CWS'!$E79*T50</f>
        <v>6384690</v>
      </c>
      <c r="U58" s="97">
        <f>'COGS-PRICE-MARGIN_CWS'!$E79*U50</f>
        <v>6384690</v>
      </c>
      <c r="V58" s="97">
        <f>'COGS-PRICE-MARGIN_CWS'!$E79*V50</f>
        <v>6384690</v>
      </c>
      <c r="W58" s="97">
        <f>'COGS-PRICE-MARGIN_CWS'!$E79*W50</f>
        <v>6384690</v>
      </c>
      <c r="X58" s="97">
        <f>'COGS-PRICE-MARGIN_CWS'!$E79*X50</f>
        <v>6384690</v>
      </c>
      <c r="Y58" s="97">
        <f>'COGS-PRICE-MARGIN_CWS'!$E79*Y50</f>
        <v>6384690</v>
      </c>
      <c r="Z58" s="97">
        <f>'COGS-PRICE-MARGIN_CWS'!$E79*Z$50</f>
        <v>4256460</v>
      </c>
      <c r="AA58" s="97">
        <f>'COGS-PRICE-MARGIN_CWS'!$E129*AA$50</f>
        <v>10805566.200000001</v>
      </c>
      <c r="AB58" s="97">
        <f>'COGS-PRICE-MARGIN_CWS'!$E129*AB$50</f>
        <v>17294859.400000002</v>
      </c>
      <c r="AC58" s="97">
        <f>'COGS-PRICE-MARGIN_CWS'!$E129*AC$50</f>
        <v>19452995.900000002</v>
      </c>
      <c r="AD58" s="97">
        <f>'COGS-PRICE-MARGIN_CWS'!$E129*AD$50</f>
        <v>19452995.900000002</v>
      </c>
      <c r="AE58" s="97">
        <f>'COGS-PRICE-MARGIN_CWS'!$E129*AE$50</f>
        <v>19452995.900000002</v>
      </c>
      <c r="AF58" s="97">
        <f>'COGS-PRICE-MARGIN_CWS'!$E129*AF$50</f>
        <v>19452995.900000002</v>
      </c>
      <c r="AG58" s="97">
        <f>'COGS-PRICE-MARGIN_CWS'!$E129*AG$50</f>
        <v>19452995.900000002</v>
      </c>
      <c r="AH58" s="97">
        <f>'COGS-PRICE-MARGIN_CWS'!$E129*AH$50</f>
        <v>19452995.900000002</v>
      </c>
      <c r="AI58" s="97">
        <f>'COGS-PRICE-MARGIN_CWS'!$E129*AI$50</f>
        <v>19452995.900000002</v>
      </c>
      <c r="AJ58" s="97">
        <f>'COGS-PRICE-MARGIN_CWS'!$E129*AJ$50</f>
        <v>19452995.900000002</v>
      </c>
      <c r="AK58" s="97">
        <f>'COGS-PRICE-MARGIN_CWS'!$E129*AK$50</f>
        <v>19452995.900000002</v>
      </c>
      <c r="AL58" s="97">
        <f>'COGS-PRICE-MARGIN_CWS'!$E129*AL$50</f>
        <v>12963702.700000001</v>
      </c>
      <c r="AM58" s="97">
        <f>'COGS-PRICE-MARGIN_CWS'!$E129*AM$50</f>
        <v>11133007.6</v>
      </c>
      <c r="AN58" s="97">
        <f>'COGS-PRICE-MARGIN_CWS'!$E129*AN$50</f>
        <v>17815788.900000002</v>
      </c>
      <c r="AO58" s="97">
        <f>'COGS-PRICE-MARGIN_CWS'!$E129*AO$50</f>
        <v>20033460.199999999</v>
      </c>
      <c r="AP58" s="97">
        <f>'COGS-PRICE-MARGIN_CWS'!$E129*AP$50</f>
        <v>20033460.199999999</v>
      </c>
      <c r="AQ58" s="97">
        <f>'COGS-PRICE-MARGIN_CWS'!$E129*AQ$50</f>
        <v>20033460.199999999</v>
      </c>
      <c r="AR58" s="97">
        <f>'COGS-PRICE-MARGIN_CWS'!$E129*AR$50</f>
        <v>20033460.199999999</v>
      </c>
      <c r="AS58" s="97">
        <f>'COGS-PRICE-MARGIN_CWS'!$E129*AS$50</f>
        <v>20033460.199999999</v>
      </c>
      <c r="AT58" s="97">
        <f>'COGS-PRICE-MARGIN_CWS'!$E129*AT$50</f>
        <v>20033460.199999999</v>
      </c>
      <c r="AU58" s="97">
        <f>'COGS-PRICE-MARGIN_CWS'!$E129*AU$50</f>
        <v>20033460.199999999</v>
      </c>
      <c r="AV58" s="97">
        <f>'COGS-PRICE-MARGIN_CWS'!$E129*AV$50</f>
        <v>20033460.199999999</v>
      </c>
      <c r="AW58" s="97">
        <f>'COGS-PRICE-MARGIN_CWS'!$E129*AW$50</f>
        <v>20033460.199999999</v>
      </c>
      <c r="AX58" s="97">
        <f>'COGS-PRICE-MARGIN_CWS'!$E129*AX$50</f>
        <v>13365562.600000001</v>
      </c>
      <c r="AY58" s="97">
        <f>'COGS-PRICE-MARGIN_CWS'!$E179*AY$50</f>
        <v>12262680.430000002</v>
      </c>
      <c r="AZ58" s="97">
        <f>'COGS-PRICE-MARGIN_CWS'!$E179*AZ$50</f>
        <v>19636214.247000001</v>
      </c>
      <c r="BA58" s="97">
        <f>'COGS-PRICE-MARGIN_CWS'!$E179*BA$50</f>
        <v>22088750.333000001</v>
      </c>
      <c r="BB58" s="97">
        <f>'COGS-PRICE-MARGIN_CWS'!$E179*BB$50</f>
        <v>22088750.333000001</v>
      </c>
      <c r="BC58" s="97">
        <f>'COGS-PRICE-MARGIN_CWS'!$E179*BC$50</f>
        <v>22088750.333000001</v>
      </c>
      <c r="BD58" s="97">
        <f>'COGS-PRICE-MARGIN_CWS'!$E179*BD$50</f>
        <v>22088750.333000001</v>
      </c>
      <c r="BE58" s="97">
        <f>'COGS-PRICE-MARGIN_CWS'!$E179*BE$50</f>
        <v>22088750.333000001</v>
      </c>
      <c r="BF58" s="97">
        <f>'COGS-PRICE-MARGIN_CWS'!$E179*BF$50</f>
        <v>22088750.333000001</v>
      </c>
      <c r="BG58" s="97">
        <f>'COGS-PRICE-MARGIN_CWS'!$E179*BG$50</f>
        <v>22088750.333000001</v>
      </c>
      <c r="BH58" s="97">
        <f>'COGS-PRICE-MARGIN_CWS'!$E179*BH$50</f>
        <v>22088750.333000001</v>
      </c>
      <c r="BI58" s="97">
        <f>'COGS-PRICE-MARGIN_CWS'!$E179*BI$50</f>
        <v>22088750.333000001</v>
      </c>
      <c r="BJ58" s="97">
        <f>'COGS-PRICE-MARGIN_CWS'!$E179*BJ$50</f>
        <v>14715216.516000001</v>
      </c>
      <c r="BK58" s="118">
        <f>SUM(C58:BJ58)</f>
        <v>758763456.48999953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9500</v>
      </c>
      <c r="G59" s="97">
        <f>'COGS-PRICE-MARGIN_CWS'!$E30*G50</f>
        <v>16500</v>
      </c>
      <c r="H59" s="97">
        <f>'COGS-PRICE-MARGIN_CWS'!$E30*H50</f>
        <v>16500</v>
      </c>
      <c r="I59" s="97">
        <f>'COGS-PRICE-MARGIN_CWS'!$E30*I50</f>
        <v>16500</v>
      </c>
      <c r="J59" s="97">
        <f>'COGS-PRICE-MARGIN_CWS'!$E30*J50</f>
        <v>16500</v>
      </c>
      <c r="K59" s="97">
        <f>'COGS-PRICE-MARGIN_CWS'!$E30*K50</f>
        <v>16500</v>
      </c>
      <c r="L59" s="97">
        <f>'COGS-PRICE-MARGIN_CWS'!$E30*L50</f>
        <v>16500</v>
      </c>
      <c r="M59" s="97">
        <f>'COGS-PRICE-MARGIN_CWS'!$E30*M50</f>
        <v>16500</v>
      </c>
      <c r="N59" s="97">
        <f>'COGS-PRICE-MARGIN_CWS'!$E30*N50</f>
        <v>15500</v>
      </c>
      <c r="O59" s="97">
        <f>'COGS-PRICE-MARGIN_CWS'!$E80*O50</f>
        <v>136425</v>
      </c>
      <c r="P59" s="97">
        <f>'COGS-PRICE-MARGIN_CWS'!$E80*P50</f>
        <v>218280</v>
      </c>
      <c r="Q59" s="97">
        <f>'COGS-PRICE-MARGIN_CWS'!$E80*Q50</f>
        <v>245565</v>
      </c>
      <c r="R59" s="97">
        <f>'COGS-PRICE-MARGIN_CWS'!$E80*R50</f>
        <v>245565</v>
      </c>
      <c r="S59" s="97">
        <f>'COGS-PRICE-MARGIN_CWS'!$E80*S50</f>
        <v>245565</v>
      </c>
      <c r="T59" s="97">
        <f>'COGS-PRICE-MARGIN_CWS'!$E80*T50</f>
        <v>245565</v>
      </c>
      <c r="U59" s="97">
        <f>'COGS-PRICE-MARGIN_CWS'!$E80*U50</f>
        <v>245565</v>
      </c>
      <c r="V59" s="97">
        <f>'COGS-PRICE-MARGIN_CWS'!$E80*V50</f>
        <v>245565</v>
      </c>
      <c r="W59" s="97">
        <f>'COGS-PRICE-MARGIN_CWS'!$E80*W50</f>
        <v>245565</v>
      </c>
      <c r="X59" s="97">
        <f>'COGS-PRICE-MARGIN_CWS'!$E80*X50</f>
        <v>245565</v>
      </c>
      <c r="Y59" s="97">
        <f>'COGS-PRICE-MARGIN_CWS'!$E80*Y50</f>
        <v>245565</v>
      </c>
      <c r="Z59" s="97">
        <f>'COGS-PRICE-MARGIN_CWS'!$E80*Z50</f>
        <v>163710</v>
      </c>
      <c r="AA59" s="97">
        <f>'COGS-PRICE-MARGIN_CWS'!$E130*AA$50</f>
        <v>415598.7</v>
      </c>
      <c r="AB59" s="97">
        <f>'COGS-PRICE-MARGIN_CWS'!$E130*AB$50</f>
        <v>665186.9</v>
      </c>
      <c r="AC59" s="97">
        <f>'COGS-PRICE-MARGIN_CWS'!$E130*AC$50</f>
        <v>748192.15</v>
      </c>
      <c r="AD59" s="97">
        <f>'COGS-PRICE-MARGIN_CWS'!$E130*AD$50</f>
        <v>748192.15</v>
      </c>
      <c r="AE59" s="97">
        <f>'COGS-PRICE-MARGIN_CWS'!$E130*AE$50</f>
        <v>748192.15</v>
      </c>
      <c r="AF59" s="97">
        <f>'COGS-PRICE-MARGIN_CWS'!$E130*AF$50</f>
        <v>748192.15</v>
      </c>
      <c r="AG59" s="97">
        <f>'COGS-PRICE-MARGIN_CWS'!$E130*AG$50</f>
        <v>748192.15</v>
      </c>
      <c r="AH59" s="97">
        <f>'COGS-PRICE-MARGIN_CWS'!$E130*AH$50</f>
        <v>748192.15</v>
      </c>
      <c r="AI59" s="97">
        <f>'COGS-PRICE-MARGIN_CWS'!$E130*AI$50</f>
        <v>748192.15</v>
      </c>
      <c r="AJ59" s="97">
        <f>'COGS-PRICE-MARGIN_CWS'!$E130*AJ$50</f>
        <v>748192.15</v>
      </c>
      <c r="AK59" s="97">
        <f>'COGS-PRICE-MARGIN_CWS'!$E130*AK$50</f>
        <v>748192.15</v>
      </c>
      <c r="AL59" s="97">
        <f>'COGS-PRICE-MARGIN_CWS'!$E130*AL$50</f>
        <v>498603.95</v>
      </c>
      <c r="AM59" s="97">
        <f>'COGS-PRICE-MARGIN_CWS'!$E130*AM$50</f>
        <v>428192.60000000003</v>
      </c>
      <c r="AN59" s="97">
        <f>'COGS-PRICE-MARGIN_CWS'!$E130*AN$50</f>
        <v>685222.65</v>
      </c>
      <c r="AO59" s="97">
        <f>'COGS-PRICE-MARGIN_CWS'!$E130*AO$50</f>
        <v>770517.70000000007</v>
      </c>
      <c r="AP59" s="97">
        <f>'COGS-PRICE-MARGIN_CWS'!$E130*AP$50</f>
        <v>770517.70000000007</v>
      </c>
      <c r="AQ59" s="97">
        <f>'COGS-PRICE-MARGIN_CWS'!$E130*AQ$50</f>
        <v>770517.70000000007</v>
      </c>
      <c r="AR59" s="97">
        <f>'COGS-PRICE-MARGIN_CWS'!$E130*AR$50</f>
        <v>770517.70000000007</v>
      </c>
      <c r="AS59" s="97">
        <f>'COGS-PRICE-MARGIN_CWS'!$E130*AS$50</f>
        <v>770517.70000000007</v>
      </c>
      <c r="AT59" s="97">
        <f>'COGS-PRICE-MARGIN_CWS'!$E130*AT$50</f>
        <v>770517.70000000007</v>
      </c>
      <c r="AU59" s="97">
        <f>'COGS-PRICE-MARGIN_CWS'!$E130*AU$50</f>
        <v>770517.70000000007</v>
      </c>
      <c r="AV59" s="97">
        <f>'COGS-PRICE-MARGIN_CWS'!$E130*AV$50</f>
        <v>770517.70000000007</v>
      </c>
      <c r="AW59" s="97">
        <f>'COGS-PRICE-MARGIN_CWS'!$E130*AW$50</f>
        <v>770517.70000000007</v>
      </c>
      <c r="AX59" s="97">
        <f>'COGS-PRICE-MARGIN_CWS'!$E130*AX$50</f>
        <v>514060.10000000003</v>
      </c>
      <c r="AY59" s="97">
        <f>'COGS-PRICE-MARGIN_CWS'!$E180*AY$50</f>
        <v>471641.55500000005</v>
      </c>
      <c r="AZ59" s="97">
        <f>'COGS-PRICE-MARGIN_CWS'!$E180*AZ$50</f>
        <v>755239.00950000004</v>
      </c>
      <c r="BA59" s="97">
        <f>'COGS-PRICE-MARGIN_CWS'!$E180*BA$50</f>
        <v>849567.32050000003</v>
      </c>
      <c r="BB59" s="97">
        <f>'COGS-PRICE-MARGIN_CWS'!$E180*BB$50</f>
        <v>849567.32050000003</v>
      </c>
      <c r="BC59" s="97">
        <f>'COGS-PRICE-MARGIN_CWS'!$E180*BC$50</f>
        <v>849567.32050000003</v>
      </c>
      <c r="BD59" s="97">
        <f>'COGS-PRICE-MARGIN_CWS'!$E180*BD$50</f>
        <v>849567.32050000003</v>
      </c>
      <c r="BE59" s="97">
        <f>'COGS-PRICE-MARGIN_CWS'!$E180*BE$50</f>
        <v>849567.32050000003</v>
      </c>
      <c r="BF59" s="97">
        <f>'COGS-PRICE-MARGIN_CWS'!$E180*BF$50</f>
        <v>849567.32050000003</v>
      </c>
      <c r="BG59" s="97">
        <f>'COGS-PRICE-MARGIN_CWS'!$E180*BG$50</f>
        <v>849567.32050000003</v>
      </c>
      <c r="BH59" s="97">
        <f>'COGS-PRICE-MARGIN_CWS'!$E180*BH$50</f>
        <v>849567.32050000003</v>
      </c>
      <c r="BI59" s="97">
        <f>'COGS-PRICE-MARGIN_CWS'!$E180*BI$50</f>
        <v>849567.32050000003</v>
      </c>
      <c r="BJ59" s="97">
        <f>'COGS-PRICE-MARGIN_CWS'!$E180*BJ$50</f>
        <v>565969.86600000004</v>
      </c>
      <c r="BK59" s="118">
        <f>SUM(C59:BJ59)</f>
        <v>29183209.86500001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256500</v>
      </c>
      <c r="G63" s="99">
        <f t="shared" si="26"/>
        <v>445500</v>
      </c>
      <c r="H63" s="99">
        <f t="shared" si="26"/>
        <v>445500</v>
      </c>
      <c r="I63" s="99">
        <f t="shared" si="26"/>
        <v>445500</v>
      </c>
      <c r="J63" s="99">
        <f t="shared" si="26"/>
        <v>445500</v>
      </c>
      <c r="K63" s="99">
        <f t="shared" si="26"/>
        <v>445500</v>
      </c>
      <c r="L63" s="99">
        <f t="shared" si="26"/>
        <v>445500</v>
      </c>
      <c r="M63" s="99">
        <f t="shared" si="26"/>
        <v>445500</v>
      </c>
      <c r="N63" s="99">
        <f t="shared" si="26"/>
        <v>418500</v>
      </c>
      <c r="O63" s="99">
        <f>SUM(O58:O61)</f>
        <v>3683475</v>
      </c>
      <c r="P63" s="99">
        <f t="shared" ref="P63:BJ63" si="27">SUM(P58:P61)</f>
        <v>5893560</v>
      </c>
      <c r="Q63" s="99">
        <f t="shared" si="27"/>
        <v>6630255</v>
      </c>
      <c r="R63" s="99">
        <f t="shared" si="27"/>
        <v>6630255</v>
      </c>
      <c r="S63" s="99">
        <f t="shared" si="27"/>
        <v>6630255</v>
      </c>
      <c r="T63" s="99">
        <f t="shared" si="27"/>
        <v>6630255</v>
      </c>
      <c r="U63" s="99">
        <f t="shared" si="27"/>
        <v>6630255</v>
      </c>
      <c r="V63" s="99">
        <f t="shared" si="27"/>
        <v>6630255</v>
      </c>
      <c r="W63" s="99">
        <f t="shared" si="27"/>
        <v>6630255</v>
      </c>
      <c r="X63" s="99">
        <f t="shared" si="27"/>
        <v>6630255</v>
      </c>
      <c r="Y63" s="99">
        <f t="shared" si="27"/>
        <v>6630255</v>
      </c>
      <c r="Z63" s="99">
        <f t="shared" si="27"/>
        <v>4420170</v>
      </c>
      <c r="AA63" s="99">
        <f t="shared" si="27"/>
        <v>11221164.9</v>
      </c>
      <c r="AB63" s="99">
        <f t="shared" si="27"/>
        <v>17960046.300000001</v>
      </c>
      <c r="AC63" s="99">
        <f t="shared" si="27"/>
        <v>20201188.050000001</v>
      </c>
      <c r="AD63" s="99">
        <f t="shared" si="27"/>
        <v>20201188.050000001</v>
      </c>
      <c r="AE63" s="99">
        <f t="shared" si="27"/>
        <v>20201188.050000001</v>
      </c>
      <c r="AF63" s="99">
        <f t="shared" si="27"/>
        <v>20201188.050000001</v>
      </c>
      <c r="AG63" s="99">
        <f t="shared" si="27"/>
        <v>20201188.050000001</v>
      </c>
      <c r="AH63" s="99">
        <f t="shared" si="27"/>
        <v>20201188.050000001</v>
      </c>
      <c r="AI63" s="99">
        <f t="shared" si="27"/>
        <v>20201188.050000001</v>
      </c>
      <c r="AJ63" s="99">
        <f t="shared" si="27"/>
        <v>20201188.050000001</v>
      </c>
      <c r="AK63" s="99">
        <f t="shared" si="27"/>
        <v>20201188.050000001</v>
      </c>
      <c r="AL63" s="99">
        <f t="shared" si="27"/>
        <v>13462306.65</v>
      </c>
      <c r="AM63" s="99">
        <f t="shared" si="27"/>
        <v>11561200.199999999</v>
      </c>
      <c r="AN63" s="99">
        <f t="shared" si="27"/>
        <v>18501011.550000001</v>
      </c>
      <c r="AO63" s="99">
        <f t="shared" si="27"/>
        <v>20803977.899999999</v>
      </c>
      <c r="AP63" s="99">
        <f t="shared" si="27"/>
        <v>20803977.899999999</v>
      </c>
      <c r="AQ63" s="99">
        <f t="shared" si="27"/>
        <v>20803977.899999999</v>
      </c>
      <c r="AR63" s="99">
        <f t="shared" si="27"/>
        <v>20803977.899999999</v>
      </c>
      <c r="AS63" s="99">
        <f t="shared" si="27"/>
        <v>20803977.899999999</v>
      </c>
      <c r="AT63" s="99">
        <f t="shared" si="27"/>
        <v>20803977.899999999</v>
      </c>
      <c r="AU63" s="99">
        <f t="shared" si="27"/>
        <v>20803977.899999999</v>
      </c>
      <c r="AV63" s="99">
        <f t="shared" si="27"/>
        <v>20803977.899999999</v>
      </c>
      <c r="AW63" s="99">
        <f t="shared" si="27"/>
        <v>20803977.899999999</v>
      </c>
      <c r="AX63" s="99">
        <f t="shared" si="27"/>
        <v>13879622.700000001</v>
      </c>
      <c r="AY63" s="99">
        <f t="shared" si="27"/>
        <v>12734321.985000001</v>
      </c>
      <c r="AZ63" s="99">
        <f t="shared" si="27"/>
        <v>20391453.256500002</v>
      </c>
      <c r="BA63" s="99">
        <f t="shared" si="27"/>
        <v>22938317.653500002</v>
      </c>
      <c r="BB63" s="99">
        <f t="shared" si="27"/>
        <v>22938317.653500002</v>
      </c>
      <c r="BC63" s="99">
        <f t="shared" si="27"/>
        <v>22938317.653500002</v>
      </c>
      <c r="BD63" s="99">
        <f t="shared" si="27"/>
        <v>22938317.653500002</v>
      </c>
      <c r="BE63" s="99">
        <f t="shared" si="27"/>
        <v>22938317.653500002</v>
      </c>
      <c r="BF63" s="99">
        <f t="shared" si="27"/>
        <v>22938317.653500002</v>
      </c>
      <c r="BG63" s="99">
        <f t="shared" si="27"/>
        <v>22938317.653500002</v>
      </c>
      <c r="BH63" s="99">
        <f t="shared" si="27"/>
        <v>22938317.653500002</v>
      </c>
      <c r="BI63" s="99">
        <f t="shared" si="27"/>
        <v>22938317.653500002</v>
      </c>
      <c r="BJ63" s="99">
        <f t="shared" si="27"/>
        <v>15281186.382000001</v>
      </c>
      <c r="BK63" s="118">
        <f>SUM(C63:BJ63)</f>
        <v>787946666.35499942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141170</v>
      </c>
      <c r="G65" s="99">
        <f t="shared" si="28"/>
        <v>245190</v>
      </c>
      <c r="H65" s="99">
        <f t="shared" si="28"/>
        <v>245190</v>
      </c>
      <c r="I65" s="99">
        <f t="shared" si="28"/>
        <v>245190</v>
      </c>
      <c r="J65" s="99">
        <f t="shared" si="28"/>
        <v>245190</v>
      </c>
      <c r="K65" s="99">
        <f t="shared" si="28"/>
        <v>245190</v>
      </c>
      <c r="L65" s="99">
        <f t="shared" si="28"/>
        <v>245190</v>
      </c>
      <c r="M65" s="99">
        <f t="shared" si="28"/>
        <v>245190</v>
      </c>
      <c r="N65" s="99">
        <f t="shared" si="28"/>
        <v>230330</v>
      </c>
      <c r="O65" s="99">
        <f t="shared" si="28"/>
        <v>2592075</v>
      </c>
      <c r="P65" s="99">
        <f t="shared" si="28"/>
        <v>4147320</v>
      </c>
      <c r="Q65" s="99">
        <f t="shared" si="28"/>
        <v>4665735</v>
      </c>
      <c r="R65" s="99">
        <f t="shared" si="28"/>
        <v>4665735</v>
      </c>
      <c r="S65" s="99">
        <f t="shared" si="28"/>
        <v>4665735</v>
      </c>
      <c r="T65" s="99">
        <f t="shared" si="28"/>
        <v>4665735</v>
      </c>
      <c r="U65" s="99">
        <f t="shared" si="28"/>
        <v>4665735</v>
      </c>
      <c r="V65" s="99">
        <f t="shared" si="28"/>
        <v>4665735</v>
      </c>
      <c r="W65" s="99">
        <f t="shared" si="28"/>
        <v>4665735</v>
      </c>
      <c r="X65" s="99">
        <f t="shared" si="28"/>
        <v>4665735</v>
      </c>
      <c r="Y65" s="99">
        <f t="shared" si="28"/>
        <v>4665735</v>
      </c>
      <c r="Z65" s="99">
        <f t="shared" si="28"/>
        <v>3110490</v>
      </c>
      <c r="AA65" s="99">
        <f t="shared" si="28"/>
        <v>7896375.2999999989</v>
      </c>
      <c r="AB65" s="99">
        <f t="shared" si="28"/>
        <v>12638551.100000001</v>
      </c>
      <c r="AC65" s="99">
        <f t="shared" si="28"/>
        <v>14215650.849999998</v>
      </c>
      <c r="AD65" s="99">
        <f t="shared" si="28"/>
        <v>14215650.849999998</v>
      </c>
      <c r="AE65" s="99">
        <f t="shared" si="28"/>
        <v>14215650.849999998</v>
      </c>
      <c r="AF65" s="99">
        <f t="shared" si="28"/>
        <v>14215650.849999998</v>
      </c>
      <c r="AG65" s="99">
        <f t="shared" si="28"/>
        <v>14215650.849999998</v>
      </c>
      <c r="AH65" s="99">
        <f t="shared" si="28"/>
        <v>14215650.849999998</v>
      </c>
      <c r="AI65" s="99">
        <f t="shared" si="28"/>
        <v>14215650.849999998</v>
      </c>
      <c r="AJ65" s="99">
        <f t="shared" si="28"/>
        <v>14215650.849999998</v>
      </c>
      <c r="AK65" s="99">
        <f t="shared" si="28"/>
        <v>14215650.849999998</v>
      </c>
      <c r="AL65" s="99">
        <f t="shared" si="28"/>
        <v>9473475.0499999989</v>
      </c>
      <c r="AM65" s="99">
        <f t="shared" si="28"/>
        <v>9514439.5720000006</v>
      </c>
      <c r="AN65" s="99">
        <f t="shared" si="28"/>
        <v>15225647.283000004</v>
      </c>
      <c r="AO65" s="99">
        <f t="shared" si="28"/>
        <v>17120903.294</v>
      </c>
      <c r="AP65" s="99">
        <f t="shared" si="28"/>
        <v>17120903.294</v>
      </c>
      <c r="AQ65" s="99">
        <f t="shared" si="28"/>
        <v>17120903.294</v>
      </c>
      <c r="AR65" s="99">
        <f t="shared" si="28"/>
        <v>17120903.294</v>
      </c>
      <c r="AS65" s="99">
        <f t="shared" si="28"/>
        <v>17120903.294</v>
      </c>
      <c r="AT65" s="99">
        <f t="shared" si="28"/>
        <v>17120903.294</v>
      </c>
      <c r="AU65" s="99">
        <f t="shared" si="28"/>
        <v>17120903.294</v>
      </c>
      <c r="AV65" s="99">
        <f t="shared" si="28"/>
        <v>17120903.294</v>
      </c>
      <c r="AW65" s="99">
        <f t="shared" si="28"/>
        <v>17120903.294</v>
      </c>
      <c r="AX65" s="99">
        <f t="shared" si="28"/>
        <v>11422415.422</v>
      </c>
      <c r="AY65" s="99">
        <f t="shared" si="28"/>
        <v>7541857.0149999987</v>
      </c>
      <c r="AZ65" s="99">
        <f t="shared" si="28"/>
        <v>12076765.843499999</v>
      </c>
      <c r="BA65" s="99">
        <f t="shared" si="28"/>
        <v>13585137.246499997</v>
      </c>
      <c r="BB65" s="99">
        <f t="shared" si="28"/>
        <v>13585137.246499997</v>
      </c>
      <c r="BC65" s="99">
        <f t="shared" si="28"/>
        <v>13585137.246499997</v>
      </c>
      <c r="BD65" s="99">
        <f t="shared" si="28"/>
        <v>13585137.246499997</v>
      </c>
      <c r="BE65" s="99">
        <f t="shared" si="28"/>
        <v>13585137.246499997</v>
      </c>
      <c r="BF65" s="99">
        <f t="shared" si="28"/>
        <v>13585137.246499997</v>
      </c>
      <c r="BG65" s="99">
        <f t="shared" si="28"/>
        <v>13585137.246499997</v>
      </c>
      <c r="BH65" s="99">
        <f t="shared" si="28"/>
        <v>13585137.246499997</v>
      </c>
      <c r="BI65" s="99">
        <f t="shared" si="28"/>
        <v>13585137.246499997</v>
      </c>
      <c r="BJ65" s="99">
        <f t="shared" si="28"/>
        <v>9050228.4179999996</v>
      </c>
      <c r="BK65" s="118">
        <f>SUM(C65:BJ65)</f>
        <v>553064307.51800025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0.41304347826086951</v>
      </c>
      <c r="AB66" s="100">
        <f t="shared" si="29"/>
        <v>0.41304347826086957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0.41304347826086951</v>
      </c>
      <c r="AF66" s="100">
        <f t="shared" si="29"/>
        <v>0.41304347826086951</v>
      </c>
      <c r="AG66" s="100">
        <f t="shared" si="29"/>
        <v>0.41304347826086951</v>
      </c>
      <c r="AH66" s="100">
        <f t="shared" si="29"/>
        <v>0.41304347826086951</v>
      </c>
      <c r="AI66" s="100">
        <f t="shared" si="29"/>
        <v>0.41304347826086951</v>
      </c>
      <c r="AJ66" s="100">
        <f t="shared" si="29"/>
        <v>0.41304347826086951</v>
      </c>
      <c r="AK66" s="100">
        <f t="shared" si="29"/>
        <v>0.41304347826086951</v>
      </c>
      <c r="AL66" s="100">
        <f t="shared" si="29"/>
        <v>0.41304347826086951</v>
      </c>
      <c r="AM66" s="100">
        <f t="shared" si="29"/>
        <v>0.45144250304754169</v>
      </c>
      <c r="AN66" s="100">
        <f t="shared" si="29"/>
        <v>0.45144250304754169</v>
      </c>
      <c r="AO66" s="100">
        <f t="shared" si="29"/>
        <v>0.45144250304754169</v>
      </c>
      <c r="AP66" s="100">
        <f t="shared" si="29"/>
        <v>0.45144250304754169</v>
      </c>
      <c r="AQ66" s="100">
        <f t="shared" si="29"/>
        <v>0.45144250304754169</v>
      </c>
      <c r="AR66" s="100">
        <f t="shared" si="29"/>
        <v>0.45144250304754169</v>
      </c>
      <c r="AS66" s="100">
        <f t="shared" si="29"/>
        <v>0.45144250304754169</v>
      </c>
      <c r="AT66" s="100">
        <f t="shared" si="29"/>
        <v>0.45144250304754169</v>
      </c>
      <c r="AU66" s="100">
        <f t="shared" si="29"/>
        <v>0.45144250304754169</v>
      </c>
      <c r="AV66" s="100">
        <f t="shared" si="29"/>
        <v>0.45144250304754169</v>
      </c>
      <c r="AW66" s="100">
        <f t="shared" si="29"/>
        <v>0.45144250304754169</v>
      </c>
      <c r="AX66" s="100">
        <f t="shared" si="29"/>
        <v>0.45144250304754163</v>
      </c>
      <c r="AY66" s="100">
        <f t="shared" si="29"/>
        <v>0.37195652173913035</v>
      </c>
      <c r="AZ66" s="100">
        <f t="shared" si="29"/>
        <v>0.37195652173913041</v>
      </c>
      <c r="BA66" s="100">
        <f t="shared" si="29"/>
        <v>0.37195652173913035</v>
      </c>
      <c r="BB66" s="100">
        <f t="shared" si="29"/>
        <v>0.37195652173913035</v>
      </c>
      <c r="BC66" s="100">
        <f t="shared" si="29"/>
        <v>0.37195652173913035</v>
      </c>
      <c r="BD66" s="100">
        <f t="shared" si="29"/>
        <v>0.37195652173913035</v>
      </c>
      <c r="BE66" s="100">
        <f t="shared" si="29"/>
        <v>0.37195652173913035</v>
      </c>
      <c r="BF66" s="100">
        <f t="shared" si="29"/>
        <v>0.37195652173913035</v>
      </c>
      <c r="BG66" s="100">
        <f t="shared" si="29"/>
        <v>0.37195652173913035</v>
      </c>
      <c r="BH66" s="100">
        <f t="shared" si="29"/>
        <v>0.37195652173913035</v>
      </c>
      <c r="BI66" s="100">
        <f t="shared" si="29"/>
        <v>0.37195652173913035</v>
      </c>
      <c r="BJ66" s="100">
        <f t="shared" si="29"/>
        <v>0.37195652173913041</v>
      </c>
      <c r="BK66" s="119"/>
    </row>
    <row r="67" spans="1:63" outlineLevel="1" x14ac:dyDescent="0.15"/>
    <row r="68" spans="1:63" outlineLevel="1" x14ac:dyDescent="0.15">
      <c r="A68" s="16" t="s">
        <v>1204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14</v>
      </c>
      <c r="G71" s="169">
        <f t="shared" si="30"/>
        <v>24</v>
      </c>
      <c r="H71" s="169">
        <f t="shared" si="30"/>
        <v>24</v>
      </c>
      <c r="I71" s="169">
        <f t="shared" si="30"/>
        <v>24</v>
      </c>
      <c r="J71" s="169">
        <f t="shared" si="30"/>
        <v>24</v>
      </c>
      <c r="K71" s="169">
        <f t="shared" si="30"/>
        <v>24</v>
      </c>
      <c r="L71" s="169">
        <f t="shared" si="30"/>
        <v>24</v>
      </c>
      <c r="M71" s="169">
        <f t="shared" si="30"/>
        <v>24</v>
      </c>
      <c r="N71" s="169">
        <f t="shared" si="30"/>
        <v>22</v>
      </c>
      <c r="O71" s="102">
        <f t="shared" si="30"/>
        <v>191</v>
      </c>
      <c r="P71" s="102">
        <f t="shared" si="30"/>
        <v>306</v>
      </c>
      <c r="Q71" s="102">
        <f t="shared" si="30"/>
        <v>344</v>
      </c>
      <c r="R71" s="102">
        <f t="shared" si="30"/>
        <v>344</v>
      </c>
      <c r="S71" s="102">
        <f t="shared" si="30"/>
        <v>344</v>
      </c>
      <c r="T71" s="102">
        <f t="shared" si="30"/>
        <v>344</v>
      </c>
      <c r="U71" s="102">
        <f t="shared" si="30"/>
        <v>344</v>
      </c>
      <c r="V71" s="102">
        <f t="shared" si="30"/>
        <v>344</v>
      </c>
      <c r="W71" s="102">
        <f t="shared" si="30"/>
        <v>344</v>
      </c>
      <c r="X71" s="102">
        <f t="shared" si="30"/>
        <v>344</v>
      </c>
      <c r="Y71" s="102">
        <f t="shared" si="30"/>
        <v>344</v>
      </c>
      <c r="Z71" s="102">
        <f t="shared" si="30"/>
        <v>229</v>
      </c>
      <c r="AA71" s="102">
        <f t="shared" si="30"/>
        <v>508</v>
      </c>
      <c r="AB71" s="102">
        <f t="shared" si="30"/>
        <v>813</v>
      </c>
      <c r="AC71" s="102">
        <f t="shared" si="30"/>
        <v>914</v>
      </c>
      <c r="AD71" s="102">
        <f t="shared" si="30"/>
        <v>914</v>
      </c>
      <c r="AE71" s="102">
        <f t="shared" si="30"/>
        <v>914</v>
      </c>
      <c r="AF71" s="102">
        <f t="shared" si="30"/>
        <v>914</v>
      </c>
      <c r="AG71" s="102">
        <f t="shared" si="30"/>
        <v>914</v>
      </c>
      <c r="AH71" s="102">
        <f t="shared" si="30"/>
        <v>914</v>
      </c>
      <c r="AI71" s="102">
        <f t="shared" si="30"/>
        <v>914</v>
      </c>
      <c r="AJ71" s="102">
        <f t="shared" si="30"/>
        <v>914</v>
      </c>
      <c r="AK71" s="102">
        <f t="shared" si="30"/>
        <v>914</v>
      </c>
      <c r="AL71" s="102">
        <f t="shared" si="30"/>
        <v>609</v>
      </c>
      <c r="AM71" s="102">
        <f t="shared" si="30"/>
        <v>523</v>
      </c>
      <c r="AN71" s="102">
        <f t="shared" si="30"/>
        <v>837</v>
      </c>
      <c r="AO71" s="102">
        <f t="shared" si="30"/>
        <v>942</v>
      </c>
      <c r="AP71" s="102">
        <f t="shared" si="30"/>
        <v>942</v>
      </c>
      <c r="AQ71" s="102">
        <f t="shared" si="30"/>
        <v>942</v>
      </c>
      <c r="AR71" s="102">
        <f t="shared" si="30"/>
        <v>942</v>
      </c>
      <c r="AS71" s="102">
        <f t="shared" si="30"/>
        <v>942</v>
      </c>
      <c r="AT71" s="102">
        <f t="shared" si="30"/>
        <v>942</v>
      </c>
      <c r="AU71" s="102">
        <f t="shared" si="30"/>
        <v>942</v>
      </c>
      <c r="AV71" s="102">
        <f t="shared" si="30"/>
        <v>942</v>
      </c>
      <c r="AW71" s="102">
        <f t="shared" si="30"/>
        <v>942</v>
      </c>
      <c r="AX71" s="102">
        <f t="shared" si="30"/>
        <v>628</v>
      </c>
      <c r="AY71" s="102">
        <f t="shared" si="30"/>
        <v>539</v>
      </c>
      <c r="AZ71" s="102">
        <f t="shared" si="30"/>
        <v>863</v>
      </c>
      <c r="BA71" s="102">
        <f t="shared" si="30"/>
        <v>970</v>
      </c>
      <c r="BB71" s="102">
        <f t="shared" si="30"/>
        <v>970</v>
      </c>
      <c r="BC71" s="102">
        <f t="shared" si="30"/>
        <v>970</v>
      </c>
      <c r="BD71" s="102">
        <f t="shared" si="30"/>
        <v>970</v>
      </c>
      <c r="BE71" s="102">
        <f t="shared" si="30"/>
        <v>970</v>
      </c>
      <c r="BF71" s="102">
        <f t="shared" si="30"/>
        <v>970</v>
      </c>
      <c r="BG71" s="102">
        <f t="shared" si="30"/>
        <v>970</v>
      </c>
      <c r="BH71" s="102">
        <f t="shared" si="30"/>
        <v>970</v>
      </c>
      <c r="BI71" s="102">
        <f t="shared" si="30"/>
        <v>970</v>
      </c>
      <c r="BJ71" s="102">
        <f t="shared" si="30"/>
        <v>646</v>
      </c>
      <c r="BK71" s="103">
        <f>SUM(C71:BJ71)</f>
        <v>35426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5</v>
      </c>
      <c r="G72" s="169">
        <f t="shared" si="31"/>
        <v>9</v>
      </c>
      <c r="H72" s="169">
        <f t="shared" si="31"/>
        <v>9</v>
      </c>
      <c r="I72" s="169">
        <f t="shared" si="31"/>
        <v>9</v>
      </c>
      <c r="J72" s="169">
        <f t="shared" si="31"/>
        <v>9</v>
      </c>
      <c r="K72" s="169">
        <f t="shared" si="31"/>
        <v>9</v>
      </c>
      <c r="L72" s="169">
        <f t="shared" si="31"/>
        <v>9</v>
      </c>
      <c r="M72" s="169">
        <f t="shared" si="31"/>
        <v>9</v>
      </c>
      <c r="N72" s="169">
        <f t="shared" si="31"/>
        <v>9</v>
      </c>
      <c r="O72" s="102">
        <f t="shared" ref="O72:BJ72" si="32">ROUNDUP(+O50*O70,0)</f>
        <v>64</v>
      </c>
      <c r="P72" s="102">
        <f t="shared" si="32"/>
        <v>102</v>
      </c>
      <c r="Q72" s="102">
        <f t="shared" si="32"/>
        <v>115</v>
      </c>
      <c r="R72" s="102">
        <f t="shared" si="32"/>
        <v>115</v>
      </c>
      <c r="S72" s="102">
        <f t="shared" si="32"/>
        <v>115</v>
      </c>
      <c r="T72" s="102">
        <f t="shared" si="32"/>
        <v>115</v>
      </c>
      <c r="U72" s="102">
        <f t="shared" si="32"/>
        <v>115</v>
      </c>
      <c r="V72" s="102">
        <f t="shared" si="32"/>
        <v>115</v>
      </c>
      <c r="W72" s="102">
        <f t="shared" si="32"/>
        <v>115</v>
      </c>
      <c r="X72" s="102">
        <f t="shared" si="32"/>
        <v>115</v>
      </c>
      <c r="Y72" s="102">
        <f t="shared" si="32"/>
        <v>115</v>
      </c>
      <c r="Z72" s="102">
        <f t="shared" si="32"/>
        <v>77</v>
      </c>
      <c r="AA72" s="102">
        <f t="shared" si="32"/>
        <v>218</v>
      </c>
      <c r="AB72" s="102">
        <f t="shared" si="32"/>
        <v>349</v>
      </c>
      <c r="AC72" s="102">
        <f t="shared" si="32"/>
        <v>393</v>
      </c>
      <c r="AD72" s="102">
        <f t="shared" si="32"/>
        <v>393</v>
      </c>
      <c r="AE72" s="102">
        <f t="shared" si="32"/>
        <v>393</v>
      </c>
      <c r="AF72" s="102">
        <f t="shared" si="32"/>
        <v>393</v>
      </c>
      <c r="AG72" s="102">
        <f t="shared" si="32"/>
        <v>393</v>
      </c>
      <c r="AH72" s="102">
        <f t="shared" si="32"/>
        <v>393</v>
      </c>
      <c r="AI72" s="102">
        <f t="shared" si="32"/>
        <v>393</v>
      </c>
      <c r="AJ72" s="102">
        <f t="shared" si="32"/>
        <v>393</v>
      </c>
      <c r="AK72" s="102">
        <f t="shared" si="32"/>
        <v>393</v>
      </c>
      <c r="AL72" s="102">
        <f t="shared" si="32"/>
        <v>262</v>
      </c>
      <c r="AM72" s="102">
        <f t="shared" si="32"/>
        <v>225</v>
      </c>
      <c r="AN72" s="102">
        <f t="shared" si="32"/>
        <v>360</v>
      </c>
      <c r="AO72" s="102">
        <f t="shared" si="32"/>
        <v>404</v>
      </c>
      <c r="AP72" s="102">
        <f t="shared" si="32"/>
        <v>404</v>
      </c>
      <c r="AQ72" s="102">
        <f t="shared" si="32"/>
        <v>404</v>
      </c>
      <c r="AR72" s="102">
        <f t="shared" si="32"/>
        <v>404</v>
      </c>
      <c r="AS72" s="102">
        <f t="shared" si="32"/>
        <v>404</v>
      </c>
      <c r="AT72" s="102">
        <f t="shared" si="32"/>
        <v>404</v>
      </c>
      <c r="AU72" s="102">
        <f t="shared" si="32"/>
        <v>404</v>
      </c>
      <c r="AV72" s="102">
        <f t="shared" si="32"/>
        <v>404</v>
      </c>
      <c r="AW72" s="102">
        <f t="shared" si="32"/>
        <v>404</v>
      </c>
      <c r="AX72" s="102">
        <f t="shared" si="32"/>
        <v>270</v>
      </c>
      <c r="AY72" s="102">
        <f t="shared" si="32"/>
        <v>231</v>
      </c>
      <c r="AZ72" s="102">
        <f t="shared" si="32"/>
        <v>370</v>
      </c>
      <c r="BA72" s="102">
        <f t="shared" si="32"/>
        <v>417</v>
      </c>
      <c r="BB72" s="102">
        <f t="shared" si="32"/>
        <v>417</v>
      </c>
      <c r="BC72" s="102">
        <f t="shared" si="32"/>
        <v>417</v>
      </c>
      <c r="BD72" s="102">
        <f t="shared" si="32"/>
        <v>417</v>
      </c>
      <c r="BE72" s="102">
        <f t="shared" si="32"/>
        <v>417</v>
      </c>
      <c r="BF72" s="102">
        <f t="shared" si="32"/>
        <v>417</v>
      </c>
      <c r="BG72" s="102">
        <f t="shared" si="32"/>
        <v>417</v>
      </c>
      <c r="BH72" s="102">
        <f t="shared" si="32"/>
        <v>417</v>
      </c>
      <c r="BI72" s="102">
        <f t="shared" si="32"/>
        <v>417</v>
      </c>
      <c r="BJ72" s="102">
        <f t="shared" si="32"/>
        <v>278</v>
      </c>
      <c r="BK72" s="103">
        <f>SUM(C72:BJ72)</f>
        <v>14844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405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405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810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12500</v>
      </c>
      <c r="G81" s="90">
        <f>'COGS-PRICE-MARGIN_CWS'!$B49*G72</f>
        <v>22500</v>
      </c>
      <c r="H81" s="90">
        <f>'COGS-PRICE-MARGIN_CWS'!$B49*H72</f>
        <v>22500</v>
      </c>
      <c r="I81" s="90">
        <f>'COGS-PRICE-MARGIN_CWS'!$B49*I72</f>
        <v>22500</v>
      </c>
      <c r="J81" s="90">
        <f>'COGS-PRICE-MARGIN_CWS'!$B49*J72</f>
        <v>22500</v>
      </c>
      <c r="K81" s="90">
        <f>'COGS-PRICE-MARGIN_CWS'!$B49*K72</f>
        <v>22500</v>
      </c>
      <c r="L81" s="90">
        <f>'COGS-PRICE-MARGIN_CWS'!$B49*L72</f>
        <v>22500</v>
      </c>
      <c r="M81" s="90">
        <f>'COGS-PRICE-MARGIN_CWS'!$B49*M72</f>
        <v>22500</v>
      </c>
      <c r="N81" s="90">
        <f>'COGS-PRICE-MARGIN_CWS'!$B49*N72</f>
        <v>22500</v>
      </c>
      <c r="O81" s="169">
        <f>'COGS-PRICE-MARGIN_CWS'!$B95*O72</f>
        <v>171200</v>
      </c>
      <c r="P81" s="169">
        <f>'COGS-PRICE-MARGIN_CWS'!$B95*P72</f>
        <v>272850</v>
      </c>
      <c r="Q81" s="169">
        <f>'COGS-PRICE-MARGIN_CWS'!$B95*Q72</f>
        <v>307625</v>
      </c>
      <c r="R81" s="169">
        <f>'COGS-PRICE-MARGIN_CWS'!$B95*R72</f>
        <v>307625</v>
      </c>
      <c r="S81" s="169">
        <f>'COGS-PRICE-MARGIN_CWS'!$B95*S72</f>
        <v>307625</v>
      </c>
      <c r="T81" s="169">
        <f>'COGS-PRICE-MARGIN_CWS'!$B95*T72</f>
        <v>307625</v>
      </c>
      <c r="U81" s="169">
        <f>'COGS-PRICE-MARGIN_CWS'!$B95*U72</f>
        <v>307625</v>
      </c>
      <c r="V81" s="169">
        <f>'COGS-PRICE-MARGIN_CWS'!$B95*V72</f>
        <v>307625</v>
      </c>
      <c r="W81" s="169">
        <f>'COGS-PRICE-MARGIN_CWS'!$B95*W72</f>
        <v>307625</v>
      </c>
      <c r="X81" s="169">
        <f>'COGS-PRICE-MARGIN_CWS'!$B95*X72</f>
        <v>307625</v>
      </c>
      <c r="Y81" s="169">
        <f>'COGS-PRICE-MARGIN_CWS'!$B95*Y72</f>
        <v>307625</v>
      </c>
      <c r="Z81" s="169">
        <f>'COGS-PRICE-MARGIN_CWS'!$B95*Z72</f>
        <v>205975</v>
      </c>
      <c r="AA81" s="90">
        <f>'COGS-PRICE-MARGIN_CWS'!$B145*AA72</f>
        <v>623970.5</v>
      </c>
      <c r="AB81" s="90">
        <f>'COGS-PRICE-MARGIN_CWS'!$B145*AB72</f>
        <v>998925.25</v>
      </c>
      <c r="AC81" s="90">
        <f>'COGS-PRICE-MARGIN_CWS'!$B145*AC72</f>
        <v>1124864.25</v>
      </c>
      <c r="AD81" s="90">
        <f>'COGS-PRICE-MARGIN_CWS'!$B145*AD72</f>
        <v>1124864.25</v>
      </c>
      <c r="AE81" s="90">
        <f>'COGS-PRICE-MARGIN_CWS'!$B145*AE72</f>
        <v>1124864.25</v>
      </c>
      <c r="AF81" s="90">
        <f>'COGS-PRICE-MARGIN_CWS'!$B145*AF72</f>
        <v>1124864.25</v>
      </c>
      <c r="AG81" s="90">
        <f>'COGS-PRICE-MARGIN_CWS'!$B145*AG72</f>
        <v>1124864.25</v>
      </c>
      <c r="AH81" s="90">
        <f>'COGS-PRICE-MARGIN_CWS'!$B145*AH72</f>
        <v>1124864.25</v>
      </c>
      <c r="AI81" s="90">
        <f>'COGS-PRICE-MARGIN_CWS'!$B145*AI72</f>
        <v>1124864.25</v>
      </c>
      <c r="AJ81" s="90">
        <f>'COGS-PRICE-MARGIN_CWS'!$B145*AJ72</f>
        <v>1124864.25</v>
      </c>
      <c r="AK81" s="90">
        <f>'COGS-PRICE-MARGIN_CWS'!$B145*AK72</f>
        <v>1124864.25</v>
      </c>
      <c r="AL81" s="90">
        <f>'COGS-PRICE-MARGIN_CWS'!$B145*AL72</f>
        <v>749909.5</v>
      </c>
      <c r="AM81" s="90">
        <f>'COGS-PRICE-MARGIN_CWS'!$B195*AM72</f>
        <v>689086.6875</v>
      </c>
      <c r="AN81" s="90">
        <f>'COGS-PRICE-MARGIN_CWS'!$B195*AN72</f>
        <v>1102538.7</v>
      </c>
      <c r="AO81" s="90">
        <f>'COGS-PRICE-MARGIN_CWS'!$B195*AO72</f>
        <v>1237293.43</v>
      </c>
      <c r="AP81" s="90">
        <f>'COGS-PRICE-MARGIN_CWS'!$B195*AP72</f>
        <v>1237293.43</v>
      </c>
      <c r="AQ81" s="90">
        <f>'COGS-PRICE-MARGIN_CWS'!$B195*AQ72</f>
        <v>1237293.43</v>
      </c>
      <c r="AR81" s="90">
        <f>'COGS-PRICE-MARGIN_CWS'!$B195*AR72</f>
        <v>1237293.43</v>
      </c>
      <c r="AS81" s="90">
        <f>'COGS-PRICE-MARGIN_CWS'!$B195*AS72</f>
        <v>1237293.43</v>
      </c>
      <c r="AT81" s="90">
        <f>'COGS-PRICE-MARGIN_CWS'!$B195*AT72</f>
        <v>1237293.43</v>
      </c>
      <c r="AU81" s="90">
        <f>'COGS-PRICE-MARGIN_CWS'!$B195*AU72</f>
        <v>1237293.43</v>
      </c>
      <c r="AV81" s="90">
        <f>'COGS-PRICE-MARGIN_CWS'!$B195*AV72</f>
        <v>1237293.43</v>
      </c>
      <c r="AW81" s="90">
        <f>'COGS-PRICE-MARGIN_CWS'!$B195*AW72</f>
        <v>1237293.43</v>
      </c>
      <c r="AX81" s="90">
        <f>'COGS-PRICE-MARGIN_CWS'!$B195*AX72</f>
        <v>826904.02500000002</v>
      </c>
      <c r="AY81" s="90">
        <f>'COGS-PRICE-MARGIN_CWS'!$B245*AY72</f>
        <v>756984.69577500003</v>
      </c>
      <c r="AZ81" s="90">
        <f>'COGS-PRICE-MARGIN_CWS'!$B245*AZ72</f>
        <v>1212486.3092499999</v>
      </c>
      <c r="BA81" s="90">
        <f>'COGS-PRICE-MARGIN_CWS'!$B245*BA72</f>
        <v>1366504.8404250001</v>
      </c>
      <c r="BB81" s="90">
        <f>'COGS-PRICE-MARGIN_CWS'!$B245*BB72</f>
        <v>1366504.8404250001</v>
      </c>
      <c r="BC81" s="90">
        <f>'COGS-PRICE-MARGIN_CWS'!$B245*BC72</f>
        <v>1366504.8404250001</v>
      </c>
      <c r="BD81" s="90">
        <f>'COGS-PRICE-MARGIN_CWS'!$B245*BD72</f>
        <v>1366504.8404250001</v>
      </c>
      <c r="BE81" s="90">
        <f>'COGS-PRICE-MARGIN_CWS'!$B245*BE72</f>
        <v>1366504.8404250001</v>
      </c>
      <c r="BF81" s="90">
        <f>'COGS-PRICE-MARGIN_CWS'!$B245*BF72</f>
        <v>1366504.8404250001</v>
      </c>
      <c r="BG81" s="90">
        <f>'COGS-PRICE-MARGIN_CWS'!$B245*BG72</f>
        <v>1366504.8404250001</v>
      </c>
      <c r="BH81" s="90">
        <f>'COGS-PRICE-MARGIN_CWS'!$B245*BH72</f>
        <v>1366504.8404250001</v>
      </c>
      <c r="BI81" s="90">
        <f>'COGS-PRICE-MARGIN_CWS'!$B245*BI72</f>
        <v>1366504.8404250001</v>
      </c>
      <c r="BJ81" s="90">
        <f>'COGS-PRICE-MARGIN_CWS'!$B245*BJ72</f>
        <v>911003.22695000004</v>
      </c>
      <c r="BK81" s="118">
        <f>SUM(C81:BJ81)</f>
        <v>45040921.578299992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1209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731840</v>
      </c>
      <c r="G86" s="97">
        <f t="shared" si="36"/>
        <v>1276000</v>
      </c>
      <c r="H86" s="97">
        <f t="shared" si="36"/>
        <v>1276000</v>
      </c>
      <c r="I86" s="97">
        <f t="shared" si="36"/>
        <v>1276000</v>
      </c>
      <c r="J86" s="97">
        <f t="shared" si="36"/>
        <v>1276000</v>
      </c>
      <c r="K86" s="97">
        <f t="shared" si="36"/>
        <v>1276000</v>
      </c>
      <c r="L86" s="97">
        <f t="shared" si="36"/>
        <v>1276000</v>
      </c>
      <c r="M86" s="97">
        <f t="shared" si="36"/>
        <v>1276000</v>
      </c>
      <c r="N86" s="97">
        <f t="shared" si="36"/>
        <v>1224360</v>
      </c>
      <c r="O86" s="97">
        <f t="shared" si="36"/>
        <v>11332370</v>
      </c>
      <c r="P86" s="97">
        <f t="shared" si="36"/>
        <v>18146130</v>
      </c>
      <c r="Q86" s="97">
        <f t="shared" si="36"/>
        <v>20402760</v>
      </c>
      <c r="R86" s="97">
        <f t="shared" si="36"/>
        <v>20402760</v>
      </c>
      <c r="S86" s="97">
        <f t="shared" si="36"/>
        <v>20402760</v>
      </c>
      <c r="T86" s="97">
        <f t="shared" si="36"/>
        <v>20402760</v>
      </c>
      <c r="U86" s="97">
        <f t="shared" si="36"/>
        <v>20402760</v>
      </c>
      <c r="V86" s="97">
        <f t="shared" si="36"/>
        <v>20402760</v>
      </c>
      <c r="W86" s="97">
        <f t="shared" si="36"/>
        <v>20402760</v>
      </c>
      <c r="X86" s="97">
        <f t="shared" si="36"/>
        <v>20402760</v>
      </c>
      <c r="Y86" s="97">
        <f t="shared" si="36"/>
        <v>20402760</v>
      </c>
      <c r="Z86" s="97">
        <f t="shared" si="36"/>
        <v>13608260</v>
      </c>
      <c r="AA86" s="97">
        <f t="shared" si="36"/>
        <v>15608421.700000001</v>
      </c>
      <c r="AB86" s="97">
        <f t="shared" si="36"/>
        <v>24956530.199999999</v>
      </c>
      <c r="AC86" s="97">
        <f t="shared" si="36"/>
        <v>28073520.449999999</v>
      </c>
      <c r="AD86" s="97">
        <f t="shared" si="36"/>
        <v>28073520.449999999</v>
      </c>
      <c r="AE86" s="97">
        <f t="shared" si="36"/>
        <v>28073520.449999999</v>
      </c>
      <c r="AF86" s="97">
        <f t="shared" si="36"/>
        <v>28073520.449999999</v>
      </c>
      <c r="AG86" s="97">
        <f t="shared" si="36"/>
        <v>28073520.449999999</v>
      </c>
      <c r="AH86" s="97">
        <f t="shared" si="36"/>
        <v>28073520.449999999</v>
      </c>
      <c r="AI86" s="97">
        <f t="shared" si="36"/>
        <v>28073520.449999999</v>
      </c>
      <c r="AJ86" s="97">
        <f t="shared" si="36"/>
        <v>28073520.449999999</v>
      </c>
      <c r="AK86" s="97">
        <f t="shared" si="36"/>
        <v>28073520.449999999</v>
      </c>
      <c r="AL86" s="97">
        <f t="shared" si="36"/>
        <v>18725411.949999999</v>
      </c>
      <c r="AM86" s="97">
        <f t="shared" si="36"/>
        <v>34341017.897500001</v>
      </c>
      <c r="AN86" s="97">
        <f t="shared" si="36"/>
        <v>54966454.367000006</v>
      </c>
      <c r="AO86" s="97">
        <f t="shared" si="36"/>
        <v>61835270.468000002</v>
      </c>
      <c r="AP86" s="97">
        <f t="shared" si="36"/>
        <v>61835270.468000002</v>
      </c>
      <c r="AQ86" s="97">
        <f t="shared" si="36"/>
        <v>61835270.468000002</v>
      </c>
      <c r="AR86" s="97">
        <f t="shared" si="36"/>
        <v>61835270.468000002</v>
      </c>
      <c r="AS86" s="97">
        <f t="shared" si="36"/>
        <v>61835270.468000002</v>
      </c>
      <c r="AT86" s="97">
        <f t="shared" si="36"/>
        <v>61835270.468000002</v>
      </c>
      <c r="AU86" s="97">
        <f t="shared" si="36"/>
        <v>61835270.468000002</v>
      </c>
      <c r="AV86" s="97">
        <f t="shared" si="36"/>
        <v>61835270.468000002</v>
      </c>
      <c r="AW86" s="97">
        <f t="shared" si="36"/>
        <v>61835270.468000002</v>
      </c>
      <c r="AX86" s="97">
        <f t="shared" si="36"/>
        <v>41231884.772500008</v>
      </c>
      <c r="AY86" s="97">
        <f t="shared" si="36"/>
        <v>37849234.78875</v>
      </c>
      <c r="AZ86" s="97">
        <f t="shared" si="36"/>
        <v>60584991.582200013</v>
      </c>
      <c r="BA86" s="97">
        <f t="shared" si="36"/>
        <v>68153527.743940011</v>
      </c>
      <c r="BB86" s="97">
        <f t="shared" si="36"/>
        <v>68153527.743940011</v>
      </c>
      <c r="BC86" s="97">
        <f t="shared" si="36"/>
        <v>68153527.743940011</v>
      </c>
      <c r="BD86" s="97">
        <f t="shared" si="36"/>
        <v>68153527.743940011</v>
      </c>
      <c r="BE86" s="97">
        <f t="shared" si="36"/>
        <v>68153527.743940011</v>
      </c>
      <c r="BF86" s="97">
        <f t="shared" si="36"/>
        <v>68153527.743940011</v>
      </c>
      <c r="BG86" s="97">
        <f t="shared" si="36"/>
        <v>68153527.743940011</v>
      </c>
      <c r="BH86" s="97">
        <f t="shared" si="36"/>
        <v>68153527.743940011</v>
      </c>
      <c r="BI86" s="97">
        <f t="shared" si="36"/>
        <v>68153527.743940011</v>
      </c>
      <c r="BJ86" s="97">
        <f t="shared" si="36"/>
        <v>45421047.940515012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194340</v>
      </c>
      <c r="G87" s="97">
        <f t="shared" si="37"/>
        <v>338500</v>
      </c>
      <c r="H87" s="97">
        <f t="shared" si="37"/>
        <v>338500</v>
      </c>
      <c r="I87" s="97">
        <f t="shared" si="37"/>
        <v>338500</v>
      </c>
      <c r="J87" s="97">
        <f t="shared" si="37"/>
        <v>338500</v>
      </c>
      <c r="K87" s="97">
        <f t="shared" si="37"/>
        <v>338500</v>
      </c>
      <c r="L87" s="97">
        <f t="shared" si="37"/>
        <v>338500</v>
      </c>
      <c r="M87" s="97">
        <f t="shared" si="37"/>
        <v>338500</v>
      </c>
      <c r="N87" s="97">
        <f t="shared" si="37"/>
        <v>324360</v>
      </c>
      <c r="O87" s="97">
        <f t="shared" si="37"/>
        <v>3748745</v>
      </c>
      <c r="P87" s="97">
        <f t="shared" si="37"/>
        <v>6001630</v>
      </c>
      <c r="Q87" s="97">
        <f t="shared" si="37"/>
        <v>6746885</v>
      </c>
      <c r="R87" s="97">
        <f t="shared" si="37"/>
        <v>6746885</v>
      </c>
      <c r="S87" s="97">
        <f t="shared" si="37"/>
        <v>6746885</v>
      </c>
      <c r="T87" s="97">
        <f t="shared" si="37"/>
        <v>6746885</v>
      </c>
      <c r="U87" s="97">
        <f t="shared" si="37"/>
        <v>6746885</v>
      </c>
      <c r="V87" s="97">
        <f t="shared" si="37"/>
        <v>6746885</v>
      </c>
      <c r="W87" s="97">
        <f t="shared" si="37"/>
        <v>6746885</v>
      </c>
      <c r="X87" s="97">
        <f t="shared" si="37"/>
        <v>6746885</v>
      </c>
      <c r="Y87" s="97">
        <f t="shared" si="37"/>
        <v>6746885</v>
      </c>
      <c r="Z87" s="97">
        <f t="shared" si="37"/>
        <v>4499885</v>
      </c>
      <c r="AA87" s="97">
        <f t="shared" si="37"/>
        <v>5218454.2000000011</v>
      </c>
      <c r="AB87" s="97">
        <f t="shared" si="37"/>
        <v>8341168.9499999993</v>
      </c>
      <c r="AC87" s="97">
        <f t="shared" si="37"/>
        <v>9383027.9499999993</v>
      </c>
      <c r="AD87" s="97">
        <f t="shared" si="37"/>
        <v>9383027.9499999993</v>
      </c>
      <c r="AE87" s="97">
        <f t="shared" si="37"/>
        <v>9383027.9499999993</v>
      </c>
      <c r="AF87" s="97">
        <f t="shared" si="37"/>
        <v>9383027.9499999993</v>
      </c>
      <c r="AG87" s="97">
        <f t="shared" si="37"/>
        <v>9383027.9499999993</v>
      </c>
      <c r="AH87" s="97">
        <f t="shared" si="37"/>
        <v>9383027.9499999993</v>
      </c>
      <c r="AI87" s="97">
        <f t="shared" si="37"/>
        <v>9383027.9499999993</v>
      </c>
      <c r="AJ87" s="97">
        <f t="shared" si="37"/>
        <v>9383027.9499999993</v>
      </c>
      <c r="AK87" s="97">
        <f t="shared" si="37"/>
        <v>9383027.9499999993</v>
      </c>
      <c r="AL87" s="97">
        <f t="shared" si="37"/>
        <v>6260313.1999999993</v>
      </c>
      <c r="AM87" s="97">
        <f t="shared" si="37"/>
        <v>11448026.835000003</v>
      </c>
      <c r="AN87" s="97">
        <f t="shared" si="37"/>
        <v>18322355.629499998</v>
      </c>
      <c r="AO87" s="97">
        <f t="shared" si="37"/>
        <v>20612573.517999999</v>
      </c>
      <c r="AP87" s="97">
        <f t="shared" si="37"/>
        <v>20612573.517999999</v>
      </c>
      <c r="AQ87" s="97">
        <f t="shared" si="37"/>
        <v>20612573.517999999</v>
      </c>
      <c r="AR87" s="97">
        <f t="shared" si="37"/>
        <v>20612573.517999999</v>
      </c>
      <c r="AS87" s="97">
        <f t="shared" si="37"/>
        <v>20612573.517999999</v>
      </c>
      <c r="AT87" s="97">
        <f t="shared" si="37"/>
        <v>20612573.517999999</v>
      </c>
      <c r="AU87" s="97">
        <f t="shared" si="37"/>
        <v>20612573.517999999</v>
      </c>
      <c r="AV87" s="97">
        <f t="shared" si="37"/>
        <v>20612573.517999999</v>
      </c>
      <c r="AW87" s="97">
        <f t="shared" si="37"/>
        <v>20612573.517999999</v>
      </c>
      <c r="AX87" s="97">
        <f t="shared" si="37"/>
        <v>13744982.460000003</v>
      </c>
      <c r="AY87" s="97">
        <f t="shared" si="37"/>
        <v>12616411.596249998</v>
      </c>
      <c r="AZ87" s="97">
        <f t="shared" si="37"/>
        <v>20196089.524075009</v>
      </c>
      <c r="BA87" s="97">
        <f t="shared" si="37"/>
        <v>22718061.047315001</v>
      </c>
      <c r="BB87" s="97">
        <f t="shared" si="37"/>
        <v>22718061.047315001</v>
      </c>
      <c r="BC87" s="97">
        <f t="shared" si="37"/>
        <v>22718061.047315001</v>
      </c>
      <c r="BD87" s="97">
        <f t="shared" si="37"/>
        <v>22718061.047315001</v>
      </c>
      <c r="BE87" s="97">
        <f t="shared" si="37"/>
        <v>22718061.047315001</v>
      </c>
      <c r="BF87" s="97">
        <f t="shared" si="37"/>
        <v>22718061.047315001</v>
      </c>
      <c r="BG87" s="97">
        <f t="shared" si="37"/>
        <v>22718061.047315001</v>
      </c>
      <c r="BH87" s="97">
        <f t="shared" si="37"/>
        <v>22718061.047315001</v>
      </c>
      <c r="BI87" s="97">
        <f t="shared" si="37"/>
        <v>22718061.047315001</v>
      </c>
      <c r="BJ87" s="97">
        <f t="shared" si="37"/>
        <v>15141660.109515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410170</v>
      </c>
      <c r="G88" s="97">
        <f t="shared" si="38"/>
        <v>713190</v>
      </c>
      <c r="H88" s="97">
        <f t="shared" si="38"/>
        <v>713190</v>
      </c>
      <c r="I88" s="97">
        <f t="shared" si="38"/>
        <v>713190</v>
      </c>
      <c r="J88" s="97">
        <f t="shared" si="38"/>
        <v>713190</v>
      </c>
      <c r="K88" s="97">
        <f t="shared" si="38"/>
        <v>713190</v>
      </c>
      <c r="L88" s="97">
        <f t="shared" si="38"/>
        <v>713190</v>
      </c>
      <c r="M88" s="97">
        <f t="shared" si="38"/>
        <v>713190</v>
      </c>
      <c r="N88" s="97">
        <f t="shared" si="38"/>
        <v>671330</v>
      </c>
      <c r="O88" s="97">
        <f t="shared" si="38"/>
        <v>6446750</v>
      </c>
      <c r="P88" s="97">
        <f t="shared" si="38"/>
        <v>10313730</v>
      </c>
      <c r="Q88" s="97">
        <f t="shared" si="38"/>
        <v>11603615</v>
      </c>
      <c r="R88" s="97">
        <f t="shared" si="38"/>
        <v>11603615</v>
      </c>
      <c r="S88" s="97">
        <f t="shared" si="38"/>
        <v>11603615</v>
      </c>
      <c r="T88" s="97">
        <f t="shared" si="38"/>
        <v>11603615</v>
      </c>
      <c r="U88" s="97">
        <f t="shared" si="38"/>
        <v>11603615</v>
      </c>
      <c r="V88" s="97">
        <f t="shared" si="38"/>
        <v>11603615</v>
      </c>
      <c r="W88" s="97">
        <f t="shared" si="38"/>
        <v>11603615</v>
      </c>
      <c r="X88" s="97">
        <f t="shared" si="38"/>
        <v>11603615</v>
      </c>
      <c r="Y88" s="97">
        <f t="shared" si="38"/>
        <v>11603615</v>
      </c>
      <c r="Z88" s="97">
        <f t="shared" si="38"/>
        <v>7736635</v>
      </c>
      <c r="AA88" s="97">
        <f t="shared" si="38"/>
        <v>19741510.699999999</v>
      </c>
      <c r="AB88" s="97">
        <f t="shared" si="38"/>
        <v>31597522.650000002</v>
      </c>
      <c r="AC88" s="97">
        <f t="shared" si="38"/>
        <v>35541703.149999999</v>
      </c>
      <c r="AD88" s="97">
        <f t="shared" si="38"/>
        <v>35541703.149999999</v>
      </c>
      <c r="AE88" s="97">
        <f t="shared" si="38"/>
        <v>35541703.149999999</v>
      </c>
      <c r="AF88" s="97">
        <f t="shared" si="38"/>
        <v>35541703.149999999</v>
      </c>
      <c r="AG88" s="97">
        <f t="shared" si="38"/>
        <v>35541703.149999999</v>
      </c>
      <c r="AH88" s="97">
        <f t="shared" si="38"/>
        <v>35541703.149999999</v>
      </c>
      <c r="AI88" s="97">
        <f t="shared" si="38"/>
        <v>35541703.149999999</v>
      </c>
      <c r="AJ88" s="97">
        <f t="shared" si="38"/>
        <v>35541703.149999999</v>
      </c>
      <c r="AK88" s="97">
        <f t="shared" si="38"/>
        <v>35541703.149999999</v>
      </c>
      <c r="AL88" s="97">
        <f t="shared" si="38"/>
        <v>23685691.199999999</v>
      </c>
      <c r="AM88" s="97">
        <f t="shared" si="38"/>
        <v>21764726.4595</v>
      </c>
      <c r="AN88" s="97">
        <f t="shared" si="38"/>
        <v>34829197.533000007</v>
      </c>
      <c r="AO88" s="97">
        <f t="shared" si="38"/>
        <v>39162579.623999998</v>
      </c>
      <c r="AP88" s="97">
        <f t="shared" si="38"/>
        <v>39162174.623999998</v>
      </c>
      <c r="AQ88" s="97">
        <f t="shared" si="38"/>
        <v>39162174.623999998</v>
      </c>
      <c r="AR88" s="97">
        <f t="shared" si="38"/>
        <v>39162174.623999998</v>
      </c>
      <c r="AS88" s="97">
        <f t="shared" si="38"/>
        <v>39162174.623999998</v>
      </c>
      <c r="AT88" s="97">
        <f t="shared" si="38"/>
        <v>39162174.623999998</v>
      </c>
      <c r="AU88" s="97">
        <f t="shared" si="38"/>
        <v>39162174.623999998</v>
      </c>
      <c r="AV88" s="97">
        <f t="shared" si="38"/>
        <v>39162174.623999998</v>
      </c>
      <c r="AW88" s="97">
        <f t="shared" si="38"/>
        <v>39162174.623999998</v>
      </c>
      <c r="AX88" s="97">
        <f t="shared" si="38"/>
        <v>26128942.147</v>
      </c>
      <c r="AY88" s="97">
        <f t="shared" si="38"/>
        <v>21033163.695774999</v>
      </c>
      <c r="AZ88" s="97">
        <f t="shared" si="38"/>
        <v>33680705.409249999</v>
      </c>
      <c r="BA88" s="97">
        <f t="shared" si="38"/>
        <v>37890364.740424998</v>
      </c>
      <c r="BB88" s="97">
        <f t="shared" si="38"/>
        <v>37889959.740424998</v>
      </c>
      <c r="BC88" s="97">
        <f t="shared" si="38"/>
        <v>37889959.740424998</v>
      </c>
      <c r="BD88" s="97">
        <f t="shared" si="38"/>
        <v>37889959.740424998</v>
      </c>
      <c r="BE88" s="97">
        <f t="shared" si="38"/>
        <v>37889959.740424998</v>
      </c>
      <c r="BF88" s="97">
        <f t="shared" si="38"/>
        <v>37889959.740424998</v>
      </c>
      <c r="BG88" s="97">
        <f t="shared" si="38"/>
        <v>37889959.740424998</v>
      </c>
      <c r="BH88" s="97">
        <f t="shared" si="38"/>
        <v>37889959.740424998</v>
      </c>
      <c r="BI88" s="97">
        <f t="shared" si="38"/>
        <v>37889959.740424998</v>
      </c>
      <c r="BJ88" s="97">
        <f t="shared" si="38"/>
        <v>25242418.026950002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153670</v>
      </c>
      <c r="G89" s="97">
        <f t="shared" si="39"/>
        <v>267690</v>
      </c>
      <c r="H89" s="97">
        <f t="shared" si="39"/>
        <v>267690</v>
      </c>
      <c r="I89" s="97">
        <f t="shared" si="39"/>
        <v>267690</v>
      </c>
      <c r="J89" s="97">
        <f t="shared" si="39"/>
        <v>267690</v>
      </c>
      <c r="K89" s="97">
        <f t="shared" si="39"/>
        <v>267690</v>
      </c>
      <c r="L89" s="97">
        <f t="shared" si="39"/>
        <v>267690</v>
      </c>
      <c r="M89" s="97">
        <f t="shared" si="39"/>
        <v>267690</v>
      </c>
      <c r="N89" s="97">
        <f t="shared" si="39"/>
        <v>252830</v>
      </c>
      <c r="O89" s="97">
        <f t="shared" si="39"/>
        <v>2763275</v>
      </c>
      <c r="P89" s="97">
        <f t="shared" si="39"/>
        <v>4420170</v>
      </c>
      <c r="Q89" s="97">
        <f t="shared" si="39"/>
        <v>4973360</v>
      </c>
      <c r="R89" s="97">
        <f t="shared" si="39"/>
        <v>4973360</v>
      </c>
      <c r="S89" s="97">
        <f t="shared" si="39"/>
        <v>4973360</v>
      </c>
      <c r="T89" s="97">
        <f t="shared" si="39"/>
        <v>4973360</v>
      </c>
      <c r="U89" s="97">
        <f t="shared" si="39"/>
        <v>4973360</v>
      </c>
      <c r="V89" s="97">
        <f t="shared" si="39"/>
        <v>4973360</v>
      </c>
      <c r="W89" s="97">
        <f t="shared" si="39"/>
        <v>4973360</v>
      </c>
      <c r="X89" s="97">
        <f t="shared" si="39"/>
        <v>4973360</v>
      </c>
      <c r="Y89" s="97">
        <f t="shared" si="39"/>
        <v>4973360</v>
      </c>
      <c r="Z89" s="97">
        <f t="shared" si="39"/>
        <v>3316465</v>
      </c>
      <c r="AA89" s="97">
        <f t="shared" si="39"/>
        <v>8520345.7999999989</v>
      </c>
      <c r="AB89" s="97">
        <f t="shared" si="39"/>
        <v>13637476.350000001</v>
      </c>
      <c r="AC89" s="97">
        <f t="shared" si="39"/>
        <v>15340515.099999998</v>
      </c>
      <c r="AD89" s="97">
        <f t="shared" si="39"/>
        <v>15340515.099999998</v>
      </c>
      <c r="AE89" s="97">
        <f t="shared" si="39"/>
        <v>15340515.099999998</v>
      </c>
      <c r="AF89" s="97">
        <f t="shared" si="39"/>
        <v>15340515.099999998</v>
      </c>
      <c r="AG89" s="97">
        <f t="shared" si="39"/>
        <v>15340515.099999998</v>
      </c>
      <c r="AH89" s="97">
        <f t="shared" si="39"/>
        <v>15340515.099999998</v>
      </c>
      <c r="AI89" s="97">
        <f t="shared" si="39"/>
        <v>15340515.099999998</v>
      </c>
      <c r="AJ89" s="97">
        <f t="shared" si="39"/>
        <v>15340515.099999998</v>
      </c>
      <c r="AK89" s="97">
        <f t="shared" si="39"/>
        <v>15340515.099999998</v>
      </c>
      <c r="AL89" s="97">
        <f t="shared" si="39"/>
        <v>10223384.549999999</v>
      </c>
      <c r="AM89" s="97">
        <f t="shared" si="39"/>
        <v>10203526.259500001</v>
      </c>
      <c r="AN89" s="97">
        <f t="shared" si="39"/>
        <v>16328185.983000003</v>
      </c>
      <c r="AO89" s="97">
        <f t="shared" si="39"/>
        <v>18358601.723999999</v>
      </c>
      <c r="AP89" s="97">
        <f t="shared" si="39"/>
        <v>18358196.723999999</v>
      </c>
      <c r="AQ89" s="97">
        <f t="shared" si="39"/>
        <v>18358196.723999999</v>
      </c>
      <c r="AR89" s="97">
        <f t="shared" si="39"/>
        <v>18358196.723999999</v>
      </c>
      <c r="AS89" s="97">
        <f t="shared" si="39"/>
        <v>18358196.723999999</v>
      </c>
      <c r="AT89" s="97">
        <f t="shared" si="39"/>
        <v>18358196.723999999</v>
      </c>
      <c r="AU89" s="97">
        <f t="shared" si="39"/>
        <v>18358196.723999999</v>
      </c>
      <c r="AV89" s="97">
        <f t="shared" si="39"/>
        <v>18358196.723999999</v>
      </c>
      <c r="AW89" s="97">
        <f t="shared" si="39"/>
        <v>18358196.723999999</v>
      </c>
      <c r="AX89" s="97">
        <f t="shared" si="39"/>
        <v>12249319.447000001</v>
      </c>
      <c r="AY89" s="97">
        <f t="shared" si="39"/>
        <v>8298841.7107749991</v>
      </c>
      <c r="AZ89" s="97">
        <f t="shared" si="39"/>
        <v>13289252.15275</v>
      </c>
      <c r="BA89" s="97">
        <f t="shared" si="39"/>
        <v>14952047.086924996</v>
      </c>
      <c r="BB89" s="97">
        <f t="shared" si="39"/>
        <v>14951642.086924996</v>
      </c>
      <c r="BC89" s="97">
        <f t="shared" si="39"/>
        <v>14951642.086924996</v>
      </c>
      <c r="BD89" s="97">
        <f t="shared" si="39"/>
        <v>14951642.086924996</v>
      </c>
      <c r="BE89" s="97">
        <f t="shared" si="39"/>
        <v>14951642.086924996</v>
      </c>
      <c r="BF89" s="97">
        <f t="shared" si="39"/>
        <v>14951642.086924996</v>
      </c>
      <c r="BG89" s="97">
        <f t="shared" si="39"/>
        <v>14951642.086924996</v>
      </c>
      <c r="BH89" s="97">
        <f t="shared" si="39"/>
        <v>14951642.086924996</v>
      </c>
      <c r="BI89" s="97">
        <f t="shared" si="39"/>
        <v>14951642.086924996</v>
      </c>
      <c r="BJ89" s="97">
        <f t="shared" si="39"/>
        <v>9961231.6449499987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1142010</v>
      </c>
      <c r="G90" s="97">
        <f t="shared" si="40"/>
        <v>1989190</v>
      </c>
      <c r="H90" s="97">
        <f t="shared" si="40"/>
        <v>1989190</v>
      </c>
      <c r="I90" s="97">
        <f t="shared" si="40"/>
        <v>1989190</v>
      </c>
      <c r="J90" s="97">
        <f t="shared" si="40"/>
        <v>1989190</v>
      </c>
      <c r="K90" s="97">
        <f t="shared" si="40"/>
        <v>1989190</v>
      </c>
      <c r="L90" s="97">
        <f t="shared" si="40"/>
        <v>1989190</v>
      </c>
      <c r="M90" s="97">
        <f t="shared" si="40"/>
        <v>1989190</v>
      </c>
      <c r="N90" s="97">
        <f t="shared" si="40"/>
        <v>1895690</v>
      </c>
      <c r="O90" s="97">
        <f t="shared" si="40"/>
        <v>17779120</v>
      </c>
      <c r="P90" s="97">
        <f t="shared" si="40"/>
        <v>28459860</v>
      </c>
      <c r="Q90" s="97">
        <f t="shared" si="40"/>
        <v>32006375</v>
      </c>
      <c r="R90" s="97">
        <f t="shared" si="40"/>
        <v>32006375</v>
      </c>
      <c r="S90" s="97">
        <f t="shared" si="40"/>
        <v>32006375</v>
      </c>
      <c r="T90" s="97">
        <f t="shared" si="40"/>
        <v>32006375</v>
      </c>
      <c r="U90" s="97">
        <f t="shared" si="40"/>
        <v>32006375</v>
      </c>
      <c r="V90" s="97">
        <f t="shared" si="40"/>
        <v>32006375</v>
      </c>
      <c r="W90" s="97">
        <f t="shared" si="40"/>
        <v>32006375</v>
      </c>
      <c r="X90" s="97">
        <f t="shared" si="40"/>
        <v>32006375</v>
      </c>
      <c r="Y90" s="97">
        <f t="shared" si="40"/>
        <v>32006375</v>
      </c>
      <c r="Z90" s="97">
        <f t="shared" si="40"/>
        <v>21344895</v>
      </c>
      <c r="AA90" s="97">
        <f t="shared" ref="AA90:AL90" si="41">AA45+AA44+AA41+AA40+AA17+AA54+AA77+AA78+AA81+AA82</f>
        <v>35349932.399999999</v>
      </c>
      <c r="AB90" s="97">
        <f t="shared" si="41"/>
        <v>56554052.850000001</v>
      </c>
      <c r="AC90" s="97">
        <f t="shared" si="41"/>
        <v>63615223.599999994</v>
      </c>
      <c r="AD90" s="97">
        <f t="shared" si="41"/>
        <v>63615223.599999994</v>
      </c>
      <c r="AE90" s="97">
        <f t="shared" si="41"/>
        <v>63615223.599999994</v>
      </c>
      <c r="AF90" s="97">
        <f t="shared" si="41"/>
        <v>63615223.599999994</v>
      </c>
      <c r="AG90" s="97">
        <f t="shared" si="41"/>
        <v>63615223.599999994</v>
      </c>
      <c r="AH90" s="97">
        <f t="shared" si="41"/>
        <v>63615223.599999994</v>
      </c>
      <c r="AI90" s="97">
        <f t="shared" si="41"/>
        <v>63615223.599999994</v>
      </c>
      <c r="AJ90" s="97">
        <f t="shared" si="41"/>
        <v>63615223.599999994</v>
      </c>
      <c r="AK90" s="97">
        <f t="shared" si="41"/>
        <v>63615223.599999994</v>
      </c>
      <c r="AL90" s="97">
        <f t="shared" si="41"/>
        <v>42411103.149999999</v>
      </c>
      <c r="AM90" s="97">
        <f t="shared" ref="AM90:BJ90" si="42">AM45+AM44+AM41+AM40+AM17+AM54+AM77+AM78+AM81+AM82</f>
        <v>56105744.357000001</v>
      </c>
      <c r="AN90" s="97">
        <f t="shared" si="42"/>
        <v>89795651.900000021</v>
      </c>
      <c r="AO90" s="97">
        <f t="shared" si="42"/>
        <v>100997850.09200001</v>
      </c>
      <c r="AP90" s="97">
        <f t="shared" si="42"/>
        <v>100997445.09200001</v>
      </c>
      <c r="AQ90" s="97">
        <f t="shared" si="42"/>
        <v>100997445.09200001</v>
      </c>
      <c r="AR90" s="97">
        <f t="shared" si="42"/>
        <v>100997445.09200001</v>
      </c>
      <c r="AS90" s="97">
        <f t="shared" si="42"/>
        <v>100997445.09200001</v>
      </c>
      <c r="AT90" s="97">
        <f t="shared" si="42"/>
        <v>100997445.09200001</v>
      </c>
      <c r="AU90" s="97">
        <f t="shared" si="42"/>
        <v>100997445.09200001</v>
      </c>
      <c r="AV90" s="97">
        <f t="shared" si="42"/>
        <v>100997445.09200001</v>
      </c>
      <c r="AW90" s="97">
        <f t="shared" si="42"/>
        <v>100997445.09200001</v>
      </c>
      <c r="AX90" s="97">
        <f t="shared" si="42"/>
        <v>67360826.919500008</v>
      </c>
      <c r="AY90" s="97">
        <f t="shared" si="42"/>
        <v>58882398.484525003</v>
      </c>
      <c r="AZ90" s="97">
        <f t="shared" si="42"/>
        <v>94265696.991450012</v>
      </c>
      <c r="BA90" s="97">
        <f t="shared" si="42"/>
        <v>106043892.484365</v>
      </c>
      <c r="BB90" s="97">
        <f t="shared" si="42"/>
        <v>106043487.484365</v>
      </c>
      <c r="BC90" s="97">
        <f t="shared" si="42"/>
        <v>106043487.484365</v>
      </c>
      <c r="BD90" s="97">
        <f t="shared" si="42"/>
        <v>106043487.484365</v>
      </c>
      <c r="BE90" s="97">
        <f t="shared" si="42"/>
        <v>106043487.484365</v>
      </c>
      <c r="BF90" s="97">
        <f t="shared" si="42"/>
        <v>106043487.484365</v>
      </c>
      <c r="BG90" s="97">
        <f t="shared" si="42"/>
        <v>106043487.484365</v>
      </c>
      <c r="BH90" s="97">
        <f t="shared" si="42"/>
        <v>106043487.484365</v>
      </c>
      <c r="BI90" s="97">
        <f t="shared" si="42"/>
        <v>106043487.484365</v>
      </c>
      <c r="BJ90" s="97">
        <f t="shared" si="42"/>
        <v>70663465.967465013</v>
      </c>
      <c r="BK90" s="118">
        <f>SUM(C90:BJ90)</f>
        <v>3379898368.6072254</v>
      </c>
      <c r="BL90" s="97">
        <f>BK45+BK44+BK41+BK40+BK17</f>
        <v>1993845663.1559248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348010</v>
      </c>
      <c r="G91" s="97">
        <f t="shared" si="43"/>
        <v>606190</v>
      </c>
      <c r="H91" s="97">
        <f t="shared" si="43"/>
        <v>606190</v>
      </c>
      <c r="I91" s="97">
        <f t="shared" si="43"/>
        <v>606190</v>
      </c>
      <c r="J91" s="97">
        <f t="shared" si="43"/>
        <v>606190</v>
      </c>
      <c r="K91" s="97">
        <f t="shared" si="43"/>
        <v>606190</v>
      </c>
      <c r="L91" s="97">
        <f t="shared" si="43"/>
        <v>606190</v>
      </c>
      <c r="M91" s="97">
        <f t="shared" si="43"/>
        <v>606190</v>
      </c>
      <c r="N91" s="97">
        <f t="shared" si="43"/>
        <v>577190</v>
      </c>
      <c r="O91" s="97">
        <f t="shared" si="43"/>
        <v>6512020</v>
      </c>
      <c r="P91" s="97">
        <f t="shared" si="43"/>
        <v>10421800</v>
      </c>
      <c r="Q91" s="97">
        <f t="shared" si="43"/>
        <v>11720245</v>
      </c>
      <c r="R91" s="97">
        <f t="shared" si="43"/>
        <v>11720245</v>
      </c>
      <c r="S91" s="97">
        <f t="shared" si="43"/>
        <v>11720245</v>
      </c>
      <c r="T91" s="97">
        <f t="shared" si="43"/>
        <v>11720245</v>
      </c>
      <c r="U91" s="97">
        <f t="shared" si="43"/>
        <v>11720245</v>
      </c>
      <c r="V91" s="97">
        <f t="shared" si="43"/>
        <v>11720245</v>
      </c>
      <c r="W91" s="97">
        <f t="shared" si="43"/>
        <v>11720245</v>
      </c>
      <c r="X91" s="97">
        <f t="shared" si="43"/>
        <v>11720245</v>
      </c>
      <c r="Y91" s="97">
        <f t="shared" si="43"/>
        <v>11720245</v>
      </c>
      <c r="Z91" s="97">
        <f t="shared" si="43"/>
        <v>7816350</v>
      </c>
      <c r="AA91" s="97">
        <f t="shared" ref="AA91:AL91" si="44">AA28+AA40+AA41+AA44+AA45+AA65+AA77+AA78+AA81+AA82</f>
        <v>13738800</v>
      </c>
      <c r="AB91" s="97">
        <f t="shared" si="44"/>
        <v>21978645.300000001</v>
      </c>
      <c r="AC91" s="97">
        <f t="shared" si="44"/>
        <v>24723543.049999997</v>
      </c>
      <c r="AD91" s="97">
        <f t="shared" si="44"/>
        <v>24723543.049999997</v>
      </c>
      <c r="AE91" s="97">
        <f t="shared" si="44"/>
        <v>24723543.049999997</v>
      </c>
      <c r="AF91" s="97">
        <f t="shared" si="44"/>
        <v>24723543.049999997</v>
      </c>
      <c r="AG91" s="97">
        <f t="shared" si="44"/>
        <v>24723543.049999997</v>
      </c>
      <c r="AH91" s="97">
        <f t="shared" si="44"/>
        <v>24723543.049999997</v>
      </c>
      <c r="AI91" s="97">
        <f t="shared" si="44"/>
        <v>24723543.049999997</v>
      </c>
      <c r="AJ91" s="97">
        <f t="shared" si="44"/>
        <v>24723543.049999997</v>
      </c>
      <c r="AK91" s="97">
        <f t="shared" si="44"/>
        <v>24723543.049999997</v>
      </c>
      <c r="AL91" s="97">
        <f t="shared" si="44"/>
        <v>16483697.749999998</v>
      </c>
      <c r="AM91" s="97">
        <f t="shared" ref="AM91:BJ91" si="45">AM28+AM40+AM41+AM44+AM45+AM65+AM77+AM78+AM81+AM82</f>
        <v>21651553.094500005</v>
      </c>
      <c r="AN91" s="97">
        <f t="shared" si="45"/>
        <v>34650541.612500004</v>
      </c>
      <c r="AO91" s="97">
        <f t="shared" si="45"/>
        <v>38971175.241999999</v>
      </c>
      <c r="AP91" s="97">
        <f t="shared" si="45"/>
        <v>38970770.241999999</v>
      </c>
      <c r="AQ91" s="97">
        <f t="shared" si="45"/>
        <v>38970770.241999999</v>
      </c>
      <c r="AR91" s="97">
        <f t="shared" si="45"/>
        <v>38970770.241999999</v>
      </c>
      <c r="AS91" s="97">
        <f t="shared" si="45"/>
        <v>38970770.241999999</v>
      </c>
      <c r="AT91" s="97">
        <f t="shared" si="45"/>
        <v>38970770.241999999</v>
      </c>
      <c r="AU91" s="97">
        <f t="shared" si="45"/>
        <v>38970770.241999999</v>
      </c>
      <c r="AV91" s="97">
        <f t="shared" si="45"/>
        <v>38970770.241999999</v>
      </c>
      <c r="AW91" s="97">
        <f t="shared" si="45"/>
        <v>38970770.241999999</v>
      </c>
      <c r="AX91" s="97">
        <f t="shared" si="45"/>
        <v>25994301.907000002</v>
      </c>
      <c r="AY91" s="97">
        <f t="shared" si="45"/>
        <v>20915253.307024997</v>
      </c>
      <c r="AZ91" s="97">
        <f t="shared" si="45"/>
        <v>33485341.676825009</v>
      </c>
      <c r="BA91" s="97">
        <f t="shared" si="45"/>
        <v>37670108.134240001</v>
      </c>
      <c r="BB91" s="97">
        <f t="shared" si="45"/>
        <v>37669703.134240001</v>
      </c>
      <c r="BC91" s="97">
        <f t="shared" si="45"/>
        <v>37669703.134240001</v>
      </c>
      <c r="BD91" s="97">
        <f t="shared" si="45"/>
        <v>37669703.134240001</v>
      </c>
      <c r="BE91" s="97">
        <f t="shared" si="45"/>
        <v>37669703.134240001</v>
      </c>
      <c r="BF91" s="97">
        <f t="shared" si="45"/>
        <v>37669703.134240001</v>
      </c>
      <c r="BG91" s="97">
        <f t="shared" si="45"/>
        <v>37669703.134240001</v>
      </c>
      <c r="BH91" s="97">
        <f t="shared" si="45"/>
        <v>37669703.134240001</v>
      </c>
      <c r="BI91" s="97">
        <f t="shared" si="45"/>
        <v>37669703.134240001</v>
      </c>
      <c r="BJ91" s="97">
        <f t="shared" si="45"/>
        <v>25102891.754465003</v>
      </c>
      <c r="BK91" s="118">
        <f>SUM(C91:BJ91)</f>
        <v>1261678889.2384748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1142010</v>
      </c>
      <c r="G92" s="103">
        <f t="shared" ref="G92:M93" si="47">G86+G88</f>
        <v>1989190</v>
      </c>
      <c r="H92" s="103">
        <f t="shared" si="47"/>
        <v>1989190</v>
      </c>
      <c r="I92" s="103">
        <f t="shared" si="47"/>
        <v>1989190</v>
      </c>
      <c r="J92" s="103">
        <f t="shared" si="47"/>
        <v>1989190</v>
      </c>
      <c r="K92" s="103">
        <f t="shared" si="47"/>
        <v>1989190</v>
      </c>
      <c r="L92" s="103">
        <f t="shared" si="47"/>
        <v>1989190</v>
      </c>
      <c r="M92" s="103">
        <f t="shared" si="47"/>
        <v>1989190</v>
      </c>
      <c r="N92" s="103">
        <f>N$86+N$88</f>
        <v>1895690</v>
      </c>
      <c r="O92" s="103">
        <f>O$86+O$88</f>
        <v>17779120</v>
      </c>
      <c r="P92" s="103">
        <f t="shared" ref="P92:BJ92" si="48">P$86+P$88</f>
        <v>28459860</v>
      </c>
      <c r="Q92" s="103">
        <f t="shared" si="48"/>
        <v>32006375</v>
      </c>
      <c r="R92" s="103">
        <f t="shared" si="48"/>
        <v>32006375</v>
      </c>
      <c r="S92" s="103">
        <f t="shared" si="48"/>
        <v>32006375</v>
      </c>
      <c r="T92" s="103">
        <f t="shared" si="48"/>
        <v>32006375</v>
      </c>
      <c r="U92" s="103">
        <f t="shared" si="48"/>
        <v>32006375</v>
      </c>
      <c r="V92" s="103">
        <f t="shared" si="48"/>
        <v>32006375</v>
      </c>
      <c r="W92" s="103">
        <f t="shared" si="48"/>
        <v>32006375</v>
      </c>
      <c r="X92" s="103">
        <f t="shared" si="48"/>
        <v>32006375</v>
      </c>
      <c r="Y92" s="103">
        <f t="shared" si="48"/>
        <v>32006375</v>
      </c>
      <c r="Z92" s="103">
        <f t="shared" si="48"/>
        <v>21344895</v>
      </c>
      <c r="AA92" s="103">
        <f t="shared" si="48"/>
        <v>35349932.399999999</v>
      </c>
      <c r="AB92" s="103">
        <f t="shared" si="48"/>
        <v>56554052.850000001</v>
      </c>
      <c r="AC92" s="103">
        <f t="shared" si="48"/>
        <v>63615223.599999994</v>
      </c>
      <c r="AD92" s="103">
        <f t="shared" si="48"/>
        <v>63615223.599999994</v>
      </c>
      <c r="AE92" s="103">
        <f t="shared" si="48"/>
        <v>63615223.599999994</v>
      </c>
      <c r="AF92" s="103">
        <f t="shared" si="48"/>
        <v>63615223.599999994</v>
      </c>
      <c r="AG92" s="103">
        <f t="shared" si="48"/>
        <v>63615223.599999994</v>
      </c>
      <c r="AH92" s="103">
        <f t="shared" si="48"/>
        <v>63615223.599999994</v>
      </c>
      <c r="AI92" s="103">
        <f t="shared" si="48"/>
        <v>63615223.599999994</v>
      </c>
      <c r="AJ92" s="103">
        <f t="shared" si="48"/>
        <v>63615223.599999994</v>
      </c>
      <c r="AK92" s="103">
        <f t="shared" si="48"/>
        <v>63615223.599999994</v>
      </c>
      <c r="AL92" s="103">
        <f t="shared" si="48"/>
        <v>42411103.149999999</v>
      </c>
      <c r="AM92" s="103">
        <f t="shared" si="48"/>
        <v>56105744.357000001</v>
      </c>
      <c r="AN92" s="103">
        <f t="shared" si="48"/>
        <v>89795651.900000006</v>
      </c>
      <c r="AO92" s="103">
        <f t="shared" si="48"/>
        <v>100997850.09200001</v>
      </c>
      <c r="AP92" s="103">
        <f t="shared" si="48"/>
        <v>100997445.09200001</v>
      </c>
      <c r="AQ92" s="103">
        <f t="shared" si="48"/>
        <v>100997445.09200001</v>
      </c>
      <c r="AR92" s="103">
        <f t="shared" si="48"/>
        <v>100997445.09200001</v>
      </c>
      <c r="AS92" s="103">
        <f t="shared" si="48"/>
        <v>100997445.09200001</v>
      </c>
      <c r="AT92" s="103">
        <f t="shared" si="48"/>
        <v>100997445.09200001</v>
      </c>
      <c r="AU92" s="103">
        <f t="shared" si="48"/>
        <v>100997445.09200001</v>
      </c>
      <c r="AV92" s="103">
        <f t="shared" si="48"/>
        <v>100997445.09200001</v>
      </c>
      <c r="AW92" s="103">
        <f t="shared" si="48"/>
        <v>100997445.09200001</v>
      </c>
      <c r="AX92" s="103">
        <f t="shared" si="48"/>
        <v>67360826.919500008</v>
      </c>
      <c r="AY92" s="103">
        <f t="shared" si="48"/>
        <v>58882398.484524995</v>
      </c>
      <c r="AZ92" s="103">
        <f t="shared" si="48"/>
        <v>94265696.991450012</v>
      </c>
      <c r="BA92" s="103">
        <f t="shared" si="48"/>
        <v>106043892.48436502</v>
      </c>
      <c r="BB92" s="103">
        <f t="shared" si="48"/>
        <v>106043487.48436502</v>
      </c>
      <c r="BC92" s="103">
        <f t="shared" si="48"/>
        <v>106043487.48436502</v>
      </c>
      <c r="BD92" s="103">
        <f t="shared" si="48"/>
        <v>106043487.48436502</v>
      </c>
      <c r="BE92" s="103">
        <f t="shared" si="48"/>
        <v>106043487.48436502</v>
      </c>
      <c r="BF92" s="103">
        <f t="shared" si="48"/>
        <v>106043487.48436502</v>
      </c>
      <c r="BG92" s="103">
        <f t="shared" si="48"/>
        <v>106043487.48436502</v>
      </c>
      <c r="BH92" s="103">
        <f t="shared" si="48"/>
        <v>106043487.48436502</v>
      </c>
      <c r="BI92" s="103">
        <f t="shared" si="48"/>
        <v>106043487.48436502</v>
      </c>
      <c r="BJ92" s="103">
        <f t="shared" si="48"/>
        <v>70663465.967465013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348010</v>
      </c>
      <c r="G93" s="103">
        <f t="shared" si="47"/>
        <v>606190</v>
      </c>
      <c r="H93" s="103">
        <f t="shared" si="47"/>
        <v>606190</v>
      </c>
      <c r="I93" s="103">
        <f t="shared" si="47"/>
        <v>606190</v>
      </c>
      <c r="J93" s="103">
        <f t="shared" si="47"/>
        <v>606190</v>
      </c>
      <c r="K93" s="103">
        <f t="shared" si="47"/>
        <v>606190</v>
      </c>
      <c r="L93" s="103">
        <f t="shared" si="47"/>
        <v>606190</v>
      </c>
      <c r="M93" s="103">
        <f t="shared" si="47"/>
        <v>606190</v>
      </c>
      <c r="N93" s="103">
        <f>N$87+N$89</f>
        <v>577190</v>
      </c>
      <c r="O93" s="103">
        <f>O$87+O$89</f>
        <v>6512020</v>
      </c>
      <c r="P93" s="103">
        <f t="shared" ref="P93:BJ93" si="49">P$87+P$89</f>
        <v>10421800</v>
      </c>
      <c r="Q93" s="103">
        <f t="shared" si="49"/>
        <v>11720245</v>
      </c>
      <c r="R93" s="103">
        <f t="shared" si="49"/>
        <v>11720245</v>
      </c>
      <c r="S93" s="103">
        <f t="shared" si="49"/>
        <v>11720245</v>
      </c>
      <c r="T93" s="103">
        <f t="shared" si="49"/>
        <v>11720245</v>
      </c>
      <c r="U93" s="103">
        <f t="shared" si="49"/>
        <v>11720245</v>
      </c>
      <c r="V93" s="103">
        <f t="shared" si="49"/>
        <v>11720245</v>
      </c>
      <c r="W93" s="103">
        <f t="shared" si="49"/>
        <v>11720245</v>
      </c>
      <c r="X93" s="103">
        <f t="shared" si="49"/>
        <v>11720245</v>
      </c>
      <c r="Y93" s="103">
        <f t="shared" si="49"/>
        <v>11720245</v>
      </c>
      <c r="Z93" s="103">
        <f t="shared" si="49"/>
        <v>7816350</v>
      </c>
      <c r="AA93" s="103">
        <f t="shared" si="49"/>
        <v>13738800</v>
      </c>
      <c r="AB93" s="103">
        <f t="shared" si="49"/>
        <v>21978645.300000001</v>
      </c>
      <c r="AC93" s="103">
        <f t="shared" si="49"/>
        <v>24723543.049999997</v>
      </c>
      <c r="AD93" s="103">
        <f t="shared" si="49"/>
        <v>24723543.049999997</v>
      </c>
      <c r="AE93" s="103">
        <f t="shared" si="49"/>
        <v>24723543.049999997</v>
      </c>
      <c r="AF93" s="103">
        <f t="shared" si="49"/>
        <v>24723543.049999997</v>
      </c>
      <c r="AG93" s="103">
        <f t="shared" si="49"/>
        <v>24723543.049999997</v>
      </c>
      <c r="AH93" s="103">
        <f t="shared" si="49"/>
        <v>24723543.049999997</v>
      </c>
      <c r="AI93" s="103">
        <f t="shared" si="49"/>
        <v>24723543.049999997</v>
      </c>
      <c r="AJ93" s="103">
        <f t="shared" si="49"/>
        <v>24723543.049999997</v>
      </c>
      <c r="AK93" s="103">
        <f t="shared" si="49"/>
        <v>24723543.049999997</v>
      </c>
      <c r="AL93" s="103">
        <f t="shared" si="49"/>
        <v>16483697.749999998</v>
      </c>
      <c r="AM93" s="103">
        <f t="shared" si="49"/>
        <v>21651553.094500005</v>
      </c>
      <c r="AN93" s="103">
        <f t="shared" si="49"/>
        <v>34650541.612499997</v>
      </c>
      <c r="AO93" s="103">
        <f t="shared" si="49"/>
        <v>38971175.241999999</v>
      </c>
      <c r="AP93" s="103">
        <f t="shared" si="49"/>
        <v>38970770.241999999</v>
      </c>
      <c r="AQ93" s="103">
        <f t="shared" si="49"/>
        <v>38970770.241999999</v>
      </c>
      <c r="AR93" s="103">
        <f t="shared" si="49"/>
        <v>38970770.241999999</v>
      </c>
      <c r="AS93" s="103">
        <f t="shared" si="49"/>
        <v>38970770.241999999</v>
      </c>
      <c r="AT93" s="103">
        <f t="shared" si="49"/>
        <v>38970770.241999999</v>
      </c>
      <c r="AU93" s="103">
        <f t="shared" si="49"/>
        <v>38970770.241999999</v>
      </c>
      <c r="AV93" s="103">
        <f t="shared" si="49"/>
        <v>38970770.241999999</v>
      </c>
      <c r="AW93" s="103">
        <f t="shared" si="49"/>
        <v>38970770.241999999</v>
      </c>
      <c r="AX93" s="103">
        <f t="shared" si="49"/>
        <v>25994301.907000005</v>
      </c>
      <c r="AY93" s="103">
        <f t="shared" si="49"/>
        <v>20915253.307024997</v>
      </c>
      <c r="AZ93" s="103">
        <f t="shared" si="49"/>
        <v>33485341.676825009</v>
      </c>
      <c r="BA93" s="103">
        <f t="shared" si="49"/>
        <v>37670108.134240001</v>
      </c>
      <c r="BB93" s="103">
        <f t="shared" si="49"/>
        <v>37669703.134240001</v>
      </c>
      <c r="BC93" s="103">
        <f t="shared" si="49"/>
        <v>37669703.134240001</v>
      </c>
      <c r="BD93" s="103">
        <f t="shared" si="49"/>
        <v>37669703.134240001</v>
      </c>
      <c r="BE93" s="103">
        <f t="shared" si="49"/>
        <v>37669703.134240001</v>
      </c>
      <c r="BF93" s="103">
        <f t="shared" si="49"/>
        <v>37669703.134240001</v>
      </c>
      <c r="BG93" s="103">
        <f t="shared" si="49"/>
        <v>37669703.134240001</v>
      </c>
      <c r="BH93" s="103">
        <f t="shared" si="49"/>
        <v>37669703.134240001</v>
      </c>
      <c r="BI93" s="103">
        <f t="shared" si="49"/>
        <v>37669703.134240001</v>
      </c>
      <c r="BJ93" s="103">
        <f t="shared" si="49"/>
        <v>25102891.754464999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3" t="s">
        <v>35</v>
      </c>
      <c r="G2" s="383"/>
      <c r="H2" s="383"/>
      <c r="I2" s="383"/>
      <c r="J2" s="383"/>
      <c r="K2" s="383"/>
      <c r="L2" s="383"/>
      <c r="M2" s="383"/>
      <c r="N2" s="383"/>
      <c r="O2" s="383"/>
      <c r="P2" s="383"/>
      <c r="Q2" s="383"/>
      <c r="R2" s="383" t="s">
        <v>36</v>
      </c>
      <c r="S2" s="383"/>
      <c r="T2" s="383"/>
      <c r="U2" s="383"/>
      <c r="V2" s="383"/>
      <c r="W2" s="383"/>
      <c r="X2" s="383"/>
      <c r="Y2" s="383"/>
      <c r="Z2" s="383"/>
      <c r="AA2" s="383"/>
      <c r="AB2" s="383"/>
      <c r="AC2" s="383"/>
      <c r="AD2" s="383" t="s">
        <v>37</v>
      </c>
      <c r="AE2" s="383"/>
      <c r="AF2" s="383"/>
      <c r="AG2" s="383"/>
      <c r="AH2" s="383"/>
      <c r="AI2" s="383"/>
      <c r="AJ2" s="383"/>
      <c r="AK2" s="383"/>
      <c r="AL2" s="383"/>
      <c r="AM2" s="383"/>
      <c r="AN2" s="383"/>
      <c r="AO2" s="383"/>
      <c r="AP2" s="383" t="s">
        <v>38</v>
      </c>
      <c r="AQ2" s="383"/>
      <c r="AR2" s="383"/>
      <c r="AS2" s="383"/>
      <c r="AT2" s="383"/>
      <c r="AU2" s="383"/>
      <c r="AV2" s="383"/>
      <c r="AW2" s="383"/>
      <c r="AX2" s="383"/>
      <c r="AY2" s="383"/>
      <c r="AZ2" s="383"/>
      <c r="BA2" s="383"/>
      <c r="BB2" s="383" t="s">
        <v>39</v>
      </c>
      <c r="BC2" s="383"/>
      <c r="BD2" s="383"/>
      <c r="BE2" s="383"/>
      <c r="BF2" s="383"/>
      <c r="BG2" s="383"/>
      <c r="BH2" s="383"/>
      <c r="BI2" s="383"/>
      <c r="BJ2" s="383"/>
      <c r="BK2" s="383"/>
      <c r="BL2" s="383"/>
      <c r="BM2" s="383"/>
    </row>
    <row r="3" spans="1:66" ht="14.25" customHeight="1" x14ac:dyDescent="0.15">
      <c r="B3" s="301" t="s">
        <v>630</v>
      </c>
      <c r="C3" s="10" t="s">
        <v>1054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630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32</v>
      </c>
      <c r="E8" s="67"/>
      <c r="F8" s="102"/>
      <c r="G8" s="102"/>
      <c r="H8" s="45"/>
      <c r="I8" s="101">
        <f>$D8</f>
        <v>32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32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32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32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32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32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56</v>
      </c>
      <c r="E9" s="67"/>
      <c r="F9" s="102"/>
      <c r="G9" s="102"/>
      <c r="H9" s="102"/>
      <c r="I9" s="45"/>
      <c r="J9" s="101">
        <f>$D9</f>
        <v>56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56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56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56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56</v>
      </c>
      <c r="BG9" s="101"/>
      <c r="BH9" s="101"/>
      <c r="BI9" s="101"/>
      <c r="BJ9" s="101"/>
      <c r="BK9" s="101"/>
      <c r="BL9" s="101"/>
      <c r="BM9" s="101"/>
      <c r="BN9" s="105">
        <f t="shared" si="0"/>
        <v>56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56</v>
      </c>
      <c r="E10" s="67"/>
      <c r="F10" s="102"/>
      <c r="G10" s="102"/>
      <c r="H10" s="102"/>
      <c r="I10" s="102"/>
      <c r="J10" s="45"/>
      <c r="K10" s="101">
        <f>$D10</f>
        <v>56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</v>
      </c>
      <c r="BH10" s="101"/>
      <c r="BI10" s="101"/>
      <c r="BJ10" s="101"/>
      <c r="BK10" s="101"/>
      <c r="BL10" s="101"/>
      <c r="BM10" s="101"/>
      <c r="BN10" s="105">
        <f t="shared" si="0"/>
        <v>56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56</v>
      </c>
      <c r="E11" s="67"/>
      <c r="F11" s="102"/>
      <c r="G11" s="102"/>
      <c r="H11" s="102"/>
      <c r="I11" s="102"/>
      <c r="J11" s="102"/>
      <c r="K11" s="45"/>
      <c r="L11" s="101">
        <f>$D11</f>
        <v>56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</v>
      </c>
      <c r="BI11" s="101"/>
      <c r="BJ11" s="101"/>
      <c r="BK11" s="101"/>
      <c r="BL11" s="101"/>
      <c r="BM11" s="101"/>
      <c r="BN11" s="105">
        <f t="shared" si="0"/>
        <v>56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56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</v>
      </c>
      <c r="BJ12" s="101"/>
      <c r="BK12" s="101"/>
      <c r="BL12" s="101"/>
      <c r="BM12" s="101"/>
      <c r="BN12" s="105">
        <f t="shared" si="0"/>
        <v>56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56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</v>
      </c>
      <c r="BK13" s="101"/>
      <c r="BL13" s="101"/>
      <c r="BM13" s="101"/>
      <c r="BN13" s="105">
        <f t="shared" si="0"/>
        <v>56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56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</v>
      </c>
      <c r="BL14" s="101"/>
      <c r="BM14" s="101"/>
      <c r="BN14" s="105">
        <f t="shared" si="0"/>
        <v>56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56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</v>
      </c>
      <c r="BM15" s="101"/>
      <c r="BN15" s="105">
        <f t="shared" si="0"/>
        <v>56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54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54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54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54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54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54</v>
      </c>
      <c r="BN16" s="105">
        <f t="shared" si="0"/>
        <v>54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413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413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413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413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413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413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662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662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662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662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662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662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745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745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745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745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745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745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745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745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745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745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745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745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745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745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745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745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745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745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745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745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745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745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745</v>
      </c>
      <c r="BH22" s="101"/>
      <c r="BI22" s="101"/>
      <c r="BJ22" s="101"/>
      <c r="BK22" s="101"/>
      <c r="BL22" s="101"/>
      <c r="BM22" s="101"/>
      <c r="BN22" s="105">
        <f t="shared" si="0"/>
        <v>745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745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745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745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745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745</v>
      </c>
      <c r="BI23" s="101"/>
      <c r="BJ23" s="101"/>
      <c r="BK23" s="101"/>
      <c r="BL23" s="101"/>
      <c r="BM23" s="101"/>
      <c r="BN23" s="105">
        <f t="shared" si="0"/>
        <v>745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745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745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745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745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745</v>
      </c>
      <c r="BJ24" s="101"/>
      <c r="BK24" s="101"/>
      <c r="BL24" s="101"/>
      <c r="BM24" s="101"/>
      <c r="BN24" s="105">
        <f t="shared" si="0"/>
        <v>745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745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745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745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745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745</v>
      </c>
      <c r="BK25" s="101"/>
      <c r="BL25" s="101"/>
      <c r="BM25" s="101"/>
      <c r="BN25" s="105">
        <f t="shared" si="0"/>
        <v>745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745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745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745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745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745</v>
      </c>
      <c r="BL26" s="101"/>
      <c r="BM26" s="101"/>
      <c r="BN26" s="105">
        <f t="shared" si="0"/>
        <v>745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745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745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745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745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745</v>
      </c>
      <c r="BM27" s="101"/>
      <c r="BN27" s="105">
        <f t="shared" si="0"/>
        <v>745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497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497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497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497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497</v>
      </c>
      <c r="BN28" s="105">
        <f t="shared" si="0"/>
        <v>497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500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500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500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500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500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801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801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801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801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801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901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901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901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901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901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901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901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901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901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901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901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901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901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901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901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901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901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901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901</v>
      </c>
      <c r="BH34" s="101"/>
      <c r="BI34" s="101"/>
      <c r="BJ34" s="101"/>
      <c r="BK34" s="101"/>
      <c r="BL34" s="101"/>
      <c r="BM34" s="101"/>
      <c r="BN34" s="105">
        <f t="shared" si="0"/>
        <v>901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901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901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901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901</v>
      </c>
      <c r="BI35" s="101"/>
      <c r="BJ35" s="101"/>
      <c r="BK35" s="101"/>
      <c r="BL35" s="101"/>
      <c r="BM35" s="101"/>
      <c r="BN35" s="105">
        <f t="shared" si="0"/>
        <v>901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901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901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901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901</v>
      </c>
      <c r="BJ36" s="101"/>
      <c r="BK36" s="101"/>
      <c r="BL36" s="101"/>
      <c r="BM36" s="101"/>
      <c r="BN36" s="105">
        <f t="shared" si="0"/>
        <v>901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901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901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901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901</v>
      </c>
      <c r="BK37" s="101"/>
      <c r="BL37" s="101"/>
      <c r="BM37" s="101"/>
      <c r="BN37" s="105">
        <f t="shared" si="0"/>
        <v>901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901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901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901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901</v>
      </c>
      <c r="BL38" s="101"/>
      <c r="BM38" s="101"/>
      <c r="BN38" s="105">
        <f t="shared" si="0"/>
        <v>901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901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901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901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901</v>
      </c>
      <c r="BM39" s="101"/>
      <c r="BN39" s="105">
        <f t="shared" si="0"/>
        <v>901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600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600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600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600</v>
      </c>
      <c r="BN40" s="105">
        <f t="shared" si="0"/>
        <v>600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1046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1046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1046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1046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1675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1675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1675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1675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1884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1884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1884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1884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1884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1884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1884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1884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1884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1884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1884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1884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1884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1884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1884</v>
      </c>
      <c r="BH46" s="101"/>
      <c r="BI46" s="101"/>
      <c r="BJ46" s="101"/>
      <c r="BK46" s="101"/>
      <c r="BL46" s="101"/>
      <c r="BM46" s="101"/>
      <c r="BN46" s="105">
        <f t="shared" si="0"/>
        <v>1884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1884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1884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1884</v>
      </c>
      <c r="BI47" s="101"/>
      <c r="BJ47" s="101"/>
      <c r="BK47" s="101"/>
      <c r="BL47" s="101"/>
      <c r="BM47" s="101"/>
      <c r="BN47" s="105">
        <f t="shared" si="0"/>
        <v>1884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1884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1884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1884</v>
      </c>
      <c r="BJ48" s="101"/>
      <c r="BK48" s="101"/>
      <c r="BL48" s="101"/>
      <c r="BM48" s="101"/>
      <c r="BN48" s="105">
        <f t="shared" si="0"/>
        <v>1884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1884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1884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1884</v>
      </c>
      <c r="BK49" s="101"/>
      <c r="BL49" s="101"/>
      <c r="BM49" s="101"/>
      <c r="BN49" s="105">
        <f t="shared" si="0"/>
        <v>1884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1884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1884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1884</v>
      </c>
      <c r="BL50" s="101"/>
      <c r="BM50" s="101"/>
      <c r="BN50" s="105">
        <f t="shared" si="0"/>
        <v>1884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1884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1884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1884</v>
      </c>
      <c r="BM51" s="101"/>
      <c r="BN51" s="105">
        <f t="shared" si="0"/>
        <v>1884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1256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1256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1256</v>
      </c>
      <c r="BN52" s="105">
        <f t="shared" si="0"/>
        <v>1256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1078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1078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1078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1725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1725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1725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1941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1941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1941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1941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1941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1941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1941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1941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1941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1941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1941</v>
      </c>
      <c r="BH58" s="101"/>
      <c r="BI58" s="101"/>
      <c r="BJ58" s="101"/>
      <c r="BK58" s="101"/>
      <c r="BL58" s="101"/>
      <c r="BM58" s="101"/>
      <c r="BN58" s="105">
        <f t="shared" si="0"/>
        <v>1941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1941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1941</v>
      </c>
      <c r="BI59" s="101"/>
      <c r="BJ59" s="101"/>
      <c r="BK59" s="101"/>
      <c r="BL59" s="101"/>
      <c r="BM59" s="101"/>
      <c r="BN59" s="105">
        <f t="shared" si="0"/>
        <v>1941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1941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1941</v>
      </c>
      <c r="BJ60" s="101"/>
      <c r="BK60" s="101"/>
      <c r="BL60" s="101"/>
      <c r="BM60" s="101"/>
      <c r="BN60" s="105">
        <f t="shared" si="0"/>
        <v>1941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1941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1941</v>
      </c>
      <c r="BK61" s="101"/>
      <c r="BL61" s="101"/>
      <c r="BM61" s="101"/>
      <c r="BN61" s="105">
        <f t="shared" si="0"/>
        <v>1941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1941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1941</v>
      </c>
      <c r="BL62" s="101"/>
      <c r="BM62" s="101"/>
      <c r="BN62" s="105">
        <f t="shared" si="0"/>
        <v>1941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1941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1941</v>
      </c>
      <c r="BM63" s="101"/>
      <c r="BN63" s="105">
        <f t="shared" si="0"/>
        <v>1941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1293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1293</v>
      </c>
      <c r="BN64" s="105">
        <f t="shared" si="0"/>
        <v>1293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9" t="s">
        <v>625</v>
      </c>
      <c r="B66" s="389"/>
      <c r="C66" s="389"/>
      <c r="D66" s="389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32</v>
      </c>
      <c r="J66" s="102">
        <f t="shared" si="1"/>
        <v>56</v>
      </c>
      <c r="K66" s="102">
        <f t="shared" si="1"/>
        <v>56</v>
      </c>
      <c r="L66" s="102">
        <f t="shared" si="1"/>
        <v>56</v>
      </c>
      <c r="M66" s="102">
        <f t="shared" si="1"/>
        <v>56</v>
      </c>
      <c r="N66" s="102">
        <f t="shared" si="1"/>
        <v>56</v>
      </c>
      <c r="O66" s="102">
        <f t="shared" si="1"/>
        <v>56</v>
      </c>
      <c r="P66" s="102">
        <f t="shared" si="1"/>
        <v>56</v>
      </c>
      <c r="Q66" s="102">
        <f t="shared" si="1"/>
        <v>54</v>
      </c>
      <c r="R66" s="102">
        <f t="shared" si="1"/>
        <v>413</v>
      </c>
      <c r="S66" s="102">
        <f t="shared" si="1"/>
        <v>662</v>
      </c>
      <c r="T66" s="102">
        <f t="shared" si="1"/>
        <v>745</v>
      </c>
      <c r="U66" s="102">
        <f t="shared" si="1"/>
        <v>777</v>
      </c>
      <c r="V66" s="102">
        <f t="shared" si="1"/>
        <v>801</v>
      </c>
      <c r="W66" s="102">
        <f t="shared" si="1"/>
        <v>801</v>
      </c>
      <c r="X66" s="102">
        <f t="shared" si="1"/>
        <v>801</v>
      </c>
      <c r="Y66" s="102">
        <f t="shared" si="1"/>
        <v>801</v>
      </c>
      <c r="Z66" s="102">
        <f t="shared" si="1"/>
        <v>801</v>
      </c>
      <c r="AA66" s="102">
        <f t="shared" si="1"/>
        <v>801</v>
      </c>
      <c r="AB66" s="102">
        <f t="shared" si="1"/>
        <v>801</v>
      </c>
      <c r="AC66" s="102">
        <f t="shared" si="1"/>
        <v>551</v>
      </c>
      <c r="AD66" s="102">
        <f t="shared" si="1"/>
        <v>913</v>
      </c>
      <c r="AE66" s="102">
        <f t="shared" si="1"/>
        <v>1463</v>
      </c>
      <c r="AF66" s="102">
        <f t="shared" si="1"/>
        <v>1646</v>
      </c>
      <c r="AG66" s="102">
        <f t="shared" si="1"/>
        <v>1678</v>
      </c>
      <c r="AH66" s="102">
        <f t="shared" si="1"/>
        <v>1702</v>
      </c>
      <c r="AI66" s="102">
        <f t="shared" si="1"/>
        <v>1702</v>
      </c>
      <c r="AJ66" s="102">
        <f t="shared" si="1"/>
        <v>1702</v>
      </c>
      <c r="AK66" s="102">
        <f t="shared" si="1"/>
        <v>1702</v>
      </c>
      <c r="AL66" s="102">
        <f t="shared" si="1"/>
        <v>1702</v>
      </c>
      <c r="AM66" s="102">
        <f t="shared" si="1"/>
        <v>1702</v>
      </c>
      <c r="AN66" s="102">
        <f t="shared" si="1"/>
        <v>1702</v>
      </c>
      <c r="AO66" s="102">
        <f t="shared" si="1"/>
        <v>1151</v>
      </c>
      <c r="AP66" s="102">
        <f t="shared" si="1"/>
        <v>1959</v>
      </c>
      <c r="AQ66" s="102">
        <f t="shared" si="1"/>
        <v>3138</v>
      </c>
      <c r="AR66" s="102">
        <f t="shared" si="1"/>
        <v>3530</v>
      </c>
      <c r="AS66" s="102">
        <f t="shared" si="1"/>
        <v>3562</v>
      </c>
      <c r="AT66" s="102">
        <f t="shared" si="1"/>
        <v>3586</v>
      </c>
      <c r="AU66" s="102">
        <f t="shared" si="1"/>
        <v>3586</v>
      </c>
      <c r="AV66" s="102">
        <f t="shared" si="1"/>
        <v>3586</v>
      </c>
      <c r="AW66" s="102">
        <f t="shared" si="1"/>
        <v>3586</v>
      </c>
      <c r="AX66" s="102">
        <f t="shared" si="1"/>
        <v>3586</v>
      </c>
      <c r="AY66" s="102">
        <f t="shared" si="1"/>
        <v>3586</v>
      </c>
      <c r="AZ66" s="102">
        <f t="shared" si="1"/>
        <v>3586</v>
      </c>
      <c r="BA66" s="102">
        <f t="shared" si="1"/>
        <v>2407</v>
      </c>
      <c r="BB66" s="102">
        <f t="shared" si="1"/>
        <v>3037</v>
      </c>
      <c r="BC66" s="102">
        <f t="shared" si="1"/>
        <v>4863</v>
      </c>
      <c r="BD66" s="102">
        <f t="shared" si="1"/>
        <v>5471</v>
      </c>
      <c r="BE66" s="102">
        <f t="shared" si="1"/>
        <v>5503</v>
      </c>
      <c r="BF66" s="102">
        <f t="shared" si="1"/>
        <v>5527</v>
      </c>
      <c r="BG66" s="102">
        <f t="shared" si="1"/>
        <v>5527</v>
      </c>
      <c r="BH66" s="102">
        <f t="shared" si="1"/>
        <v>5527</v>
      </c>
      <c r="BI66" s="102">
        <f t="shared" si="1"/>
        <v>5527</v>
      </c>
      <c r="BJ66" s="102">
        <f t="shared" si="1"/>
        <v>5527</v>
      </c>
      <c r="BK66" s="102">
        <f t="shared" si="1"/>
        <v>5527</v>
      </c>
      <c r="BL66" s="102">
        <f t="shared" si="1"/>
        <v>5527</v>
      </c>
      <c r="BM66" s="102">
        <f>SUM(BM5:BM65)</f>
        <v>3700</v>
      </c>
      <c r="BN66" s="105">
        <f>SUM(BN4:BN65)</f>
        <v>61263</v>
      </c>
    </row>
    <row r="67" spans="1:66" ht="14.25" customHeight="1" x14ac:dyDescent="0.15">
      <c r="A67" s="389" t="s">
        <v>627</v>
      </c>
      <c r="B67" s="389"/>
      <c r="C67" s="389"/>
      <c r="D67" s="389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9" t="s">
        <v>626</v>
      </c>
      <c r="B68" s="389"/>
      <c r="C68" s="389"/>
      <c r="D68" s="389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478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8755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18765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39698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61263</v>
      </c>
      <c r="BN69" s="105">
        <f>SUM(F69:BM69)</f>
        <v>128959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3" t="s">
        <v>35</v>
      </c>
      <c r="G74" s="383"/>
      <c r="H74" s="383"/>
      <c r="I74" s="383"/>
      <c r="J74" s="383"/>
      <c r="K74" s="383"/>
      <c r="L74" s="383"/>
      <c r="M74" s="383"/>
      <c r="N74" s="383"/>
      <c r="O74" s="383"/>
      <c r="P74" s="383"/>
      <c r="Q74" s="383"/>
      <c r="R74" s="10"/>
      <c r="S74" s="383" t="s">
        <v>36</v>
      </c>
      <c r="T74" s="383"/>
      <c r="U74" s="383"/>
      <c r="V74" s="383"/>
      <c r="W74" s="383"/>
      <c r="X74" s="383"/>
      <c r="Y74" s="383"/>
      <c r="Z74" s="383"/>
      <c r="AA74" s="383"/>
      <c r="AB74" s="383"/>
      <c r="AC74" s="383"/>
      <c r="AD74" s="383"/>
      <c r="AE74" s="10"/>
      <c r="AF74" s="383" t="s">
        <v>37</v>
      </c>
      <c r="AG74" s="383"/>
      <c r="AH74" s="383"/>
      <c r="AI74" s="383"/>
      <c r="AJ74" s="383"/>
      <c r="AK74" s="383"/>
      <c r="AL74" s="383"/>
      <c r="AM74" s="383"/>
      <c r="AN74" s="383"/>
      <c r="AO74" s="383"/>
      <c r="AP74" s="383"/>
      <c r="AQ74" s="383"/>
      <c r="AR74" s="10"/>
      <c r="AS74" s="383" t="s">
        <v>38</v>
      </c>
      <c r="AT74" s="383"/>
      <c r="AU74" s="383"/>
      <c r="AV74" s="383"/>
      <c r="AW74" s="383"/>
      <c r="AX74" s="383"/>
      <c r="AY74" s="383"/>
      <c r="AZ74" s="383"/>
      <c r="BA74" s="383"/>
      <c r="BB74" s="383"/>
      <c r="BC74" s="383"/>
      <c r="BD74" s="383"/>
      <c r="BE74" s="10"/>
      <c r="BF74" s="383" t="s">
        <v>39</v>
      </c>
      <c r="BG74" s="383"/>
      <c r="BH74" s="383"/>
      <c r="BI74" s="383"/>
      <c r="BJ74" s="383"/>
      <c r="BK74" s="383"/>
      <c r="BL74" s="383"/>
      <c r="BM74" s="383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11</v>
      </c>
      <c r="E81" s="67"/>
      <c r="F81" s="102"/>
      <c r="G81" s="102"/>
      <c r="H81" s="45"/>
      <c r="I81" s="101">
        <f>$D81</f>
        <v>11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11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11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11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11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11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19</v>
      </c>
      <c r="E82" s="67"/>
      <c r="F82" s="102"/>
      <c r="G82" s="102"/>
      <c r="H82" s="102"/>
      <c r="I82" s="45"/>
      <c r="J82" s="101">
        <f>$D82</f>
        <v>19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19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19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19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19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19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19</v>
      </c>
      <c r="E83" s="67"/>
      <c r="F83" s="102"/>
      <c r="G83" s="102"/>
      <c r="H83" s="102"/>
      <c r="I83" s="102"/>
      <c r="J83" s="45"/>
      <c r="K83" s="101">
        <f>$D83</f>
        <v>19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19</v>
      </c>
      <c r="BH83" s="101"/>
      <c r="BI83" s="101"/>
      <c r="BJ83" s="101"/>
      <c r="BK83" s="101"/>
      <c r="BL83" s="101"/>
      <c r="BM83" s="101"/>
      <c r="BN83" s="105">
        <f t="shared" si="4"/>
        <v>19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19</v>
      </c>
      <c r="E84" s="67"/>
      <c r="F84" s="102"/>
      <c r="G84" s="102"/>
      <c r="H84" s="102"/>
      <c r="I84" s="102"/>
      <c r="J84" s="102"/>
      <c r="K84" s="45"/>
      <c r="L84" s="101">
        <f>$D84</f>
        <v>19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19</v>
      </c>
      <c r="BI84" s="101"/>
      <c r="BJ84" s="101"/>
      <c r="BK84" s="101"/>
      <c r="BL84" s="101"/>
      <c r="BM84" s="101"/>
      <c r="BN84" s="105">
        <f t="shared" si="4"/>
        <v>19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19</v>
      </c>
      <c r="BJ85" s="101"/>
      <c r="BK85" s="101"/>
      <c r="BL85" s="101"/>
      <c r="BM85" s="101"/>
      <c r="BN85" s="105">
        <f t="shared" si="4"/>
        <v>19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19</v>
      </c>
      <c r="BK86" s="101"/>
      <c r="BL86" s="101"/>
      <c r="BM86" s="101"/>
      <c r="BN86" s="105">
        <f t="shared" si="4"/>
        <v>19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19</v>
      </c>
      <c r="BL87" s="101"/>
      <c r="BM87" s="101"/>
      <c r="BN87" s="105">
        <f t="shared" si="4"/>
        <v>19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19</v>
      </c>
      <c r="BM88" s="101"/>
      <c r="BN88" s="105">
        <f t="shared" si="4"/>
        <v>19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18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</v>
      </c>
      <c r="BN89" s="105">
        <f t="shared" si="4"/>
        <v>18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154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154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154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154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154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154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246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246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246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246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246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246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276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276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276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276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276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276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276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276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276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276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276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276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276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276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276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276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276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276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276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276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276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276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276</v>
      </c>
      <c r="BH95" s="101"/>
      <c r="BI95" s="101"/>
      <c r="BJ95" s="101"/>
      <c r="BK95" s="101"/>
      <c r="BL95" s="101"/>
      <c r="BM95" s="101"/>
      <c r="BN95" s="105">
        <f t="shared" si="4"/>
        <v>276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276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276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276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276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276</v>
      </c>
      <c r="BI96" s="101"/>
      <c r="BJ96" s="101"/>
      <c r="BK96" s="101"/>
      <c r="BL96" s="101"/>
      <c r="BM96" s="101"/>
      <c r="BN96" s="105">
        <f t="shared" si="4"/>
        <v>276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276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276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276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276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276</v>
      </c>
      <c r="BJ97" s="101"/>
      <c r="BK97" s="101"/>
      <c r="BL97" s="101"/>
      <c r="BM97" s="101"/>
      <c r="BN97" s="105">
        <f t="shared" si="4"/>
        <v>276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276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276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276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276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276</v>
      </c>
      <c r="BK98" s="101"/>
      <c r="BL98" s="101"/>
      <c r="BM98" s="101"/>
      <c r="BN98" s="105">
        <f t="shared" si="4"/>
        <v>276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276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276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276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276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276</v>
      </c>
      <c r="BL99" s="101"/>
      <c r="BM99" s="101"/>
      <c r="BN99" s="105">
        <f t="shared" si="4"/>
        <v>276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276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276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276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276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276</v>
      </c>
      <c r="BM100" s="101"/>
      <c r="BN100" s="105">
        <f t="shared" si="4"/>
        <v>276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184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184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184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184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184</v>
      </c>
      <c r="BN101" s="105">
        <f t="shared" si="4"/>
        <v>184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226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226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226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226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226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360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360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360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360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360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405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405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405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405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405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405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405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405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405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405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405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405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405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405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405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405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405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405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405</v>
      </c>
      <c r="BH107" s="101"/>
      <c r="BI107" s="101"/>
      <c r="BJ107" s="101"/>
      <c r="BK107" s="101"/>
      <c r="BL107" s="101"/>
      <c r="BM107" s="101"/>
      <c r="BN107" s="105">
        <f t="shared" si="4"/>
        <v>405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405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405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405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405</v>
      </c>
      <c r="BI108" s="101"/>
      <c r="BJ108" s="101"/>
      <c r="BK108" s="101"/>
      <c r="BL108" s="101"/>
      <c r="BM108" s="101"/>
      <c r="BN108" s="105">
        <f t="shared" si="4"/>
        <v>405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405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405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405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405</v>
      </c>
      <c r="BJ109" s="101"/>
      <c r="BK109" s="101"/>
      <c r="BL109" s="101"/>
      <c r="BM109" s="101"/>
      <c r="BN109" s="105">
        <f t="shared" si="4"/>
        <v>405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405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405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405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405</v>
      </c>
      <c r="BK110" s="101"/>
      <c r="BL110" s="101"/>
      <c r="BM110" s="101"/>
      <c r="BN110" s="105">
        <f t="shared" si="4"/>
        <v>405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405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405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405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405</v>
      </c>
      <c r="BL111" s="101"/>
      <c r="BM111" s="101"/>
      <c r="BN111" s="105">
        <f t="shared" si="4"/>
        <v>405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405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405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405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405</v>
      </c>
      <c r="BM112" s="101"/>
      <c r="BN112" s="105">
        <f t="shared" si="4"/>
        <v>405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271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271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271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271</v>
      </c>
      <c r="BN113" s="105">
        <f t="shared" si="4"/>
        <v>271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449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449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449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449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718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718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718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718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808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808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808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808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808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808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808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808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808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808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808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808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808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808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808</v>
      </c>
      <c r="BH119" s="101"/>
      <c r="BI119" s="101"/>
      <c r="BJ119" s="101"/>
      <c r="BK119" s="101"/>
      <c r="BL119" s="101"/>
      <c r="BM119" s="101"/>
      <c r="BN119" s="105">
        <f t="shared" si="4"/>
        <v>808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808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808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808</v>
      </c>
      <c r="BI120" s="101"/>
      <c r="BJ120" s="101"/>
      <c r="BK120" s="101"/>
      <c r="BL120" s="101"/>
      <c r="BM120" s="101"/>
      <c r="BN120" s="105">
        <f t="shared" si="4"/>
        <v>808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808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808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808</v>
      </c>
      <c r="BJ121" s="101"/>
      <c r="BK121" s="101"/>
      <c r="BL121" s="101"/>
      <c r="BM121" s="101"/>
      <c r="BN121" s="105">
        <f t="shared" si="4"/>
        <v>808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808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808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808</v>
      </c>
      <c r="BK122" s="101"/>
      <c r="BL122" s="101"/>
      <c r="BM122" s="101"/>
      <c r="BN122" s="105">
        <f t="shared" si="4"/>
        <v>808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808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808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808</v>
      </c>
      <c r="BL123" s="101"/>
      <c r="BM123" s="101"/>
      <c r="BN123" s="105">
        <f t="shared" si="4"/>
        <v>808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808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808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808</v>
      </c>
      <c r="BM124" s="101"/>
      <c r="BN124" s="105">
        <f t="shared" si="4"/>
        <v>808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539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539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539</v>
      </c>
      <c r="BN125" s="105">
        <f t="shared" si="4"/>
        <v>539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462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462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462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740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740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740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832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832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832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832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832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832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832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832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832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832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832</v>
      </c>
      <c r="BH131" s="101"/>
      <c r="BI131" s="101"/>
      <c r="BJ131" s="101"/>
      <c r="BK131" s="101"/>
      <c r="BL131" s="101"/>
      <c r="BM131" s="101"/>
      <c r="BN131" s="105">
        <f t="shared" si="4"/>
        <v>832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832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832</v>
      </c>
      <c r="BI132" s="101"/>
      <c r="BJ132" s="101"/>
      <c r="BK132" s="101"/>
      <c r="BL132" s="101"/>
      <c r="BM132" s="101"/>
      <c r="BN132" s="105">
        <f t="shared" si="4"/>
        <v>832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832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832</v>
      </c>
      <c r="BJ133" s="101"/>
      <c r="BK133" s="101"/>
      <c r="BL133" s="101"/>
      <c r="BM133" s="101"/>
      <c r="BN133" s="105">
        <f t="shared" si="4"/>
        <v>832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832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832</v>
      </c>
      <c r="BK134" s="101"/>
      <c r="BL134" s="101"/>
      <c r="BM134" s="101"/>
      <c r="BN134" s="105">
        <f t="shared" si="4"/>
        <v>832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832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832</v>
      </c>
      <c r="BL135" s="101"/>
      <c r="BM135" s="101"/>
      <c r="BN135" s="105">
        <f t="shared" si="4"/>
        <v>832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832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832</v>
      </c>
      <c r="BM136" s="101"/>
      <c r="BN136" s="105">
        <f t="shared" si="4"/>
        <v>832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555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555</v>
      </c>
      <c r="BN137" s="105">
        <f t="shared" si="4"/>
        <v>555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9" t="s">
        <v>628</v>
      </c>
      <c r="B139" s="389"/>
      <c r="C139" s="389"/>
      <c r="D139" s="389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11</v>
      </c>
      <c r="J139" s="169">
        <f t="shared" si="5"/>
        <v>19</v>
      </c>
      <c r="K139" s="169">
        <f t="shared" si="5"/>
        <v>19</v>
      </c>
      <c r="L139" s="169">
        <f t="shared" si="5"/>
        <v>19</v>
      </c>
      <c r="M139" s="169">
        <f t="shared" si="5"/>
        <v>19</v>
      </c>
      <c r="N139" s="169">
        <f t="shared" si="5"/>
        <v>19</v>
      </c>
      <c r="O139" s="169">
        <f t="shared" si="5"/>
        <v>19</v>
      </c>
      <c r="P139" s="169">
        <f t="shared" si="5"/>
        <v>19</v>
      </c>
      <c r="Q139" s="169">
        <f t="shared" si="5"/>
        <v>18</v>
      </c>
      <c r="R139" s="169">
        <f t="shared" si="5"/>
        <v>154</v>
      </c>
      <c r="S139" s="169">
        <f t="shared" si="5"/>
        <v>246</v>
      </c>
      <c r="T139" s="169">
        <f t="shared" si="5"/>
        <v>276</v>
      </c>
      <c r="U139" s="169">
        <f t="shared" si="5"/>
        <v>287</v>
      </c>
      <c r="V139" s="169">
        <f t="shared" si="5"/>
        <v>295</v>
      </c>
      <c r="W139" s="169">
        <f t="shared" si="5"/>
        <v>295</v>
      </c>
      <c r="X139" s="169">
        <f t="shared" si="5"/>
        <v>295</v>
      </c>
      <c r="Y139" s="169">
        <f t="shared" si="5"/>
        <v>295</v>
      </c>
      <c r="Z139" s="169">
        <f t="shared" si="5"/>
        <v>295</v>
      </c>
      <c r="AA139" s="169">
        <f t="shared" si="5"/>
        <v>295</v>
      </c>
      <c r="AB139" s="169">
        <f t="shared" si="5"/>
        <v>295</v>
      </c>
      <c r="AC139" s="169">
        <f t="shared" si="5"/>
        <v>202</v>
      </c>
      <c r="AD139" s="169">
        <f t="shared" si="5"/>
        <v>380</v>
      </c>
      <c r="AE139" s="169">
        <f t="shared" si="5"/>
        <v>606</v>
      </c>
      <c r="AF139" s="169">
        <f t="shared" si="5"/>
        <v>681</v>
      </c>
      <c r="AG139" s="169">
        <f t="shared" si="5"/>
        <v>692</v>
      </c>
      <c r="AH139" s="169">
        <f t="shared" si="5"/>
        <v>700</v>
      </c>
      <c r="AI139" s="169">
        <f t="shared" si="5"/>
        <v>700</v>
      </c>
      <c r="AJ139" s="169">
        <f t="shared" si="5"/>
        <v>700</v>
      </c>
      <c r="AK139" s="169">
        <f t="shared" si="5"/>
        <v>700</v>
      </c>
      <c r="AL139" s="169">
        <f t="shared" si="5"/>
        <v>700</v>
      </c>
      <c r="AM139" s="169">
        <f t="shared" si="5"/>
        <v>700</v>
      </c>
      <c r="AN139" s="169">
        <f t="shared" si="5"/>
        <v>700</v>
      </c>
      <c r="AO139" s="169">
        <f t="shared" si="5"/>
        <v>473</v>
      </c>
      <c r="AP139" s="169">
        <f t="shared" si="5"/>
        <v>829</v>
      </c>
      <c r="AQ139" s="169">
        <f t="shared" si="5"/>
        <v>1324</v>
      </c>
      <c r="AR139" s="169">
        <f t="shared" si="5"/>
        <v>1489</v>
      </c>
      <c r="AS139" s="169">
        <f t="shared" si="5"/>
        <v>1500</v>
      </c>
      <c r="AT139" s="169">
        <f t="shared" si="5"/>
        <v>1508</v>
      </c>
      <c r="AU139" s="169">
        <f t="shared" si="5"/>
        <v>1508</v>
      </c>
      <c r="AV139" s="169">
        <f t="shared" si="5"/>
        <v>1508</v>
      </c>
      <c r="AW139" s="169">
        <f t="shared" si="5"/>
        <v>1508</v>
      </c>
      <c r="AX139" s="169">
        <f t="shared" si="5"/>
        <v>1508</v>
      </c>
      <c r="AY139" s="169">
        <f t="shared" si="5"/>
        <v>1508</v>
      </c>
      <c r="AZ139" s="169">
        <f t="shared" si="5"/>
        <v>1508</v>
      </c>
      <c r="BA139" s="169">
        <f t="shared" si="5"/>
        <v>1012</v>
      </c>
      <c r="BB139" s="169">
        <f t="shared" si="5"/>
        <v>1291</v>
      </c>
      <c r="BC139" s="169">
        <f t="shared" si="5"/>
        <v>2064</v>
      </c>
      <c r="BD139" s="169">
        <f t="shared" si="5"/>
        <v>2321</v>
      </c>
      <c r="BE139" s="169">
        <f t="shared" si="5"/>
        <v>2332</v>
      </c>
      <c r="BF139" s="169">
        <f t="shared" si="5"/>
        <v>2340</v>
      </c>
      <c r="BG139" s="169">
        <f t="shared" si="5"/>
        <v>2340</v>
      </c>
      <c r="BH139" s="169">
        <f t="shared" si="5"/>
        <v>2340</v>
      </c>
      <c r="BI139" s="169">
        <f t="shared" si="5"/>
        <v>2340</v>
      </c>
      <c r="BJ139" s="169">
        <f t="shared" si="5"/>
        <v>2340</v>
      </c>
      <c r="BK139" s="169">
        <f t="shared" si="5"/>
        <v>2340</v>
      </c>
      <c r="BL139" s="169">
        <f t="shared" si="5"/>
        <v>2340</v>
      </c>
      <c r="BM139" s="169">
        <f t="shared" si="5"/>
        <v>1567</v>
      </c>
      <c r="BN139" s="105">
        <f>SUM(BN77:BN138)</f>
        <v>25955</v>
      </c>
    </row>
    <row r="140" spans="1:72" ht="14.25" customHeight="1" x14ac:dyDescent="0.15">
      <c r="A140" s="389" t="s">
        <v>344</v>
      </c>
      <c r="B140" s="389"/>
      <c r="C140" s="389"/>
      <c r="D140" s="389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9" t="s">
        <v>629</v>
      </c>
      <c r="B141" s="389"/>
      <c r="C141" s="389"/>
      <c r="D141" s="389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162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3230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7732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16710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25955</v>
      </c>
      <c r="BN142" s="105">
        <f>SUM(F142:BM142)</f>
        <v>53789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8" width="12.33203125" customWidth="1"/>
    <col min="9" max="9" width="13.1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16962030</v>
      </c>
      <c r="E4" s="9">
        <f>SUM(P14:AA14)</f>
        <v>355641250</v>
      </c>
      <c r="F4" s="9">
        <f>SUM(AB14:AM14)</f>
        <v>706852100.80000007</v>
      </c>
      <c r="G4" s="9">
        <f>SUM(AN14:AY14)</f>
        <v>1122239634.0045002</v>
      </c>
      <c r="H4" s="9">
        <f>SUM(AZ14:BK14)</f>
        <v>1178203353.8027248</v>
      </c>
      <c r="I4" s="9">
        <f>SUM(E4:H4)</f>
        <v>3362936338.6072249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16962030</v>
      </c>
      <c r="E7" s="9">
        <f>SUM(P17:AA17)</f>
        <v>355641250</v>
      </c>
      <c r="F7" s="9">
        <f>SUM(AB17:AM17)</f>
        <v>706852100.80000007</v>
      </c>
      <c r="G7" s="9">
        <f>SUM(AN17:AY17)</f>
        <v>1122239634.0045002</v>
      </c>
      <c r="H7" s="9">
        <f>SUM(AZ17:BK17)</f>
        <v>1178203353.8027248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16962030</v>
      </c>
      <c r="E8" s="9">
        <f>SUM(P18:AA18)</f>
        <v>355641250</v>
      </c>
      <c r="F8" s="9">
        <f>SUM(AB18:AM18)</f>
        <v>706852100.80000007</v>
      </c>
      <c r="G8" s="9">
        <f>SUM(AN18:AY18)</f>
        <v>1122239634.0045002</v>
      </c>
      <c r="H8" s="9">
        <f>SUM(AZ18:BK18)</f>
        <v>1178203353.8027248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3" t="s">
        <v>35</v>
      </c>
      <c r="E11" s="383"/>
      <c r="F11" s="383"/>
      <c r="G11" s="383"/>
      <c r="H11" s="383"/>
      <c r="I11" s="383"/>
      <c r="J11" s="383"/>
      <c r="K11" s="383"/>
      <c r="L11" s="383"/>
      <c r="M11" s="383"/>
      <c r="N11" s="383"/>
      <c r="O11" s="383"/>
      <c r="P11" s="383" t="s">
        <v>36</v>
      </c>
      <c r="Q11" s="383"/>
      <c r="R11" s="383"/>
      <c r="S11" s="383"/>
      <c r="T11" s="383"/>
      <c r="U11" s="383"/>
      <c r="V11" s="383"/>
      <c r="W11" s="383"/>
      <c r="X11" s="383"/>
      <c r="Y11" s="383"/>
      <c r="Z11" s="383"/>
      <c r="AA11" s="383"/>
      <c r="AB11" s="383" t="s">
        <v>37</v>
      </c>
      <c r="AC11" s="383"/>
      <c r="AD11" s="383"/>
      <c r="AE11" s="383"/>
      <c r="AF11" s="383"/>
      <c r="AG11" s="383"/>
      <c r="AH11" s="383"/>
      <c r="AI11" s="383"/>
      <c r="AJ11" s="383"/>
      <c r="AK11" s="383"/>
      <c r="AL11" s="383"/>
      <c r="AM11" s="383"/>
      <c r="AN11" s="383" t="s">
        <v>38</v>
      </c>
      <c r="AO11" s="383"/>
      <c r="AP11" s="383"/>
      <c r="AQ11" s="383"/>
      <c r="AR11" s="383"/>
      <c r="AS11" s="383"/>
      <c r="AT11" s="383"/>
      <c r="AU11" s="383"/>
      <c r="AV11" s="383"/>
      <c r="AW11" s="383"/>
      <c r="AX11" s="383"/>
      <c r="AY11" s="383"/>
      <c r="AZ11" s="383" t="s">
        <v>39</v>
      </c>
      <c r="BA11" s="383"/>
      <c r="BB11" s="383"/>
      <c r="BC11" s="383"/>
      <c r="BD11" s="383"/>
      <c r="BE11" s="383"/>
      <c r="BF11" s="383"/>
      <c r="BG11" s="383"/>
      <c r="BH11" s="383"/>
      <c r="BI11" s="383"/>
      <c r="BJ11" s="383"/>
      <c r="BK11" s="383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1142010</v>
      </c>
      <c r="H14" s="9">
        <f>'REV-REVCALC_CWS'!G90</f>
        <v>1989190</v>
      </c>
      <c r="I14" s="9">
        <f>'REV-REVCALC_CWS'!H90</f>
        <v>1989190</v>
      </c>
      <c r="J14" s="9">
        <f>'REV-REVCALC_CWS'!I90</f>
        <v>1989190</v>
      </c>
      <c r="K14" s="9">
        <f>'REV-REVCALC_CWS'!J90</f>
        <v>1989190</v>
      </c>
      <c r="L14" s="9">
        <f>'REV-REVCALC_CWS'!K90</f>
        <v>1989190</v>
      </c>
      <c r="M14" s="9">
        <f>'REV-REVCALC_CWS'!L90</f>
        <v>1989190</v>
      </c>
      <c r="N14" s="9">
        <f>'REV-REVCALC_CWS'!M90</f>
        <v>1989190</v>
      </c>
      <c r="O14" s="9">
        <f>'REV-REVCALC_CWS'!N90</f>
        <v>1895690</v>
      </c>
      <c r="P14" s="9">
        <f>'REV-REVCALC_CWS'!O90</f>
        <v>17779120</v>
      </c>
      <c r="Q14" s="9">
        <f>'REV-REVCALC_CWS'!P90</f>
        <v>28459860</v>
      </c>
      <c r="R14" s="9">
        <f>'REV-REVCALC_CWS'!Q90</f>
        <v>32006375</v>
      </c>
      <c r="S14" s="9">
        <f>'REV-REVCALC_CWS'!R90</f>
        <v>32006375</v>
      </c>
      <c r="T14" s="9">
        <f>'REV-REVCALC_CWS'!S90</f>
        <v>32006375</v>
      </c>
      <c r="U14" s="9">
        <f>'REV-REVCALC_CWS'!T90</f>
        <v>32006375</v>
      </c>
      <c r="V14" s="9">
        <f>'REV-REVCALC_CWS'!U90</f>
        <v>32006375</v>
      </c>
      <c r="W14" s="9">
        <f>'REV-REVCALC_CWS'!V90</f>
        <v>32006375</v>
      </c>
      <c r="X14" s="9">
        <f>'REV-REVCALC_CWS'!W90</f>
        <v>32006375</v>
      </c>
      <c r="Y14" s="9">
        <f>'REV-REVCALC_CWS'!X90</f>
        <v>32006375</v>
      </c>
      <c r="Z14" s="9">
        <f>'REV-REVCALC_CWS'!Y90</f>
        <v>32006375</v>
      </c>
      <c r="AA14" s="9">
        <f>'REV-REVCALC_CWS'!Z90</f>
        <v>21344895</v>
      </c>
      <c r="AB14" s="9">
        <f>'REV-REVCALC_CWS'!AA90</f>
        <v>35349932.399999999</v>
      </c>
      <c r="AC14" s="9">
        <f>'REV-REVCALC_CWS'!AB90</f>
        <v>56554052.850000001</v>
      </c>
      <c r="AD14" s="9">
        <f>'REV-REVCALC_CWS'!AC90</f>
        <v>63615223.599999994</v>
      </c>
      <c r="AE14" s="9">
        <f>'REV-REVCALC_CWS'!AD90</f>
        <v>63615223.599999994</v>
      </c>
      <c r="AF14" s="9">
        <f>'REV-REVCALC_CWS'!AE90</f>
        <v>63615223.599999994</v>
      </c>
      <c r="AG14" s="9">
        <f>'REV-REVCALC_CWS'!AF90</f>
        <v>63615223.599999994</v>
      </c>
      <c r="AH14" s="9">
        <f>'REV-REVCALC_CWS'!AG90</f>
        <v>63615223.599999994</v>
      </c>
      <c r="AI14" s="9">
        <f>'REV-REVCALC_CWS'!AH90</f>
        <v>63615223.599999994</v>
      </c>
      <c r="AJ14" s="9">
        <f>'REV-REVCALC_CWS'!AI90</f>
        <v>63615223.599999994</v>
      </c>
      <c r="AK14" s="9">
        <f>'REV-REVCALC_CWS'!AJ90</f>
        <v>63615223.599999994</v>
      </c>
      <c r="AL14" s="9">
        <f>'REV-REVCALC_CWS'!AK90</f>
        <v>63615223.599999994</v>
      </c>
      <c r="AM14" s="9">
        <f>'REV-REVCALC_CWS'!AL90</f>
        <v>42411103.149999999</v>
      </c>
      <c r="AN14" s="9">
        <f>'REV-REVCALC_CWS'!AM90</f>
        <v>56105744.357000001</v>
      </c>
      <c r="AO14" s="9">
        <f>'REV-REVCALC_CWS'!AN90</f>
        <v>89795651.900000021</v>
      </c>
      <c r="AP14" s="9">
        <f>'REV-REVCALC_CWS'!AO90</f>
        <v>100997850.09200001</v>
      </c>
      <c r="AQ14" s="9">
        <f>'REV-REVCALC_CWS'!AP90</f>
        <v>100997445.09200001</v>
      </c>
      <c r="AR14" s="9">
        <f>'REV-REVCALC_CWS'!AQ90</f>
        <v>100997445.09200001</v>
      </c>
      <c r="AS14" s="9">
        <f>'REV-REVCALC_CWS'!AR90</f>
        <v>100997445.09200001</v>
      </c>
      <c r="AT14" s="9">
        <f>'REV-REVCALC_CWS'!AS90</f>
        <v>100997445.09200001</v>
      </c>
      <c r="AU14" s="9">
        <f>'REV-REVCALC_CWS'!AT90</f>
        <v>100997445.09200001</v>
      </c>
      <c r="AV14" s="9">
        <f>'REV-REVCALC_CWS'!AU90</f>
        <v>100997445.09200001</v>
      </c>
      <c r="AW14" s="9">
        <f>'REV-REVCALC_CWS'!AV90</f>
        <v>100997445.09200001</v>
      </c>
      <c r="AX14" s="9">
        <f>'REV-REVCALC_CWS'!AW90</f>
        <v>100997445.09200001</v>
      </c>
      <c r="AY14" s="9">
        <f>'REV-REVCALC_CWS'!AX90</f>
        <v>67360826.919500008</v>
      </c>
      <c r="AZ14" s="9">
        <f>'REV-REVCALC_CWS'!AY90</f>
        <v>58882398.484525003</v>
      </c>
      <c r="BA14" s="9">
        <f>'REV-REVCALC_CWS'!AZ90</f>
        <v>94265696.991450012</v>
      </c>
      <c r="BB14" s="9">
        <f>'REV-REVCALC_CWS'!BA90</f>
        <v>106043892.484365</v>
      </c>
      <c r="BC14" s="9">
        <f>'REV-REVCALC_CWS'!BB90</f>
        <v>106043487.484365</v>
      </c>
      <c r="BD14" s="9">
        <f>'REV-REVCALC_CWS'!BC90</f>
        <v>106043487.484365</v>
      </c>
      <c r="BE14" s="9">
        <f>'REV-REVCALC_CWS'!BD90</f>
        <v>106043487.484365</v>
      </c>
      <c r="BF14" s="9">
        <f>'REV-REVCALC_CWS'!BE90</f>
        <v>106043487.484365</v>
      </c>
      <c r="BG14" s="9">
        <f>'REV-REVCALC_CWS'!BF90</f>
        <v>106043487.484365</v>
      </c>
      <c r="BH14" s="9">
        <f>'REV-REVCALC_CWS'!BG90</f>
        <v>106043487.484365</v>
      </c>
      <c r="BI14" s="9">
        <f>'REV-REVCALC_CWS'!BH90</f>
        <v>106043487.484365</v>
      </c>
      <c r="BJ14" s="9">
        <f>'REV-REVCALC_CWS'!BI90</f>
        <v>106043487.484365</v>
      </c>
      <c r="BK14" s="9">
        <f>'REV-REVCALC_CWS'!BJ90</f>
        <v>70663465.967465013</v>
      </c>
      <c r="BL14" s="38">
        <f>SUM(C14:BK14)</f>
        <v>3379898368.6072254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1142010</v>
      </c>
      <c r="H17" s="140">
        <f t="shared" si="2"/>
        <v>1989190</v>
      </c>
      <c r="I17" s="140">
        <f t="shared" si="2"/>
        <v>1989190</v>
      </c>
      <c r="J17" s="140">
        <f t="shared" si="2"/>
        <v>1989190</v>
      </c>
      <c r="K17" s="140">
        <f t="shared" si="2"/>
        <v>1989190</v>
      </c>
      <c r="L17" s="140">
        <f t="shared" si="2"/>
        <v>1989190</v>
      </c>
      <c r="M17" s="140">
        <f t="shared" si="2"/>
        <v>1989190</v>
      </c>
      <c r="N17" s="140">
        <f t="shared" si="2"/>
        <v>1989190</v>
      </c>
      <c r="O17" s="140">
        <f t="shared" si="2"/>
        <v>1895690</v>
      </c>
      <c r="P17" s="140">
        <f t="shared" si="2"/>
        <v>17779120</v>
      </c>
      <c r="Q17" s="140">
        <f t="shared" si="2"/>
        <v>28459860</v>
      </c>
      <c r="R17" s="140">
        <f t="shared" si="2"/>
        <v>32006375</v>
      </c>
      <c r="S17" s="140">
        <f t="shared" si="2"/>
        <v>32006375</v>
      </c>
      <c r="T17" s="140">
        <f t="shared" si="2"/>
        <v>32006375</v>
      </c>
      <c r="U17" s="140">
        <f t="shared" si="2"/>
        <v>32006375</v>
      </c>
      <c r="V17" s="140">
        <f t="shared" si="2"/>
        <v>32006375</v>
      </c>
      <c r="W17" s="140">
        <f t="shared" si="2"/>
        <v>32006375</v>
      </c>
      <c r="X17" s="140">
        <f t="shared" si="2"/>
        <v>32006375</v>
      </c>
      <c r="Y17" s="140">
        <f t="shared" si="2"/>
        <v>32006375</v>
      </c>
      <c r="Z17" s="140">
        <f t="shared" si="2"/>
        <v>32006375</v>
      </c>
      <c r="AA17" s="140">
        <f t="shared" si="2"/>
        <v>21344895</v>
      </c>
      <c r="AB17" s="140">
        <f t="shared" si="2"/>
        <v>35349932.399999999</v>
      </c>
      <c r="AC17" s="140">
        <f t="shared" si="2"/>
        <v>56554052.850000001</v>
      </c>
      <c r="AD17" s="140">
        <f t="shared" si="2"/>
        <v>63615223.599999994</v>
      </c>
      <c r="AE17" s="140">
        <f t="shared" si="2"/>
        <v>63615223.599999994</v>
      </c>
      <c r="AF17" s="140">
        <f t="shared" si="2"/>
        <v>63615223.599999994</v>
      </c>
      <c r="AG17" s="140">
        <f t="shared" si="2"/>
        <v>63615223.599999994</v>
      </c>
      <c r="AH17" s="140">
        <f t="shared" si="2"/>
        <v>63615223.599999994</v>
      </c>
      <c r="AI17" s="140">
        <f t="shared" ref="AI17:BK17" si="3">AI14</f>
        <v>63615223.599999994</v>
      </c>
      <c r="AJ17" s="140">
        <f t="shared" si="3"/>
        <v>63615223.599999994</v>
      </c>
      <c r="AK17" s="140">
        <f t="shared" si="3"/>
        <v>63615223.599999994</v>
      </c>
      <c r="AL17" s="140">
        <f t="shared" si="3"/>
        <v>63615223.599999994</v>
      </c>
      <c r="AM17" s="140">
        <f t="shared" si="3"/>
        <v>42411103.149999999</v>
      </c>
      <c r="AN17" s="140">
        <f t="shared" si="3"/>
        <v>56105744.357000001</v>
      </c>
      <c r="AO17" s="140">
        <f t="shared" si="3"/>
        <v>89795651.900000021</v>
      </c>
      <c r="AP17" s="140">
        <f t="shared" si="3"/>
        <v>100997850.09200001</v>
      </c>
      <c r="AQ17" s="140">
        <f t="shared" si="3"/>
        <v>100997445.09200001</v>
      </c>
      <c r="AR17" s="140">
        <f t="shared" si="3"/>
        <v>100997445.09200001</v>
      </c>
      <c r="AS17" s="140">
        <f t="shared" si="3"/>
        <v>100997445.09200001</v>
      </c>
      <c r="AT17" s="140">
        <f t="shared" si="3"/>
        <v>100997445.09200001</v>
      </c>
      <c r="AU17" s="140">
        <f t="shared" si="3"/>
        <v>100997445.09200001</v>
      </c>
      <c r="AV17" s="140">
        <f t="shared" si="3"/>
        <v>100997445.09200001</v>
      </c>
      <c r="AW17" s="140">
        <f t="shared" si="3"/>
        <v>100997445.09200001</v>
      </c>
      <c r="AX17" s="140">
        <f t="shared" si="3"/>
        <v>100997445.09200001</v>
      </c>
      <c r="AY17" s="140">
        <f t="shared" si="3"/>
        <v>67360826.919500008</v>
      </c>
      <c r="AZ17" s="140">
        <f t="shared" si="3"/>
        <v>58882398.484525003</v>
      </c>
      <c r="BA17" s="140">
        <f t="shared" si="3"/>
        <v>94265696.991450012</v>
      </c>
      <c r="BB17" s="140">
        <f t="shared" si="3"/>
        <v>106043892.484365</v>
      </c>
      <c r="BC17" s="140">
        <f t="shared" si="3"/>
        <v>106043487.484365</v>
      </c>
      <c r="BD17" s="140">
        <f t="shared" si="3"/>
        <v>106043487.484365</v>
      </c>
      <c r="BE17" s="140">
        <f t="shared" si="3"/>
        <v>106043487.484365</v>
      </c>
      <c r="BF17" s="140">
        <f t="shared" si="3"/>
        <v>106043487.484365</v>
      </c>
      <c r="BG17" s="140">
        <f t="shared" si="3"/>
        <v>106043487.484365</v>
      </c>
      <c r="BH17" s="140">
        <f t="shared" si="3"/>
        <v>106043487.484365</v>
      </c>
      <c r="BI17" s="140">
        <f t="shared" si="3"/>
        <v>106043487.484365</v>
      </c>
      <c r="BJ17" s="140">
        <f t="shared" si="3"/>
        <v>106043487.484365</v>
      </c>
      <c r="BK17" s="140">
        <f t="shared" si="3"/>
        <v>70663465.967465013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1142010</v>
      </c>
      <c r="H18" s="140">
        <f t="shared" ref="H18:BK18" si="5">H17</f>
        <v>1989190</v>
      </c>
      <c r="I18" s="140">
        <f t="shared" si="5"/>
        <v>1989190</v>
      </c>
      <c r="J18" s="140">
        <f t="shared" si="5"/>
        <v>1989190</v>
      </c>
      <c r="K18" s="140">
        <f t="shared" si="5"/>
        <v>1989190</v>
      </c>
      <c r="L18" s="140">
        <f t="shared" si="5"/>
        <v>1989190</v>
      </c>
      <c r="M18" s="140">
        <f t="shared" si="5"/>
        <v>1989190</v>
      </c>
      <c r="N18" s="140">
        <f t="shared" si="5"/>
        <v>1989190</v>
      </c>
      <c r="O18" s="140">
        <f t="shared" si="5"/>
        <v>1895690</v>
      </c>
      <c r="P18" s="140">
        <f t="shared" si="5"/>
        <v>17779120</v>
      </c>
      <c r="Q18" s="140">
        <f t="shared" si="5"/>
        <v>28459860</v>
      </c>
      <c r="R18" s="140">
        <f t="shared" si="5"/>
        <v>32006375</v>
      </c>
      <c r="S18" s="140">
        <f t="shared" si="5"/>
        <v>32006375</v>
      </c>
      <c r="T18" s="140">
        <f t="shared" si="5"/>
        <v>32006375</v>
      </c>
      <c r="U18" s="140">
        <f t="shared" si="5"/>
        <v>32006375</v>
      </c>
      <c r="V18" s="140">
        <f t="shared" si="5"/>
        <v>32006375</v>
      </c>
      <c r="W18" s="140">
        <f t="shared" si="5"/>
        <v>32006375</v>
      </c>
      <c r="X18" s="140">
        <f t="shared" si="5"/>
        <v>32006375</v>
      </c>
      <c r="Y18" s="140">
        <f t="shared" si="5"/>
        <v>32006375</v>
      </c>
      <c r="Z18" s="140">
        <f t="shared" si="5"/>
        <v>32006375</v>
      </c>
      <c r="AA18" s="140">
        <f t="shared" si="5"/>
        <v>21344895</v>
      </c>
      <c r="AB18" s="140">
        <f t="shared" si="5"/>
        <v>35349932.399999999</v>
      </c>
      <c r="AC18" s="140">
        <f t="shared" si="5"/>
        <v>56554052.850000001</v>
      </c>
      <c r="AD18" s="140">
        <f t="shared" si="5"/>
        <v>63615223.599999994</v>
      </c>
      <c r="AE18" s="140">
        <f t="shared" si="5"/>
        <v>63615223.599999994</v>
      </c>
      <c r="AF18" s="140">
        <f t="shared" si="5"/>
        <v>63615223.599999994</v>
      </c>
      <c r="AG18" s="140">
        <f t="shared" si="5"/>
        <v>63615223.599999994</v>
      </c>
      <c r="AH18" s="140">
        <f t="shared" si="5"/>
        <v>63615223.599999994</v>
      </c>
      <c r="AI18" s="140">
        <f t="shared" si="5"/>
        <v>63615223.599999994</v>
      </c>
      <c r="AJ18" s="140">
        <f t="shared" si="5"/>
        <v>63615223.599999994</v>
      </c>
      <c r="AK18" s="140">
        <f t="shared" si="5"/>
        <v>63615223.599999994</v>
      </c>
      <c r="AL18" s="140">
        <f t="shared" si="5"/>
        <v>63615223.599999994</v>
      </c>
      <c r="AM18" s="140">
        <f t="shared" si="5"/>
        <v>42411103.149999999</v>
      </c>
      <c r="AN18" s="140">
        <f t="shared" si="5"/>
        <v>56105744.357000001</v>
      </c>
      <c r="AO18" s="140">
        <f t="shared" si="5"/>
        <v>89795651.900000021</v>
      </c>
      <c r="AP18" s="140">
        <f t="shared" si="5"/>
        <v>100997850.09200001</v>
      </c>
      <c r="AQ18" s="140">
        <f t="shared" si="5"/>
        <v>100997445.09200001</v>
      </c>
      <c r="AR18" s="140">
        <f t="shared" si="5"/>
        <v>100997445.09200001</v>
      </c>
      <c r="AS18" s="140">
        <f t="shared" si="5"/>
        <v>100997445.09200001</v>
      </c>
      <c r="AT18" s="140">
        <f t="shared" si="5"/>
        <v>100997445.09200001</v>
      </c>
      <c r="AU18" s="140">
        <f t="shared" si="5"/>
        <v>100997445.09200001</v>
      </c>
      <c r="AV18" s="140">
        <f t="shared" si="5"/>
        <v>100997445.09200001</v>
      </c>
      <c r="AW18" s="140">
        <f t="shared" si="5"/>
        <v>100997445.09200001</v>
      </c>
      <c r="AX18" s="140">
        <f t="shared" si="5"/>
        <v>100997445.09200001</v>
      </c>
      <c r="AY18" s="140">
        <f t="shared" si="5"/>
        <v>67360826.919500008</v>
      </c>
      <c r="AZ18" s="140">
        <f t="shared" si="5"/>
        <v>58882398.484525003</v>
      </c>
      <c r="BA18" s="140">
        <f t="shared" si="5"/>
        <v>94265696.991450012</v>
      </c>
      <c r="BB18" s="140">
        <f t="shared" si="5"/>
        <v>106043892.484365</v>
      </c>
      <c r="BC18" s="140">
        <f t="shared" si="5"/>
        <v>106043487.484365</v>
      </c>
      <c r="BD18" s="140">
        <f t="shared" si="5"/>
        <v>106043487.484365</v>
      </c>
      <c r="BE18" s="140">
        <f t="shared" si="5"/>
        <v>106043487.484365</v>
      </c>
      <c r="BF18" s="140">
        <f t="shared" si="5"/>
        <v>106043487.484365</v>
      </c>
      <c r="BG18" s="140">
        <f t="shared" si="5"/>
        <v>106043487.484365</v>
      </c>
      <c r="BH18" s="140">
        <f t="shared" si="5"/>
        <v>106043487.484365</v>
      </c>
      <c r="BI18" s="140">
        <f t="shared" si="5"/>
        <v>106043487.484365</v>
      </c>
      <c r="BJ18" s="140">
        <f t="shared" si="5"/>
        <v>106043487.484365</v>
      </c>
      <c r="BK18" s="140">
        <f t="shared" si="5"/>
        <v>70663465.967465013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2:67" x14ac:dyDescent="0.15">
      <c r="B2" s="16" t="s">
        <v>1238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0" t="s">
        <v>284</v>
      </c>
      <c r="BO2" s="390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1237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240000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240000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1236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1184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10855000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10585000</v>
      </c>
      <c r="J50" s="64">
        <f t="shared" si="4"/>
        <v>190000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10855000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10855000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10855000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3"/>
      <c r="C2" s="383"/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 t="s">
        <v>36</v>
      </c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 t="s">
        <v>37</v>
      </c>
      <c r="AA2" s="383"/>
      <c r="AB2" s="383"/>
      <c r="AC2" s="383"/>
      <c r="AD2" s="383"/>
      <c r="AE2" s="383"/>
      <c r="AF2" s="383"/>
      <c r="AG2" s="383"/>
      <c r="AH2" s="383"/>
      <c r="AI2" s="383"/>
      <c r="AJ2" s="383"/>
      <c r="AK2" s="383"/>
      <c r="AL2" s="383" t="s">
        <v>38</v>
      </c>
      <c r="AM2" s="383"/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 t="s">
        <v>39</v>
      </c>
      <c r="AY2" s="383"/>
      <c r="AZ2" s="383"/>
      <c r="BA2" s="383"/>
      <c r="BB2" s="383"/>
      <c r="BC2" s="383"/>
      <c r="BD2" s="383"/>
      <c r="BE2" s="383"/>
      <c r="BF2" s="383"/>
      <c r="BG2" s="383"/>
      <c r="BH2" s="383"/>
      <c r="BI2" s="383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10855000</v>
      </c>
      <c r="F5" s="9">
        <f>E7</f>
        <v>10855000</v>
      </c>
      <c r="G5" s="9">
        <f>F7</f>
        <v>10855000</v>
      </c>
      <c r="H5" s="9">
        <f>G7</f>
        <v>10855000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10855000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10855000</v>
      </c>
      <c r="E7" s="9">
        <f>E6+E5</f>
        <v>10855000</v>
      </c>
      <c r="F7" s="9">
        <f>F6+F5</f>
        <v>10855000</v>
      </c>
      <c r="G7" s="9">
        <f>G6+G5</f>
        <v>10855000</v>
      </c>
      <c r="H7" s="9">
        <f>H6+H5</f>
        <v>10855000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10855000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-1621083.3333333335</v>
      </c>
      <c r="E9" s="9">
        <f>SUM(P21:AA21)</f>
        <v>-2171000.0000000005</v>
      </c>
      <c r="F9" s="9">
        <f>SUM(AB21:AM21)</f>
        <v>-2171000.0000000005</v>
      </c>
      <c r="G9" s="9">
        <f>SUM(AN21:AY21)</f>
        <v>-2171000.0000000005</v>
      </c>
      <c r="H9" s="9">
        <f>SUM(AZ21:BK21)</f>
        <v>-2171000.0000000005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-1621083.3333333335</v>
      </c>
      <c r="E10" s="9">
        <f>E9+D10</f>
        <v>-3792083.333333334</v>
      </c>
      <c r="F10" s="9">
        <f>F9+E10</f>
        <v>-5963083.333333334</v>
      </c>
      <c r="G10" s="9">
        <f>G9+F10</f>
        <v>-8134083.333333334</v>
      </c>
      <c r="H10" s="9">
        <f>H9+G10</f>
        <v>-10305083.333333334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9233916.666666666</v>
      </c>
      <c r="E12" s="9">
        <f>E7+E10</f>
        <v>7062916.666666666</v>
      </c>
      <c r="F12" s="9">
        <f>F7+F10</f>
        <v>4891916.666666666</v>
      </c>
      <c r="G12" s="9">
        <f>G7+G10</f>
        <v>2720916.666666666</v>
      </c>
      <c r="H12" s="9">
        <f>H7+H10</f>
        <v>549916.66666666605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3" t="s">
        <v>35</v>
      </c>
      <c r="C14" s="383"/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 t="s">
        <v>36</v>
      </c>
      <c r="O14" s="383"/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 t="s">
        <v>37</v>
      </c>
      <c r="AA14" s="383"/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 t="s">
        <v>38</v>
      </c>
      <c r="AM14" s="383"/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 t="s">
        <v>39</v>
      </c>
      <c r="AY14" s="383"/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1047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10585000</v>
      </c>
      <c r="I17" s="9">
        <f t="shared" si="2"/>
        <v>10775000</v>
      </c>
      <c r="J17" s="9">
        <f t="shared" si="2"/>
        <v>10775000</v>
      </c>
      <c r="K17" s="9">
        <f t="shared" si="2"/>
        <v>10855000</v>
      </c>
      <c r="L17" s="9">
        <f t="shared" si="2"/>
        <v>10855000</v>
      </c>
      <c r="M17" s="9">
        <f t="shared" si="2"/>
        <v>10855000</v>
      </c>
      <c r="N17" s="9">
        <f t="shared" si="2"/>
        <v>10855000</v>
      </c>
      <c r="O17" s="9">
        <f t="shared" si="2"/>
        <v>10855000</v>
      </c>
      <c r="P17" s="9">
        <f t="shared" si="2"/>
        <v>10855000</v>
      </c>
      <c r="Q17" s="9">
        <f t="shared" si="2"/>
        <v>10855000</v>
      </c>
      <c r="R17" s="9">
        <f t="shared" si="2"/>
        <v>10855000</v>
      </c>
      <c r="S17" s="9">
        <f t="shared" si="2"/>
        <v>10855000</v>
      </c>
      <c r="T17" s="9">
        <f t="shared" si="2"/>
        <v>10855000</v>
      </c>
      <c r="U17" s="9">
        <f t="shared" si="2"/>
        <v>10855000</v>
      </c>
      <c r="V17" s="9">
        <f t="shared" si="2"/>
        <v>10855000</v>
      </c>
      <c r="W17" s="9">
        <f t="shared" si="2"/>
        <v>10855000</v>
      </c>
      <c r="X17" s="9">
        <f t="shared" si="2"/>
        <v>10855000</v>
      </c>
      <c r="Y17" s="9">
        <f t="shared" si="2"/>
        <v>10855000</v>
      </c>
      <c r="Z17" s="9">
        <f t="shared" si="2"/>
        <v>10855000</v>
      </c>
      <c r="AA17" s="9">
        <f t="shared" si="2"/>
        <v>10855000</v>
      </c>
      <c r="AB17" s="9">
        <f t="shared" si="2"/>
        <v>10855000</v>
      </c>
      <c r="AC17" s="9">
        <f t="shared" si="2"/>
        <v>10855000</v>
      </c>
      <c r="AD17" s="9">
        <f t="shared" si="2"/>
        <v>10855000</v>
      </c>
      <c r="AE17" s="9">
        <f t="shared" si="2"/>
        <v>10855000</v>
      </c>
      <c r="AF17" s="9">
        <f t="shared" si="2"/>
        <v>10855000</v>
      </c>
      <c r="AG17" s="9">
        <f t="shared" si="2"/>
        <v>10855000</v>
      </c>
      <c r="AH17" s="9">
        <f t="shared" si="2"/>
        <v>10855000</v>
      </c>
      <c r="AI17" s="9">
        <f t="shared" si="2"/>
        <v>10855000</v>
      </c>
      <c r="AJ17" s="9">
        <f t="shared" ref="AJ17:BK17" si="3">AI19</f>
        <v>10855000</v>
      </c>
      <c r="AK17" s="9">
        <f t="shared" si="3"/>
        <v>10855000</v>
      </c>
      <c r="AL17" s="9">
        <f t="shared" si="3"/>
        <v>10855000</v>
      </c>
      <c r="AM17" s="9">
        <f t="shared" si="3"/>
        <v>10855000</v>
      </c>
      <c r="AN17" s="9">
        <f t="shared" si="3"/>
        <v>10855000</v>
      </c>
      <c r="AO17" s="9">
        <f t="shared" si="3"/>
        <v>10855000</v>
      </c>
      <c r="AP17" s="9">
        <f t="shared" si="3"/>
        <v>10855000</v>
      </c>
      <c r="AQ17" s="9">
        <f t="shared" si="3"/>
        <v>10855000</v>
      </c>
      <c r="AR17" s="9">
        <f t="shared" si="3"/>
        <v>10855000</v>
      </c>
      <c r="AS17" s="9">
        <f t="shared" si="3"/>
        <v>10855000</v>
      </c>
      <c r="AT17" s="9">
        <f t="shared" si="3"/>
        <v>10855000</v>
      </c>
      <c r="AU17" s="9">
        <f t="shared" si="3"/>
        <v>10855000</v>
      </c>
      <c r="AV17" s="9">
        <f t="shared" si="3"/>
        <v>10855000</v>
      </c>
      <c r="AW17" s="9">
        <f t="shared" si="3"/>
        <v>10855000</v>
      </c>
      <c r="AX17" s="9">
        <f t="shared" si="3"/>
        <v>10855000</v>
      </c>
      <c r="AY17" s="9">
        <f t="shared" si="3"/>
        <v>10855000</v>
      </c>
      <c r="AZ17" s="9">
        <f t="shared" si="3"/>
        <v>10855000</v>
      </c>
      <c r="BA17" s="9">
        <f t="shared" si="3"/>
        <v>10855000</v>
      </c>
      <c r="BB17" s="9">
        <f t="shared" si="3"/>
        <v>10855000</v>
      </c>
      <c r="BC17" s="9">
        <f t="shared" si="3"/>
        <v>10855000</v>
      </c>
      <c r="BD17" s="9">
        <f t="shared" si="3"/>
        <v>10855000</v>
      </c>
      <c r="BE17" s="9">
        <f t="shared" si="3"/>
        <v>10855000</v>
      </c>
      <c r="BF17" s="9">
        <f t="shared" si="3"/>
        <v>10855000</v>
      </c>
      <c r="BG17" s="9">
        <f t="shared" si="3"/>
        <v>10855000</v>
      </c>
      <c r="BH17" s="9">
        <f t="shared" si="3"/>
        <v>10855000</v>
      </c>
      <c r="BI17" s="9">
        <f t="shared" si="3"/>
        <v>10855000</v>
      </c>
      <c r="BJ17" s="9">
        <f t="shared" si="3"/>
        <v>10855000</v>
      </c>
      <c r="BK17" s="9">
        <f t="shared" si="3"/>
        <v>10855000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10585000</v>
      </c>
      <c r="H18" s="9">
        <f>'CAPEX _CWS '!J50</f>
        <v>190000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1048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10585000</v>
      </c>
      <c r="H19" s="9">
        <f t="shared" si="4"/>
        <v>10775000</v>
      </c>
      <c r="I19" s="9">
        <f t="shared" si="4"/>
        <v>10775000</v>
      </c>
      <c r="J19" s="9">
        <f t="shared" si="4"/>
        <v>10855000</v>
      </c>
      <c r="K19" s="9">
        <f t="shared" si="4"/>
        <v>10855000</v>
      </c>
      <c r="L19" s="9">
        <f t="shared" si="4"/>
        <v>10855000</v>
      </c>
      <c r="M19" s="9">
        <f t="shared" si="4"/>
        <v>10855000</v>
      </c>
      <c r="N19" s="9">
        <f t="shared" si="4"/>
        <v>10855000</v>
      </c>
      <c r="O19" s="9">
        <f t="shared" si="4"/>
        <v>10855000</v>
      </c>
      <c r="P19" s="9">
        <f t="shared" si="4"/>
        <v>10855000</v>
      </c>
      <c r="Q19" s="9">
        <f t="shared" si="4"/>
        <v>10855000</v>
      </c>
      <c r="R19" s="9">
        <f t="shared" si="4"/>
        <v>10855000</v>
      </c>
      <c r="S19" s="9">
        <f t="shared" si="4"/>
        <v>10855000</v>
      </c>
      <c r="T19" s="9">
        <f t="shared" si="4"/>
        <v>10855000</v>
      </c>
      <c r="U19" s="9">
        <f t="shared" si="4"/>
        <v>10855000</v>
      </c>
      <c r="V19" s="9">
        <f t="shared" si="4"/>
        <v>10855000</v>
      </c>
      <c r="W19" s="9">
        <f t="shared" si="4"/>
        <v>10855000</v>
      </c>
      <c r="X19" s="9">
        <f t="shared" si="4"/>
        <v>10855000</v>
      </c>
      <c r="Y19" s="9">
        <f t="shared" si="4"/>
        <v>10855000</v>
      </c>
      <c r="Z19" s="9">
        <f t="shared" si="4"/>
        <v>10855000</v>
      </c>
      <c r="AA19" s="9">
        <f t="shared" si="4"/>
        <v>10855000</v>
      </c>
      <c r="AB19" s="9">
        <f t="shared" si="4"/>
        <v>10855000</v>
      </c>
      <c r="AC19" s="9">
        <f t="shared" si="4"/>
        <v>10855000</v>
      </c>
      <c r="AD19" s="9">
        <f t="shared" si="4"/>
        <v>10855000</v>
      </c>
      <c r="AE19" s="9">
        <f t="shared" si="4"/>
        <v>10855000</v>
      </c>
      <c r="AF19" s="9">
        <f t="shared" si="4"/>
        <v>10855000</v>
      </c>
      <c r="AG19" s="9">
        <f t="shared" si="4"/>
        <v>10855000</v>
      </c>
      <c r="AH19" s="9">
        <f t="shared" si="4"/>
        <v>10855000</v>
      </c>
      <c r="AI19" s="9">
        <f t="shared" si="4"/>
        <v>10855000</v>
      </c>
      <c r="AJ19" s="9">
        <f t="shared" ref="AJ19:BK19" si="5">AJ18+AJ17</f>
        <v>10855000</v>
      </c>
      <c r="AK19" s="9">
        <f t="shared" si="5"/>
        <v>10855000</v>
      </c>
      <c r="AL19" s="9">
        <f t="shared" si="5"/>
        <v>10855000</v>
      </c>
      <c r="AM19" s="9">
        <f t="shared" si="5"/>
        <v>10855000</v>
      </c>
      <c r="AN19" s="9">
        <f t="shared" si="5"/>
        <v>10855000</v>
      </c>
      <c r="AO19" s="9">
        <f t="shared" si="5"/>
        <v>10855000</v>
      </c>
      <c r="AP19" s="9">
        <f t="shared" si="5"/>
        <v>10855000</v>
      </c>
      <c r="AQ19" s="9">
        <f t="shared" si="5"/>
        <v>10855000</v>
      </c>
      <c r="AR19" s="9">
        <f t="shared" si="5"/>
        <v>10855000</v>
      </c>
      <c r="AS19" s="9">
        <f t="shared" si="5"/>
        <v>10855000</v>
      </c>
      <c r="AT19" s="9">
        <f t="shared" si="5"/>
        <v>10855000</v>
      </c>
      <c r="AU19" s="9">
        <f t="shared" si="5"/>
        <v>10855000</v>
      </c>
      <c r="AV19" s="9">
        <f t="shared" si="5"/>
        <v>10855000</v>
      </c>
      <c r="AW19" s="9">
        <f t="shared" si="5"/>
        <v>10855000</v>
      </c>
      <c r="AX19" s="9">
        <f t="shared" si="5"/>
        <v>10855000</v>
      </c>
      <c r="AY19" s="9">
        <f t="shared" si="5"/>
        <v>10855000</v>
      </c>
      <c r="AZ19" s="9">
        <f t="shared" si="5"/>
        <v>10855000</v>
      </c>
      <c r="BA19" s="9">
        <f t="shared" si="5"/>
        <v>10855000</v>
      </c>
      <c r="BB19" s="9">
        <f t="shared" si="5"/>
        <v>10855000</v>
      </c>
      <c r="BC19" s="9">
        <f t="shared" si="5"/>
        <v>10855000</v>
      </c>
      <c r="BD19" s="9">
        <f t="shared" si="5"/>
        <v>10855000</v>
      </c>
      <c r="BE19" s="9">
        <f t="shared" si="5"/>
        <v>10855000</v>
      </c>
      <c r="BF19" s="9">
        <f t="shared" si="5"/>
        <v>10855000</v>
      </c>
      <c r="BG19" s="9">
        <f t="shared" si="5"/>
        <v>10855000</v>
      </c>
      <c r="BH19" s="9">
        <f t="shared" si="5"/>
        <v>10855000</v>
      </c>
      <c r="BI19" s="9">
        <f t="shared" si="5"/>
        <v>10855000</v>
      </c>
      <c r="BJ19" s="9">
        <f t="shared" si="5"/>
        <v>10855000</v>
      </c>
      <c r="BK19" s="9">
        <f t="shared" si="5"/>
        <v>10855000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10585000</v>
      </c>
      <c r="H20" s="9">
        <f t="shared" si="6"/>
        <v>190000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-176416.66666666666</v>
      </c>
      <c r="H21" s="9">
        <f>-'CAPEX-DEP_CWS '!J69</f>
        <v>-179583.33333333331</v>
      </c>
      <c r="I21" s="9">
        <f>-'CAPEX-DEP_CWS '!K69</f>
        <v>-179583.33333333331</v>
      </c>
      <c r="J21" s="9">
        <f>-'CAPEX-DEP_CWS '!L69</f>
        <v>-180916.66666666666</v>
      </c>
      <c r="K21" s="9">
        <f>-'CAPEX-DEP_CWS '!M69</f>
        <v>-180916.66666666666</v>
      </c>
      <c r="L21" s="9">
        <f>-'CAPEX-DEP_CWS '!N69</f>
        <v>-180916.66666666666</v>
      </c>
      <c r="M21" s="9">
        <f>-'CAPEX-DEP_CWS '!O69</f>
        <v>-180916.66666666666</v>
      </c>
      <c r="N21" s="9">
        <f>-'CAPEX-DEP_CWS '!P69</f>
        <v>-180916.66666666666</v>
      </c>
      <c r="O21" s="9">
        <f>-'CAPEX-DEP_CWS '!Q69</f>
        <v>-180916.66666666666</v>
      </c>
      <c r="P21" s="9">
        <f>-'CAPEX-DEP_CWS '!R69</f>
        <v>-180916.66666666666</v>
      </c>
      <c r="Q21" s="9">
        <f>-'CAPEX-DEP_CWS '!S69</f>
        <v>-180916.66666666666</v>
      </c>
      <c r="R21" s="9">
        <f>-'CAPEX-DEP_CWS '!T69</f>
        <v>-180916.66666666666</v>
      </c>
      <c r="S21" s="9">
        <f>-'CAPEX-DEP_CWS '!U69</f>
        <v>-180916.66666666666</v>
      </c>
      <c r="T21" s="9">
        <f>-'CAPEX-DEP_CWS '!V69</f>
        <v>-180916.66666666666</v>
      </c>
      <c r="U21" s="9">
        <f>-'CAPEX-DEP_CWS '!W69</f>
        <v>-180916.66666666666</v>
      </c>
      <c r="V21" s="9">
        <f>-'CAPEX-DEP_CWS '!X69</f>
        <v>-180916.66666666666</v>
      </c>
      <c r="W21" s="9">
        <f>-'CAPEX-DEP_CWS '!Y69</f>
        <v>-180916.66666666666</v>
      </c>
      <c r="X21" s="9">
        <f>-'CAPEX-DEP_CWS '!Z69</f>
        <v>-180916.66666666666</v>
      </c>
      <c r="Y21" s="9">
        <f>-'CAPEX-DEP_CWS '!AA69</f>
        <v>-180916.66666666666</v>
      </c>
      <c r="Z21" s="9">
        <f>-'CAPEX-DEP_CWS '!AB69</f>
        <v>-180916.66666666666</v>
      </c>
      <c r="AA21" s="9">
        <f>-'CAPEX-DEP_CWS '!AC69</f>
        <v>-180916.66666666666</v>
      </c>
      <c r="AB21" s="9">
        <f>-'CAPEX-DEP_CWS '!AD69</f>
        <v>-180916.66666666666</v>
      </c>
      <c r="AC21" s="9">
        <f>-'CAPEX-DEP_CWS '!AE69</f>
        <v>-180916.66666666666</v>
      </c>
      <c r="AD21" s="9">
        <f>-'CAPEX-DEP_CWS '!AF69</f>
        <v>-180916.66666666666</v>
      </c>
      <c r="AE21" s="9">
        <f>-'CAPEX-DEP_CWS '!AG69</f>
        <v>-180916.66666666666</v>
      </c>
      <c r="AF21" s="9">
        <f>-'CAPEX-DEP_CWS '!AH69</f>
        <v>-180916.66666666666</v>
      </c>
      <c r="AG21" s="9">
        <f>-'CAPEX-DEP_CWS '!AI69</f>
        <v>-180916.66666666666</v>
      </c>
      <c r="AH21" s="9">
        <f>-'CAPEX-DEP_CWS '!AJ69</f>
        <v>-180916.66666666666</v>
      </c>
      <c r="AI21" s="9">
        <f>-'CAPEX-DEP_CWS '!AK69</f>
        <v>-180916.66666666666</v>
      </c>
      <c r="AJ21" s="9">
        <f>-'CAPEX-DEP_CWS '!AL69</f>
        <v>-180916.66666666666</v>
      </c>
      <c r="AK21" s="9">
        <f>-'CAPEX-DEP_CWS '!AM69</f>
        <v>-180916.66666666666</v>
      </c>
      <c r="AL21" s="9">
        <f>-'CAPEX-DEP_CWS '!AN69</f>
        <v>-180916.66666666666</v>
      </c>
      <c r="AM21" s="9">
        <f>-'CAPEX-DEP_CWS '!AO69</f>
        <v>-180916.66666666666</v>
      </c>
      <c r="AN21" s="9">
        <f>-'CAPEX-DEP_CWS '!AP69</f>
        <v>-180916.66666666666</v>
      </c>
      <c r="AO21" s="9">
        <f>-'CAPEX-DEP_CWS '!AQ69</f>
        <v>-180916.66666666666</v>
      </c>
      <c r="AP21" s="9">
        <f>-'CAPEX-DEP_CWS '!AR69</f>
        <v>-180916.66666666666</v>
      </c>
      <c r="AQ21" s="9">
        <f>-'CAPEX-DEP_CWS '!AS69</f>
        <v>-180916.66666666666</v>
      </c>
      <c r="AR21" s="9">
        <f>-'CAPEX-DEP_CWS '!AT69</f>
        <v>-180916.66666666666</v>
      </c>
      <c r="AS21" s="9">
        <f>-'CAPEX-DEP_CWS '!AU69</f>
        <v>-180916.66666666666</v>
      </c>
      <c r="AT21" s="9">
        <f>-'CAPEX-DEP_CWS '!AV69</f>
        <v>-180916.66666666666</v>
      </c>
      <c r="AU21" s="9">
        <f>-'CAPEX-DEP_CWS '!AW69</f>
        <v>-180916.66666666666</v>
      </c>
      <c r="AV21" s="9">
        <f>-'CAPEX-DEP_CWS '!AX69</f>
        <v>-180916.66666666666</v>
      </c>
      <c r="AW21" s="9">
        <f>-'CAPEX-DEP_CWS '!AY69</f>
        <v>-180916.66666666666</v>
      </c>
      <c r="AX21" s="9">
        <f>-'CAPEX-DEP_CWS '!AZ69</f>
        <v>-180916.66666666666</v>
      </c>
      <c r="AY21" s="9">
        <f>-'CAPEX-DEP_CWS '!BA69</f>
        <v>-180916.66666666666</v>
      </c>
      <c r="AZ21" s="9">
        <f>-'CAPEX-DEP_CWS '!BB69</f>
        <v>-180916.66666666666</v>
      </c>
      <c r="BA21" s="9">
        <f>-'CAPEX-DEP_CWS '!BC69</f>
        <v>-180916.66666666666</v>
      </c>
      <c r="BB21" s="9">
        <f>-'CAPEX-DEP_CWS '!BD69</f>
        <v>-180916.66666666666</v>
      </c>
      <c r="BC21" s="9">
        <f>-'CAPEX-DEP_CWS '!BE69</f>
        <v>-180916.66666666666</v>
      </c>
      <c r="BD21" s="9">
        <f>-'CAPEX-DEP_CWS '!BF69</f>
        <v>-180916.66666666666</v>
      </c>
      <c r="BE21" s="9">
        <f>-'CAPEX-DEP_CWS '!BG69</f>
        <v>-180916.66666666666</v>
      </c>
      <c r="BF21" s="9">
        <f>-'CAPEX-DEP_CWS '!BH69</f>
        <v>-180916.66666666666</v>
      </c>
      <c r="BG21" s="9">
        <f>-'CAPEX-DEP_CWS '!BI69</f>
        <v>-180916.66666666666</v>
      </c>
      <c r="BH21" s="9">
        <f>-'CAPEX-DEP_CWS '!BJ69</f>
        <v>-180916.66666666666</v>
      </c>
      <c r="BI21" s="9">
        <f>-'CAPEX-DEP_CWS '!BK69</f>
        <v>-180916.66666666666</v>
      </c>
      <c r="BJ21" s="9">
        <f>-'CAPEX-DEP_CWS '!BL69</f>
        <v>-180916.66666666666</v>
      </c>
      <c r="BK21" s="9">
        <f>-'CAPEX-DEP_CWS '!BM69</f>
        <v>-180916.66666666666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-176416.66666666666</v>
      </c>
      <c r="H22" s="9">
        <f t="shared" si="8"/>
        <v>-356000</v>
      </c>
      <c r="I22" s="9">
        <f t="shared" si="8"/>
        <v>-535583.33333333326</v>
      </c>
      <c r="J22" s="9">
        <f t="shared" si="8"/>
        <v>-716499.99999999988</v>
      </c>
      <c r="K22" s="9">
        <f t="shared" si="8"/>
        <v>-897416.66666666651</v>
      </c>
      <c r="L22" s="9">
        <f t="shared" si="8"/>
        <v>-1078333.3333333333</v>
      </c>
      <c r="M22" s="9">
        <f t="shared" si="8"/>
        <v>-1259250</v>
      </c>
      <c r="N22" s="9">
        <f t="shared" si="8"/>
        <v>-1440166.6666666667</v>
      </c>
      <c r="O22" s="9">
        <f t="shared" si="8"/>
        <v>-1621083.3333333335</v>
      </c>
      <c r="P22" s="9">
        <f t="shared" si="8"/>
        <v>-1802000.0000000002</v>
      </c>
      <c r="Q22" s="9">
        <f t="shared" si="8"/>
        <v>-1982916.666666667</v>
      </c>
      <c r="R22" s="9">
        <f t="shared" si="8"/>
        <v>-2163833.3333333335</v>
      </c>
      <c r="S22" s="9">
        <f t="shared" si="8"/>
        <v>-2344750</v>
      </c>
      <c r="T22" s="9">
        <f t="shared" si="8"/>
        <v>-2525666.6666666665</v>
      </c>
      <c r="U22" s="9">
        <f t="shared" si="8"/>
        <v>-2706583.333333333</v>
      </c>
      <c r="V22" s="9">
        <f t="shared" si="8"/>
        <v>-2887499.9999999995</v>
      </c>
      <c r="W22" s="9">
        <f t="shared" si="8"/>
        <v>-3068416.666666666</v>
      </c>
      <c r="X22" s="9">
        <f t="shared" si="8"/>
        <v>-3249333.3333333326</v>
      </c>
      <c r="Y22" s="9">
        <f t="shared" si="8"/>
        <v>-3430249.9999999991</v>
      </c>
      <c r="Z22" s="9">
        <f t="shared" si="8"/>
        <v>-3611166.6666666656</v>
      </c>
      <c r="AA22" s="9">
        <f t="shared" si="8"/>
        <v>-3792083.3333333321</v>
      </c>
      <c r="AB22" s="9">
        <f t="shared" si="8"/>
        <v>-3972999.9999999986</v>
      </c>
      <c r="AC22" s="9">
        <f t="shared" si="8"/>
        <v>-4153916.6666666651</v>
      </c>
      <c r="AD22" s="9">
        <f t="shared" si="8"/>
        <v>-4334833.3333333321</v>
      </c>
      <c r="AE22" s="9">
        <f t="shared" si="8"/>
        <v>-4515749.9999999991</v>
      </c>
      <c r="AF22" s="9">
        <f t="shared" si="8"/>
        <v>-4696666.666666666</v>
      </c>
      <c r="AG22" s="9">
        <f t="shared" si="8"/>
        <v>-4877583.333333333</v>
      </c>
      <c r="AH22" s="9">
        <f t="shared" si="8"/>
        <v>-5058500</v>
      </c>
      <c r="AI22" s="9">
        <f t="shared" si="8"/>
        <v>-5239416.666666667</v>
      </c>
      <c r="AJ22" s="9">
        <f t="shared" ref="AJ22:BK22" si="9">AJ21+AI22</f>
        <v>-5420333.333333334</v>
      </c>
      <c r="AK22" s="9">
        <f t="shared" si="9"/>
        <v>-5601250.0000000009</v>
      </c>
      <c r="AL22" s="9">
        <f t="shared" si="9"/>
        <v>-5782166.6666666679</v>
      </c>
      <c r="AM22" s="9">
        <f t="shared" si="9"/>
        <v>-5963083.3333333349</v>
      </c>
      <c r="AN22" s="9">
        <f t="shared" si="9"/>
        <v>-6144000.0000000019</v>
      </c>
      <c r="AO22" s="9">
        <f t="shared" si="9"/>
        <v>-6324916.6666666688</v>
      </c>
      <c r="AP22" s="9">
        <f t="shared" si="9"/>
        <v>-6505833.3333333358</v>
      </c>
      <c r="AQ22" s="9">
        <f t="shared" si="9"/>
        <v>-6686750.0000000028</v>
      </c>
      <c r="AR22" s="9">
        <f t="shared" si="9"/>
        <v>-6867666.6666666698</v>
      </c>
      <c r="AS22" s="9">
        <f t="shared" si="9"/>
        <v>-7048583.3333333367</v>
      </c>
      <c r="AT22" s="9">
        <f t="shared" si="9"/>
        <v>-7229500.0000000037</v>
      </c>
      <c r="AU22" s="9">
        <f t="shared" si="9"/>
        <v>-7410416.6666666707</v>
      </c>
      <c r="AV22" s="9">
        <f t="shared" si="9"/>
        <v>-7591333.3333333377</v>
      </c>
      <c r="AW22" s="9">
        <f t="shared" si="9"/>
        <v>-7772250.0000000047</v>
      </c>
      <c r="AX22" s="9">
        <f t="shared" si="9"/>
        <v>-7953166.6666666716</v>
      </c>
      <c r="AY22" s="9">
        <f t="shared" si="9"/>
        <v>-8134083.3333333386</v>
      </c>
      <c r="AZ22" s="9">
        <f t="shared" si="9"/>
        <v>-8315000.0000000056</v>
      </c>
      <c r="BA22" s="9">
        <f t="shared" si="9"/>
        <v>-8495916.6666666716</v>
      </c>
      <c r="BB22" s="9">
        <f t="shared" si="9"/>
        <v>-8676833.3333333377</v>
      </c>
      <c r="BC22" s="9">
        <f t="shared" si="9"/>
        <v>-8857750.0000000037</v>
      </c>
      <c r="BD22" s="9">
        <f t="shared" si="9"/>
        <v>-9038666.6666666698</v>
      </c>
      <c r="BE22" s="9">
        <f t="shared" si="9"/>
        <v>-9219583.3333333358</v>
      </c>
      <c r="BF22" s="9">
        <f t="shared" si="9"/>
        <v>-9400500.0000000019</v>
      </c>
      <c r="BG22" s="9">
        <f t="shared" si="9"/>
        <v>-9581416.6666666679</v>
      </c>
      <c r="BH22" s="9">
        <f t="shared" si="9"/>
        <v>-9762333.333333334</v>
      </c>
      <c r="BI22" s="9">
        <f t="shared" si="9"/>
        <v>-9943250</v>
      </c>
      <c r="BJ22" s="9">
        <f t="shared" si="9"/>
        <v>-10124166.666666666</v>
      </c>
      <c r="BK22" s="9">
        <f t="shared" si="9"/>
        <v>-10305083.333333332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10408583.333333334</v>
      </c>
      <c r="H24" s="9">
        <f t="shared" si="10"/>
        <v>10419000</v>
      </c>
      <c r="I24" s="9">
        <f t="shared" si="10"/>
        <v>10239416.666666666</v>
      </c>
      <c r="J24" s="9">
        <f t="shared" si="10"/>
        <v>10138500</v>
      </c>
      <c r="K24" s="9">
        <f t="shared" si="10"/>
        <v>9957583.333333334</v>
      </c>
      <c r="L24" s="9">
        <f t="shared" si="10"/>
        <v>9776666.666666666</v>
      </c>
      <c r="M24" s="9">
        <f t="shared" si="10"/>
        <v>9595750</v>
      </c>
      <c r="N24" s="9">
        <f t="shared" si="10"/>
        <v>9414833.333333334</v>
      </c>
      <c r="O24" s="9">
        <f t="shared" si="10"/>
        <v>9233916.666666666</v>
      </c>
      <c r="P24" s="9">
        <f t="shared" si="10"/>
        <v>9053000</v>
      </c>
      <c r="Q24" s="9">
        <f t="shared" si="10"/>
        <v>8872083.3333333321</v>
      </c>
      <c r="R24" s="9">
        <f t="shared" si="10"/>
        <v>8691166.666666666</v>
      </c>
      <c r="S24" s="9">
        <f t="shared" si="10"/>
        <v>8510250</v>
      </c>
      <c r="T24" s="9">
        <f t="shared" si="10"/>
        <v>8329333.333333334</v>
      </c>
      <c r="U24" s="9">
        <f t="shared" si="10"/>
        <v>8148416.666666667</v>
      </c>
      <c r="V24" s="9">
        <f t="shared" si="10"/>
        <v>7967500</v>
      </c>
      <c r="W24" s="9">
        <f t="shared" si="10"/>
        <v>7786583.333333334</v>
      </c>
      <c r="X24" s="9">
        <f t="shared" si="10"/>
        <v>7605666.6666666679</v>
      </c>
      <c r="Y24" s="9">
        <f t="shared" si="10"/>
        <v>7424750.0000000009</v>
      </c>
      <c r="Z24" s="9">
        <f t="shared" si="10"/>
        <v>7243833.333333334</v>
      </c>
      <c r="AA24" s="9">
        <f t="shared" si="10"/>
        <v>7062916.6666666679</v>
      </c>
      <c r="AB24" s="9">
        <f t="shared" si="10"/>
        <v>6882000.0000000019</v>
      </c>
      <c r="AC24" s="9">
        <f t="shared" si="10"/>
        <v>6701083.3333333349</v>
      </c>
      <c r="AD24" s="9">
        <f t="shared" si="10"/>
        <v>6520166.6666666679</v>
      </c>
      <c r="AE24" s="9">
        <f t="shared" si="10"/>
        <v>6339250.0000000009</v>
      </c>
      <c r="AF24" s="9">
        <f t="shared" si="10"/>
        <v>6158333.333333334</v>
      </c>
      <c r="AG24" s="9">
        <f t="shared" si="10"/>
        <v>5977416.666666667</v>
      </c>
      <c r="AH24" s="9">
        <f t="shared" si="10"/>
        <v>5796500</v>
      </c>
      <c r="AI24" s="9">
        <f t="shared" ref="AI24:BK24" si="11">AI19+AI22</f>
        <v>5615583.333333333</v>
      </c>
      <c r="AJ24" s="9">
        <f t="shared" si="11"/>
        <v>5434666.666666666</v>
      </c>
      <c r="AK24" s="9">
        <f t="shared" si="11"/>
        <v>5253749.9999999991</v>
      </c>
      <c r="AL24" s="9">
        <f t="shared" si="11"/>
        <v>5072833.3333333321</v>
      </c>
      <c r="AM24" s="9">
        <f t="shared" si="11"/>
        <v>4891916.6666666651</v>
      </c>
      <c r="AN24" s="9">
        <f t="shared" si="11"/>
        <v>4710999.9999999981</v>
      </c>
      <c r="AO24" s="9">
        <f t="shared" si="11"/>
        <v>4530083.3333333312</v>
      </c>
      <c r="AP24" s="9">
        <f t="shared" si="11"/>
        <v>4349166.6666666642</v>
      </c>
      <c r="AQ24" s="9">
        <f t="shared" si="11"/>
        <v>4168249.9999999972</v>
      </c>
      <c r="AR24" s="9">
        <f t="shared" si="11"/>
        <v>3987333.3333333302</v>
      </c>
      <c r="AS24" s="9">
        <f t="shared" si="11"/>
        <v>3806416.6666666633</v>
      </c>
      <c r="AT24" s="9">
        <f t="shared" si="11"/>
        <v>3625499.9999999963</v>
      </c>
      <c r="AU24" s="9">
        <f t="shared" si="11"/>
        <v>3444583.3333333293</v>
      </c>
      <c r="AV24" s="9">
        <f t="shared" si="11"/>
        <v>3263666.6666666623</v>
      </c>
      <c r="AW24" s="9">
        <f t="shared" si="11"/>
        <v>3082749.9999999953</v>
      </c>
      <c r="AX24" s="9">
        <f t="shared" si="11"/>
        <v>2901833.3333333284</v>
      </c>
      <c r="AY24" s="9">
        <f t="shared" si="11"/>
        <v>2720916.6666666614</v>
      </c>
      <c r="AZ24" s="9">
        <f t="shared" si="11"/>
        <v>2539999.9999999944</v>
      </c>
      <c r="BA24" s="9">
        <f t="shared" si="11"/>
        <v>2359083.3333333284</v>
      </c>
      <c r="BB24" s="9">
        <f t="shared" si="11"/>
        <v>2178166.6666666623</v>
      </c>
      <c r="BC24" s="9">
        <f t="shared" si="11"/>
        <v>1997249.9999999963</v>
      </c>
      <c r="BD24" s="9">
        <f t="shared" si="11"/>
        <v>1816333.3333333302</v>
      </c>
      <c r="BE24" s="9">
        <f t="shared" si="11"/>
        <v>1635416.6666666642</v>
      </c>
      <c r="BF24" s="9">
        <f t="shared" si="11"/>
        <v>1454499.9999999981</v>
      </c>
      <c r="BG24" s="9">
        <f t="shared" si="11"/>
        <v>1273583.3333333321</v>
      </c>
      <c r="BH24" s="9">
        <f t="shared" si="11"/>
        <v>1092666.666666666</v>
      </c>
      <c r="BI24" s="9">
        <f t="shared" si="11"/>
        <v>911750</v>
      </c>
      <c r="BJ24" s="9">
        <f t="shared" si="11"/>
        <v>730833.33333333395</v>
      </c>
      <c r="BK24" s="9">
        <f t="shared" si="11"/>
        <v>549916.66666666791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10855000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10855000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10855000</v>
      </c>
      <c r="F43" s="3">
        <f>'CAPEX-FA_CWS '!F5</f>
        <v>10855000</v>
      </c>
      <c r="G43" s="3">
        <f>'CAPEX-FA_CWS '!G5</f>
        <v>10855000</v>
      </c>
      <c r="H43" s="3">
        <f>'CAPEX-FA_CWS '!H5</f>
        <v>10855000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10855000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10855000</v>
      </c>
      <c r="E45" s="3">
        <f>'CAPEX-FA_CWS '!E7</f>
        <v>10855000</v>
      </c>
      <c r="F45" s="3">
        <f>'CAPEX-FA_CWS '!F7</f>
        <v>10855000</v>
      </c>
      <c r="G45" s="3">
        <f>'CAPEX-FA_CWS '!G7</f>
        <v>10855000</v>
      </c>
      <c r="H45" s="3">
        <f>'CAPEX-FA_CWS '!H7</f>
        <v>10855000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10855000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-1621083.3333333335</v>
      </c>
      <c r="E47" s="3">
        <f>'CAPEX-FA_CWS '!E9</f>
        <v>-2171000.0000000005</v>
      </c>
      <c r="F47" s="3">
        <f>'CAPEX-FA_CWS '!F9</f>
        <v>-2171000.0000000005</v>
      </c>
      <c r="G47" s="3">
        <f>'CAPEX-FA_CWS '!G9</f>
        <v>-2171000.0000000005</v>
      </c>
      <c r="H47" s="3">
        <f>'CAPEX-FA_CWS '!H9</f>
        <v>-2171000.0000000005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-1621083.3333333335</v>
      </c>
      <c r="E48" s="3">
        <f>'CAPEX-FA_CWS '!E10</f>
        <v>-3792083.333333334</v>
      </c>
      <c r="F48" s="3">
        <f>'CAPEX-FA_CWS '!F10</f>
        <v>-5963083.333333334</v>
      </c>
      <c r="G48" s="3">
        <f>'CAPEX-FA_CWS '!G10</f>
        <v>-8134083.333333334</v>
      </c>
      <c r="H48" s="3">
        <f>'CAPEX-FA_CWS '!H10</f>
        <v>-10305083.333333334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9233916.666666666</v>
      </c>
      <c r="E50" s="64">
        <f>'CAPEX-FA_CWS '!E12</f>
        <v>7062916.666666666</v>
      </c>
      <c r="F50" s="64">
        <f>'CAPEX-FA_CWS '!F12</f>
        <v>4891916.666666666</v>
      </c>
      <c r="G50" s="64">
        <f>'CAPEX-FA_CWS '!G12</f>
        <v>2720916.666666666</v>
      </c>
      <c r="H50" s="64">
        <f>'CAPEX-FA_CWS '!H12</f>
        <v>549916.66666666605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1" t="s">
        <v>279</v>
      </c>
      <c r="I1" s="391"/>
      <c r="J1" s="391"/>
      <c r="K1" s="391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10"/>
      <c r="S3" s="383" t="s">
        <v>36</v>
      </c>
      <c r="T3" s="383"/>
      <c r="U3" s="383"/>
      <c r="V3" s="383"/>
      <c r="W3" s="383"/>
      <c r="X3" s="383"/>
      <c r="Y3" s="383"/>
      <c r="Z3" s="383"/>
      <c r="AA3" s="383"/>
      <c r="AB3" s="383"/>
      <c r="AC3" s="383"/>
      <c r="AD3" s="383"/>
      <c r="AE3" s="10"/>
      <c r="AF3" s="383" t="s">
        <v>37</v>
      </c>
      <c r="AG3" s="383"/>
      <c r="AH3" s="383"/>
      <c r="AI3" s="383"/>
      <c r="AJ3" s="383"/>
      <c r="AK3" s="383"/>
      <c r="AL3" s="383"/>
      <c r="AM3" s="383"/>
      <c r="AN3" s="383"/>
      <c r="AO3" s="383"/>
      <c r="AP3" s="383"/>
      <c r="AQ3" s="383"/>
      <c r="AR3" s="10"/>
      <c r="AS3" s="383" t="s">
        <v>38</v>
      </c>
      <c r="AT3" s="383"/>
      <c r="AU3" s="383"/>
      <c r="AV3" s="383"/>
      <c r="AW3" s="383"/>
      <c r="AX3" s="383"/>
      <c r="AY3" s="383"/>
      <c r="AZ3" s="383"/>
      <c r="BA3" s="383"/>
      <c r="BB3" s="383"/>
      <c r="BC3" s="383"/>
      <c r="BD3" s="383"/>
      <c r="BE3" s="10"/>
      <c r="BF3" s="383" t="s">
        <v>39</v>
      </c>
      <c r="BG3" s="383"/>
      <c r="BH3" s="383"/>
      <c r="BI3" s="383"/>
      <c r="BJ3" s="383"/>
      <c r="BK3" s="383"/>
      <c r="BL3" s="383"/>
      <c r="BM3" s="383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10585000</v>
      </c>
      <c r="E11" s="67"/>
      <c r="I11" s="70">
        <f>$D11/$N$2</f>
        <v>176416.66666666666</v>
      </c>
      <c r="J11" s="63">
        <f>IF(SUM(I11)&lt;$D11,$D11/$N$2,0)</f>
        <v>176416.66666666666</v>
      </c>
      <c r="K11" s="63">
        <f>IF(SUM($E11:J11)&lt;$D11,$D11/$N$2,0)</f>
        <v>176416.66666666666</v>
      </c>
      <c r="L11" s="63">
        <f>IF(SUM($E11:K11)&lt;$D11,$D11/$N$2,0)</f>
        <v>176416.66666666666</v>
      </c>
      <c r="M11" s="63">
        <f>IF(SUM($E11:L11)&lt;$D11,$D11/$N$2,0)</f>
        <v>176416.66666666666</v>
      </c>
      <c r="N11" s="63">
        <f>IF(SUM($E11:M11)&lt;$D11,$D11/$N$2,0)</f>
        <v>176416.66666666666</v>
      </c>
      <c r="O11" s="63">
        <f>IF(SUM($E11:N11)&lt;$D11,$D11/$N$2,0)</f>
        <v>176416.66666666666</v>
      </c>
      <c r="P11" s="63">
        <f>IF(SUM($E11:O11)&lt;$D11,$D11/$N$2,0)</f>
        <v>176416.66666666666</v>
      </c>
      <c r="Q11" s="63">
        <f>IF(SUM($E11:P11)&lt;$D11,$D11/$N$2,0)</f>
        <v>176416.66666666666</v>
      </c>
      <c r="R11" s="63">
        <f>IF(SUM($E11:Q11)&lt;$D11,$D11/$N$2,0)</f>
        <v>176416.66666666666</v>
      </c>
      <c r="S11" s="63">
        <f>IF(SUM($E11:R11)&lt;$D11,$D11/$N$2,0)</f>
        <v>176416.66666666666</v>
      </c>
      <c r="T11" s="63">
        <f>IF(SUM($E11:S11)&lt;$D11,$D11/$N$2,0)</f>
        <v>176416.66666666666</v>
      </c>
      <c r="U11" s="63">
        <f>IF(SUM($E11:T11)&lt;$D11,$D11/$N$2,0)</f>
        <v>176416.66666666666</v>
      </c>
      <c r="V11" s="63">
        <f>IF(SUM($E11:U11)&lt;$D11,$D11/$N$2,0)</f>
        <v>176416.66666666666</v>
      </c>
      <c r="W11" s="63">
        <f>IF(SUM($E11:V11)&lt;$D11,$D11/$N$2,0)</f>
        <v>176416.66666666666</v>
      </c>
      <c r="X11" s="63">
        <f>IF(SUM($E11:W11)&lt;$D11,$D11/$N$2,0)</f>
        <v>176416.66666666666</v>
      </c>
      <c r="Y11" s="63">
        <f>IF(SUM($E11:X11)&lt;$D11,$D11/$N$2,0)</f>
        <v>176416.66666666666</v>
      </c>
      <c r="Z11" s="63">
        <f>IF(SUM($E11:Y11)&lt;$D11,$D11/$N$2,0)</f>
        <v>176416.66666666666</v>
      </c>
      <c r="AA11" s="63">
        <f>IF(SUM($E11:Z11)&lt;$D11,$D11/$N$2,0)</f>
        <v>176416.66666666666</v>
      </c>
      <c r="AB11" s="63">
        <f>IF(SUM($E11:AA11)&lt;$D11,$D11/$N$2,0)</f>
        <v>176416.66666666666</v>
      </c>
      <c r="AC11" s="63">
        <f>IF(SUM($E11:AB11)&lt;$D11,$D11/$N$2,0)</f>
        <v>176416.66666666666</v>
      </c>
      <c r="AD11" s="63">
        <f>IF(SUM($E11:AC11)&lt;$D11,$D11/$N$2,0)</f>
        <v>176416.66666666666</v>
      </c>
      <c r="AE11" s="63">
        <f>IF(SUM($E11:AD11)&lt;$D11,$D11/$N$2,0)</f>
        <v>176416.66666666666</v>
      </c>
      <c r="AF11" s="63">
        <f>IF(SUM($E11:AE11)&lt;$D11,$D11/$N$2,0)</f>
        <v>176416.66666666666</v>
      </c>
      <c r="AG11" s="63">
        <f>IF(SUM($E11:AF11)&lt;$D11,$D11/$N$2,0)</f>
        <v>176416.66666666666</v>
      </c>
      <c r="AH11" s="63">
        <f>IF(SUM($E11:AG11)&lt;$D11,$D11/$N$2,0)</f>
        <v>176416.66666666666</v>
      </c>
      <c r="AI11" s="63">
        <f>IF(SUM($E11:AH11)&lt;$D11,$D11/$N$2,0)</f>
        <v>176416.66666666666</v>
      </c>
      <c r="AJ11" s="63">
        <f>IF(SUM($E11:AI11)&lt;$D11,$D11/$N$2,0)</f>
        <v>176416.66666666666</v>
      </c>
      <c r="AK11" s="63">
        <f>IF(SUM($E11:AJ11)&lt;$D11,$D11/$N$2,0)</f>
        <v>176416.66666666666</v>
      </c>
      <c r="AL11" s="63">
        <f>IF(SUM($E11:AK11)&lt;$D11,$D11/$N$2,0)</f>
        <v>176416.66666666666</v>
      </c>
      <c r="AM11" s="63">
        <f>IF(SUM($E11:AL11)&lt;$D11,$D11/$N$2,0)</f>
        <v>176416.66666666666</v>
      </c>
      <c r="AN11" s="63">
        <f>IF(SUM($E11:AM11)&lt;$D11,$D11/$N$2,0)</f>
        <v>176416.66666666666</v>
      </c>
      <c r="AO11" s="63">
        <f>IF(SUM($E11:AN11)&lt;$D11,$D11/$N$2,0)</f>
        <v>176416.66666666666</v>
      </c>
      <c r="AP11" s="63">
        <f>IF(SUM($E11:AO11)&lt;$D11,$D11/$N$2,0)</f>
        <v>176416.66666666666</v>
      </c>
      <c r="AQ11" s="63">
        <f>IF(SUM($E11:AP11)&lt;$D11,$D11/$N$2,0)</f>
        <v>176416.66666666666</v>
      </c>
      <c r="AR11" s="63">
        <f>IF(SUM($E11:AQ11)&lt;$D11,$D11/$N$2,0)</f>
        <v>176416.66666666666</v>
      </c>
      <c r="AS11" s="63">
        <f>IF(SUM($E11:AR11)&lt;$D11,$D11/$N$2,0)</f>
        <v>176416.66666666666</v>
      </c>
      <c r="AT11" s="63">
        <f>IF(SUM($E11:AS11)&lt;$D11,$D11/$N$2,0)</f>
        <v>176416.66666666666</v>
      </c>
      <c r="AU11" s="63">
        <f>IF(SUM($E11:AT11)&lt;$D11,$D11/$N$2,0)</f>
        <v>176416.66666666666</v>
      </c>
      <c r="AV11" s="63">
        <f>IF(SUM($E11:AU11)&lt;$D11,$D11/$N$2,0)</f>
        <v>176416.66666666666</v>
      </c>
      <c r="AW11" s="63">
        <f>IF(SUM($E11:AV11)&lt;$D11,$D11/$N$2,0)</f>
        <v>176416.66666666666</v>
      </c>
      <c r="AX11" s="63">
        <f>IF(SUM($E11:AW11)&lt;$D11,$D11/$N$2,0)</f>
        <v>176416.66666666666</v>
      </c>
      <c r="AY11" s="63">
        <f>IF(SUM($E11:AX11)&lt;$D11,$D11/$N$2,0)</f>
        <v>176416.66666666666</v>
      </c>
      <c r="AZ11" s="63">
        <f>IF(SUM($E11:AY11)&lt;$D11,$D11/$N$2,0)</f>
        <v>176416.66666666666</v>
      </c>
      <c r="BA11" s="63">
        <f>IF(SUM($E11:AZ11)&lt;$D11,$D11/$N$2,0)</f>
        <v>176416.66666666666</v>
      </c>
      <c r="BB11" s="63">
        <f>IF(SUM($E11:BA11)&lt;$D11,$D11/$N$2,0)</f>
        <v>176416.66666666666</v>
      </c>
      <c r="BC11" s="63">
        <f>IF(SUM($E11:BB11)&lt;$D11,$D11/$N$2,0)</f>
        <v>176416.66666666666</v>
      </c>
      <c r="BD11" s="63">
        <f>IF(SUM($E11:BC11)&lt;$D11,$D11/$N$2,0)</f>
        <v>176416.66666666666</v>
      </c>
      <c r="BE11" s="63">
        <f>IF(SUM($E11:BD11)&lt;$D11,$D11/$N$2,0)</f>
        <v>176416.66666666666</v>
      </c>
      <c r="BF11" s="63">
        <f>IF(SUM($E11:BE11)&lt;$D11,$D11/$N$2,0)</f>
        <v>176416.66666666666</v>
      </c>
      <c r="BG11" s="63">
        <f>IF(SUM($E11:BF11)&lt;$D11,$D11/$N$2,0)</f>
        <v>176416.66666666666</v>
      </c>
      <c r="BH11" s="63">
        <f>IF(SUM($E11:BG11)&lt;$D11,$D11/$N$2,0)</f>
        <v>176416.66666666666</v>
      </c>
      <c r="BI11" s="63">
        <f>IF(SUM($E11:BH11)&lt;$D11,$D11/$N$2,0)</f>
        <v>176416.66666666666</v>
      </c>
      <c r="BJ11" s="63">
        <f>IF(SUM($E11:BI11)&lt;$D11,$D11/$N$2,0)</f>
        <v>176416.66666666666</v>
      </c>
      <c r="BK11" s="63">
        <f>IF(SUM($E11:BJ11)&lt;$D11,$D11/$N$2,0)</f>
        <v>176416.66666666666</v>
      </c>
      <c r="BL11" s="63">
        <f>IF(SUM($E11:BK11)&lt;$D11,$D11/$N$2,0)</f>
        <v>176416.66666666666</v>
      </c>
      <c r="BM11" s="63">
        <f>IF(SUM($E11:BL11)&lt;$D11,$D11/$N$2,0)</f>
        <v>176416.66666666666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176416.66666666666</v>
      </c>
      <c r="J69" s="66">
        <f t="shared" si="0"/>
        <v>179583.33333333331</v>
      </c>
      <c r="K69" s="66">
        <f t="shared" si="0"/>
        <v>179583.33333333331</v>
      </c>
      <c r="L69" s="66">
        <f t="shared" si="0"/>
        <v>180916.66666666666</v>
      </c>
      <c r="M69" s="66">
        <f t="shared" si="0"/>
        <v>180916.66666666666</v>
      </c>
      <c r="N69" s="66">
        <f t="shared" si="0"/>
        <v>180916.66666666666</v>
      </c>
      <c r="O69" s="66">
        <f t="shared" si="0"/>
        <v>180916.66666666666</v>
      </c>
      <c r="P69" s="66">
        <f t="shared" si="0"/>
        <v>180916.66666666666</v>
      </c>
      <c r="Q69" s="66">
        <f t="shared" si="0"/>
        <v>180916.66666666666</v>
      </c>
      <c r="R69" s="66">
        <f t="shared" si="0"/>
        <v>180916.66666666666</v>
      </c>
      <c r="S69" s="66">
        <f t="shared" si="0"/>
        <v>180916.66666666666</v>
      </c>
      <c r="T69" s="66">
        <f t="shared" si="0"/>
        <v>180916.66666666666</v>
      </c>
      <c r="U69" s="66">
        <f t="shared" si="0"/>
        <v>180916.66666666666</v>
      </c>
      <c r="V69" s="66">
        <f t="shared" si="0"/>
        <v>180916.66666666666</v>
      </c>
      <c r="W69" s="66">
        <f t="shared" si="0"/>
        <v>180916.66666666666</v>
      </c>
      <c r="X69" s="66">
        <f t="shared" si="0"/>
        <v>180916.66666666666</v>
      </c>
      <c r="Y69" s="66">
        <f t="shared" si="0"/>
        <v>180916.66666666666</v>
      </c>
      <c r="Z69" s="66">
        <f t="shared" si="0"/>
        <v>180916.66666666666</v>
      </c>
      <c r="AA69" s="66">
        <f t="shared" si="0"/>
        <v>180916.66666666666</v>
      </c>
      <c r="AB69" s="66">
        <f t="shared" si="0"/>
        <v>180916.66666666666</v>
      </c>
      <c r="AC69" s="66">
        <f t="shared" si="0"/>
        <v>180916.66666666666</v>
      </c>
      <c r="AD69" s="66">
        <f t="shared" si="0"/>
        <v>180916.66666666666</v>
      </c>
      <c r="AE69" s="66">
        <f t="shared" si="0"/>
        <v>180916.66666666666</v>
      </c>
      <c r="AF69" s="66">
        <f t="shared" si="0"/>
        <v>180916.66666666666</v>
      </c>
      <c r="AG69" s="66">
        <f t="shared" si="0"/>
        <v>180916.66666666666</v>
      </c>
      <c r="AH69" s="66">
        <f t="shared" si="0"/>
        <v>180916.66666666666</v>
      </c>
      <c r="AI69" s="66">
        <f t="shared" si="0"/>
        <v>180916.66666666666</v>
      </c>
      <c r="AJ69" s="66">
        <f t="shared" si="0"/>
        <v>180916.66666666666</v>
      </c>
      <c r="AK69" s="66">
        <f t="shared" ref="AK69:BM69" si="1">SUM(AK7:AK68)</f>
        <v>180916.66666666666</v>
      </c>
      <c r="AL69" s="66">
        <f t="shared" si="1"/>
        <v>180916.66666666666</v>
      </c>
      <c r="AM69" s="66">
        <f t="shared" si="1"/>
        <v>180916.66666666666</v>
      </c>
      <c r="AN69" s="66">
        <f t="shared" si="1"/>
        <v>180916.66666666666</v>
      </c>
      <c r="AO69" s="66">
        <f t="shared" si="1"/>
        <v>180916.66666666666</v>
      </c>
      <c r="AP69" s="66">
        <f t="shared" si="1"/>
        <v>180916.66666666666</v>
      </c>
      <c r="AQ69" s="66">
        <f t="shared" si="1"/>
        <v>180916.66666666666</v>
      </c>
      <c r="AR69" s="66">
        <f t="shared" si="1"/>
        <v>180916.66666666666</v>
      </c>
      <c r="AS69" s="66">
        <f t="shared" si="1"/>
        <v>180916.66666666666</v>
      </c>
      <c r="AT69" s="66">
        <f t="shared" si="1"/>
        <v>180916.66666666666</v>
      </c>
      <c r="AU69" s="66">
        <f t="shared" si="1"/>
        <v>180916.66666666666</v>
      </c>
      <c r="AV69" s="66">
        <f t="shared" si="1"/>
        <v>180916.66666666666</v>
      </c>
      <c r="AW69" s="66">
        <f t="shared" si="1"/>
        <v>180916.66666666666</v>
      </c>
      <c r="AX69" s="66">
        <f t="shared" si="1"/>
        <v>180916.66666666666</v>
      </c>
      <c r="AY69" s="66">
        <f t="shared" si="1"/>
        <v>180916.66666666666</v>
      </c>
      <c r="AZ69" s="66">
        <f t="shared" si="1"/>
        <v>180916.66666666666</v>
      </c>
      <c r="BA69" s="66">
        <f t="shared" si="1"/>
        <v>180916.66666666666</v>
      </c>
      <c r="BB69" s="66">
        <f t="shared" si="1"/>
        <v>180916.66666666666</v>
      </c>
      <c r="BC69" s="66">
        <f t="shared" si="1"/>
        <v>180916.66666666666</v>
      </c>
      <c r="BD69" s="66">
        <f t="shared" si="1"/>
        <v>180916.66666666666</v>
      </c>
      <c r="BE69" s="66">
        <f t="shared" si="1"/>
        <v>180916.66666666666</v>
      </c>
      <c r="BF69" s="66">
        <f t="shared" si="1"/>
        <v>180916.66666666666</v>
      </c>
      <c r="BG69" s="66">
        <f t="shared" si="1"/>
        <v>180916.66666666666</v>
      </c>
      <c r="BH69" s="66">
        <f t="shared" si="1"/>
        <v>180916.66666666666</v>
      </c>
      <c r="BI69" s="66">
        <f t="shared" si="1"/>
        <v>180916.66666666666</v>
      </c>
      <c r="BJ69" s="66">
        <f t="shared" si="1"/>
        <v>180916.66666666666</v>
      </c>
      <c r="BK69" s="66">
        <f t="shared" si="1"/>
        <v>180916.66666666666</v>
      </c>
      <c r="BL69" s="66">
        <f t="shared" si="1"/>
        <v>180916.66666666666</v>
      </c>
      <c r="BM69" s="66">
        <f t="shared" si="1"/>
        <v>180916.66666666666</v>
      </c>
      <c r="BN69" s="66">
        <f>SUM(E69:BM69)</f>
        <v>10305083.333333332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1621083.3333333335</v>
      </c>
      <c r="AC70" s="38">
        <f>SUM(R69:AC69)</f>
        <v>2171000.0000000005</v>
      </c>
      <c r="AO70" s="38">
        <f>SUM(AD69:AO69)</f>
        <v>2171000.0000000005</v>
      </c>
      <c r="BA70" s="38">
        <f>SUM(AP69:BA69)</f>
        <v>2171000.0000000005</v>
      </c>
      <c r="BM70" s="38">
        <f>SUM(BB69:BM69)</f>
        <v>2171000.0000000005</v>
      </c>
      <c r="BN70" s="38">
        <f>SUM(E70:BM70)</f>
        <v>10305083.333333334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1018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2250000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2250000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1621083.3333333335</v>
      </c>
      <c r="E37" s="64">
        <f>SUM('OPEX-M_CWS'!R39:AC39)</f>
        <v>2171000.0000000005</v>
      </c>
      <c r="F37" s="64">
        <f>SUM('OPEX-M_CWS'!AD39:AO39)</f>
        <v>2171000.0000000005</v>
      </c>
      <c r="G37" s="64">
        <f>SUM('OPEX-M_CWS'!AP39:BA39)</f>
        <v>2171000.0000000005</v>
      </c>
      <c r="H37" s="64">
        <f>SUM('OPEX-M_CWS'!BB39:BM39)</f>
        <v>2171000.0000000005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53871083.333333328</v>
      </c>
      <c r="E39" s="64">
        <f>SUM('OPEX-M_CWS'!R41:AC41)</f>
        <v>71290999.999999985</v>
      </c>
      <c r="F39" s="64">
        <f>SUM('OPEX-M_CWS'!AD41:AO41)</f>
        <v>77891000.00000003</v>
      </c>
      <c r="G39" s="64">
        <f>SUM('OPEX-M_CWS'!AP41:BA41)</f>
        <v>85151000.000000045</v>
      </c>
      <c r="H39" s="64">
        <f>SUM('OPEX-M_CWS'!BB41:BM41)</f>
        <v>93137000.000000045</v>
      </c>
      <c r="I39" s="35">
        <f>SUM(C39:H39)</f>
        <v>381341083.33333343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3" t="s">
        <v>310</v>
      </c>
      <c r="B2" s="383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3" t="s">
        <v>35</v>
      </c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 t="s">
        <v>36</v>
      </c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 t="s">
        <v>37</v>
      </c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 t="s">
        <v>38</v>
      </c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 t="s">
        <v>39</v>
      </c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230000</v>
      </c>
      <c r="G9" s="9">
        <f>'OPEX-M_CWS'!J13</f>
        <v>230000</v>
      </c>
      <c r="H9" s="9">
        <f>'OPEX-M_CWS'!K13</f>
        <v>230000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176416.66666666666</v>
      </c>
      <c r="G15" s="9">
        <f>'OPEX-M_CWS'!J39</f>
        <v>179583.33333333331</v>
      </c>
      <c r="H15" s="9">
        <f>'OPEX-M_CWS'!K39</f>
        <v>179583.33333333331</v>
      </c>
      <c r="I15" s="9">
        <f>'OPEX-M_CWS'!L39</f>
        <v>180916.66666666666</v>
      </c>
      <c r="J15" s="9">
        <f>'OPEX-M_CWS'!M39</f>
        <v>180916.66666666666</v>
      </c>
      <c r="K15" s="9">
        <f>'OPEX-M_CWS'!N39</f>
        <v>180916.66666666666</v>
      </c>
      <c r="L15" s="9">
        <f>'OPEX-M_CWS'!O39</f>
        <v>180916.66666666666</v>
      </c>
      <c r="M15" s="9">
        <f>'OPEX-M_CWS'!P39</f>
        <v>180916.66666666666</v>
      </c>
      <c r="N15" s="9">
        <f>'OPEX-M_CWS'!Q39</f>
        <v>180916.66666666666</v>
      </c>
      <c r="O15" s="9">
        <f>'OPEX-M_CWS'!R39</f>
        <v>180916.66666666666</v>
      </c>
      <c r="P15" s="9">
        <f>'OPEX-M_CWS'!S39</f>
        <v>180916.66666666666</v>
      </c>
      <c r="Q15" s="9">
        <f>'OPEX-M_CWS'!T39</f>
        <v>180916.66666666666</v>
      </c>
      <c r="R15" s="9">
        <f>'OPEX-M_CWS'!U39</f>
        <v>180916.66666666666</v>
      </c>
      <c r="S15" s="9">
        <f>'OPEX-M_CWS'!V39</f>
        <v>180916.66666666666</v>
      </c>
      <c r="T15" s="9">
        <f>'OPEX-M_CWS'!W39</f>
        <v>180916.66666666666</v>
      </c>
      <c r="U15" s="9">
        <f>'OPEX-M_CWS'!X39</f>
        <v>180916.66666666666</v>
      </c>
      <c r="V15" s="9">
        <f>'OPEX-M_CWS'!Y39</f>
        <v>180916.66666666666</v>
      </c>
      <c r="W15" s="9">
        <f>'OPEX-M_CWS'!Z39</f>
        <v>180916.66666666666</v>
      </c>
      <c r="X15" s="9">
        <f>'OPEX-M_CWS'!AA39</f>
        <v>180916.66666666666</v>
      </c>
      <c r="Y15" s="9">
        <f>'OPEX-M_CWS'!AB39</f>
        <v>180916.66666666666</v>
      </c>
      <c r="Z15" s="9">
        <f>'OPEX-M_CWS'!AC39</f>
        <v>180916.66666666666</v>
      </c>
      <c r="AA15" s="9">
        <f>'OPEX-M_CWS'!AD39</f>
        <v>180916.66666666666</v>
      </c>
      <c r="AB15" s="9">
        <f>'OPEX-M_CWS'!AE39</f>
        <v>180916.66666666666</v>
      </c>
      <c r="AC15" s="9">
        <f>'OPEX-M_CWS'!AF39</f>
        <v>180916.66666666666</v>
      </c>
      <c r="AD15" s="9">
        <f>'OPEX-M_CWS'!AG39</f>
        <v>180916.66666666666</v>
      </c>
      <c r="AE15" s="9">
        <f>'OPEX-M_CWS'!AH39</f>
        <v>180916.66666666666</v>
      </c>
      <c r="AF15" s="9">
        <f>'OPEX-M_CWS'!AI39</f>
        <v>180916.66666666666</v>
      </c>
      <c r="AG15" s="9">
        <f>'OPEX-M_CWS'!AJ39</f>
        <v>180916.66666666666</v>
      </c>
      <c r="AH15" s="9">
        <f>'OPEX-M_CWS'!AK39</f>
        <v>180916.66666666666</v>
      </c>
      <c r="AI15" s="9">
        <f>'OPEX-M_CWS'!AL39</f>
        <v>180916.66666666666</v>
      </c>
      <c r="AJ15" s="9">
        <f>'OPEX-M_CWS'!AM39</f>
        <v>180916.66666666666</v>
      </c>
      <c r="AK15" s="9">
        <f>'OPEX-M_CWS'!AN39</f>
        <v>180916.66666666666</v>
      </c>
      <c r="AL15" s="9">
        <f>'OPEX-M_CWS'!AO39</f>
        <v>180916.66666666666</v>
      </c>
      <c r="AM15" s="9">
        <f>'OPEX-M_CWS'!AP39</f>
        <v>180916.66666666666</v>
      </c>
      <c r="AN15" s="9">
        <f>'OPEX-M_CWS'!AQ39</f>
        <v>180916.66666666666</v>
      </c>
      <c r="AO15" s="9">
        <f>'OPEX-M_CWS'!AR39</f>
        <v>180916.66666666666</v>
      </c>
      <c r="AP15" s="9">
        <f>'OPEX-M_CWS'!AS39</f>
        <v>180916.66666666666</v>
      </c>
      <c r="AQ15" s="9">
        <f>'OPEX-M_CWS'!AT39</f>
        <v>180916.66666666666</v>
      </c>
      <c r="AR15" s="9">
        <f>'OPEX-M_CWS'!AU39</f>
        <v>180916.66666666666</v>
      </c>
      <c r="AS15" s="9">
        <f>'OPEX-M_CWS'!AV39</f>
        <v>180916.66666666666</v>
      </c>
      <c r="AT15" s="9">
        <f>'OPEX-M_CWS'!AW39</f>
        <v>180916.66666666666</v>
      </c>
      <c r="AU15" s="9">
        <f>'OPEX-M_CWS'!AX39</f>
        <v>180916.66666666666</v>
      </c>
      <c r="AV15" s="9">
        <f>'OPEX-M_CWS'!AY39</f>
        <v>180916.66666666666</v>
      </c>
      <c r="AW15" s="9">
        <f>'OPEX-M_CWS'!AZ39</f>
        <v>180916.66666666666</v>
      </c>
      <c r="AX15" s="9">
        <f>'OPEX-M_CWS'!BA39</f>
        <v>180916.66666666666</v>
      </c>
      <c r="AY15" s="9">
        <f>'OPEX-M_CWS'!BB39</f>
        <v>180916.66666666666</v>
      </c>
      <c r="AZ15" s="9">
        <f>'OPEX-M_CWS'!BC39</f>
        <v>180916.66666666666</v>
      </c>
      <c r="BA15" s="9">
        <f>'OPEX-M_CWS'!BD39</f>
        <v>180916.66666666666</v>
      </c>
      <c r="BB15" s="9">
        <f>'OPEX-M_CWS'!BE39</f>
        <v>180916.66666666666</v>
      </c>
      <c r="BC15" s="9">
        <f>'OPEX-M_CWS'!BF39</f>
        <v>180916.66666666666</v>
      </c>
      <c r="BD15" s="9">
        <f>'OPEX-M_CWS'!BG39</f>
        <v>180916.66666666666</v>
      </c>
      <c r="BE15" s="9">
        <f>'OPEX-M_CWS'!BH39</f>
        <v>180916.66666666666</v>
      </c>
      <c r="BF15" s="9">
        <f>'OPEX-M_CWS'!BI39</f>
        <v>180916.66666666666</v>
      </c>
      <c r="BG15" s="9">
        <f>'OPEX-M_CWS'!BJ39</f>
        <v>180916.66666666666</v>
      </c>
      <c r="BH15" s="9">
        <f>'OPEX-M_CWS'!BK39</f>
        <v>180916.66666666666</v>
      </c>
      <c r="BI15" s="9">
        <f>'OPEX-M_CWS'!BL39</f>
        <v>180916.66666666666</v>
      </c>
      <c r="BJ15" s="9">
        <f>'OPEX-M_CWS'!BM39</f>
        <v>180916.66666666666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10406416.666666666</v>
      </c>
      <c r="G16" s="9">
        <f t="shared" si="0"/>
        <v>5409583.333333333</v>
      </c>
      <c r="H16" s="9">
        <f t="shared" si="0"/>
        <v>5409583.333333333</v>
      </c>
      <c r="I16" s="9">
        <f t="shared" si="0"/>
        <v>5440916.666666667</v>
      </c>
      <c r="J16" s="9">
        <f t="shared" si="0"/>
        <v>5440916.666666667</v>
      </c>
      <c r="K16" s="9">
        <f t="shared" si="0"/>
        <v>5440916.666666667</v>
      </c>
      <c r="L16" s="9">
        <f t="shared" si="0"/>
        <v>5440916.666666667</v>
      </c>
      <c r="M16" s="9">
        <f t="shared" si="0"/>
        <v>5440916.666666667</v>
      </c>
      <c r="N16" s="9">
        <f t="shared" si="0"/>
        <v>5440916.666666667</v>
      </c>
      <c r="O16" s="9">
        <f t="shared" si="0"/>
        <v>5940916.666666667</v>
      </c>
      <c r="P16" s="9">
        <f t="shared" si="0"/>
        <v>5940916.666666667</v>
      </c>
      <c r="Q16" s="9">
        <f t="shared" si="0"/>
        <v>5940916.666666667</v>
      </c>
      <c r="R16" s="9">
        <f t="shared" si="0"/>
        <v>5940916.666666667</v>
      </c>
      <c r="S16" s="9">
        <f t="shared" si="0"/>
        <v>5940916.666666667</v>
      </c>
      <c r="T16" s="9">
        <f t="shared" si="0"/>
        <v>5940916.666666667</v>
      </c>
      <c r="U16" s="9">
        <f t="shared" si="0"/>
        <v>5940916.666666667</v>
      </c>
      <c r="V16" s="9">
        <f t="shared" si="0"/>
        <v>5940916.666666667</v>
      </c>
      <c r="W16" s="9">
        <f t="shared" si="0"/>
        <v>5940916.666666667</v>
      </c>
      <c r="X16" s="9">
        <f t="shared" si="0"/>
        <v>5940916.666666667</v>
      </c>
      <c r="Y16" s="9">
        <f t="shared" si="0"/>
        <v>5940916.666666667</v>
      </c>
      <c r="Z16" s="9">
        <f t="shared" si="0"/>
        <v>5940916.666666667</v>
      </c>
      <c r="AA16" s="9">
        <f t="shared" si="0"/>
        <v>6490916.6666666679</v>
      </c>
      <c r="AB16" s="9">
        <f t="shared" si="0"/>
        <v>6490916.6666666679</v>
      </c>
      <c r="AC16" s="9">
        <f t="shared" si="0"/>
        <v>6490916.6666666679</v>
      </c>
      <c r="AD16" s="9">
        <f t="shared" si="0"/>
        <v>6490916.6666666679</v>
      </c>
      <c r="AE16" s="9">
        <f t="shared" si="0"/>
        <v>6490916.6666666679</v>
      </c>
      <c r="AF16" s="9">
        <f t="shared" si="0"/>
        <v>6490916.6666666679</v>
      </c>
      <c r="AG16" s="9">
        <f t="shared" si="0"/>
        <v>6490916.6666666679</v>
      </c>
      <c r="AH16" s="9">
        <f t="shared" si="0"/>
        <v>6490916.6666666679</v>
      </c>
      <c r="AI16" s="9">
        <f t="shared" si="0"/>
        <v>6490916.6666666679</v>
      </c>
      <c r="AJ16" s="9">
        <f t="shared" si="0"/>
        <v>6490916.6666666679</v>
      </c>
      <c r="AK16" s="9">
        <f t="shared" si="0"/>
        <v>6490916.6666666679</v>
      </c>
      <c r="AL16" s="9">
        <f t="shared" si="0"/>
        <v>6490916.6666666679</v>
      </c>
      <c r="AM16" s="9">
        <f t="shared" si="0"/>
        <v>7095916.6666666688</v>
      </c>
      <c r="AN16" s="9">
        <f t="shared" si="0"/>
        <v>7095916.6666666688</v>
      </c>
      <c r="AO16" s="9">
        <f t="shared" si="0"/>
        <v>7095916.6666666688</v>
      </c>
      <c r="AP16" s="9">
        <f t="shared" si="0"/>
        <v>7095916.6666666688</v>
      </c>
      <c r="AQ16" s="9">
        <f t="shared" si="0"/>
        <v>7095916.6666666688</v>
      </c>
      <c r="AR16" s="9">
        <f t="shared" si="0"/>
        <v>7095916.6666666688</v>
      </c>
      <c r="AS16" s="9">
        <f t="shared" si="0"/>
        <v>7095916.6666666688</v>
      </c>
      <c r="AT16" s="9">
        <f t="shared" si="0"/>
        <v>7095916.6666666688</v>
      </c>
      <c r="AU16" s="9">
        <f t="shared" si="0"/>
        <v>7095916.6666666688</v>
      </c>
      <c r="AV16" s="9">
        <f t="shared" si="0"/>
        <v>7095916.6666666688</v>
      </c>
      <c r="AW16" s="9">
        <f t="shared" si="0"/>
        <v>7095916.6666666688</v>
      </c>
      <c r="AX16" s="9">
        <f t="shared" si="0"/>
        <v>7095916.6666666688</v>
      </c>
      <c r="AY16" s="9">
        <f t="shared" si="0"/>
        <v>7761416.6666666698</v>
      </c>
      <c r="AZ16" s="9">
        <f t="shared" si="0"/>
        <v>7761416.6666666698</v>
      </c>
      <c r="BA16" s="9">
        <f t="shared" si="0"/>
        <v>7761416.6666666698</v>
      </c>
      <c r="BB16" s="9">
        <f t="shared" si="0"/>
        <v>7761416.6666666698</v>
      </c>
      <c r="BC16" s="9">
        <f t="shared" si="0"/>
        <v>7761416.6666666698</v>
      </c>
      <c r="BD16" s="9">
        <f t="shared" si="0"/>
        <v>7761416.6666666698</v>
      </c>
      <c r="BE16" s="9">
        <f t="shared" si="0"/>
        <v>7761416.6666666698</v>
      </c>
      <c r="BF16" s="9">
        <f t="shared" si="0"/>
        <v>7761416.6666666698</v>
      </c>
      <c r="BG16" s="9">
        <f t="shared" si="0"/>
        <v>7761416.6666666698</v>
      </c>
      <c r="BH16" s="9">
        <f t="shared" si="0"/>
        <v>7761416.6666666698</v>
      </c>
      <c r="BI16" s="9">
        <f t="shared" si="0"/>
        <v>7761416.6666666698</v>
      </c>
      <c r="BJ16" s="9">
        <f t="shared" si="0"/>
        <v>7761416.6666666698</v>
      </c>
    </row>
    <row r="17" spans="1:62" s="37" customFormat="1" hidden="1" x14ac:dyDescent="0.15">
      <c r="B17" s="37" t="s">
        <v>301</v>
      </c>
      <c r="N17" s="38">
        <f>SUM(C8:N15)</f>
        <v>53871083.333333321</v>
      </c>
      <c r="Z17" s="38">
        <f>SUM(O8:Z15)</f>
        <v>71291000.00000006</v>
      </c>
      <c r="AL17" s="38">
        <f>SUM(AA8:AL15)</f>
        <v>77891000.00000006</v>
      </c>
      <c r="AX17" s="38">
        <f>SUM(AM8:AX15)</f>
        <v>85151000.000000075</v>
      </c>
      <c r="BJ17" s="38">
        <f>SUM(AY8:BJ15)</f>
        <v>93137000.000000075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3" t="s">
        <v>35</v>
      </c>
      <c r="D21" s="383"/>
      <c r="E21" s="383"/>
      <c r="F21" s="383"/>
      <c r="G21" s="383"/>
      <c r="H21" s="383"/>
      <c r="I21" s="383"/>
      <c r="J21" s="383"/>
      <c r="K21" s="383"/>
      <c r="L21" s="383"/>
      <c r="M21" s="383"/>
      <c r="N21" s="383"/>
      <c r="O21" s="383" t="s">
        <v>36</v>
      </c>
      <c r="P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 t="s">
        <v>37</v>
      </c>
      <c r="AB21" s="383"/>
      <c r="AC21" s="383"/>
      <c r="AD21" s="383"/>
      <c r="AE21" s="383"/>
      <c r="AF21" s="383"/>
      <c r="AG21" s="383"/>
      <c r="AH21" s="383"/>
      <c r="AI21" s="383"/>
      <c r="AJ21" s="383"/>
      <c r="AK21" s="383"/>
      <c r="AL21" s="383"/>
      <c r="AM21" s="383" t="s">
        <v>38</v>
      </c>
      <c r="AN21" s="383"/>
      <c r="AO21" s="383"/>
      <c r="AP21" s="383"/>
      <c r="AQ21" s="383"/>
      <c r="AR21" s="383"/>
      <c r="AS21" s="383"/>
      <c r="AT21" s="383"/>
      <c r="AU21" s="383"/>
      <c r="AV21" s="383"/>
      <c r="AW21" s="383"/>
      <c r="AX21" s="383"/>
      <c r="AY21" s="383" t="s">
        <v>39</v>
      </c>
      <c r="AZ21" s="383"/>
      <c r="BA21" s="383"/>
      <c r="BB21" s="383"/>
      <c r="BC21" s="383"/>
      <c r="BD21" s="383"/>
      <c r="BE21" s="383"/>
      <c r="BF21" s="383"/>
      <c r="BG21" s="383"/>
      <c r="BH21" s="383"/>
      <c r="BI21" s="383"/>
      <c r="BJ21" s="383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10585000</v>
      </c>
      <c r="G24" s="9">
        <f>'CAPEX _CWS '!J50</f>
        <v>190000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1080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10585000</v>
      </c>
      <c r="G25" s="9">
        <f t="shared" si="1"/>
        <v>10775000</v>
      </c>
      <c r="H25" s="9">
        <f t="shared" si="1"/>
        <v>10775000</v>
      </c>
      <c r="I25" s="9">
        <f t="shared" si="1"/>
        <v>10855000</v>
      </c>
      <c r="J25" s="9">
        <f t="shared" si="1"/>
        <v>10855000</v>
      </c>
      <c r="K25" s="9">
        <f t="shared" si="1"/>
        <v>10855000</v>
      </c>
      <c r="L25" s="9">
        <f t="shared" si="1"/>
        <v>10855000</v>
      </c>
      <c r="M25" s="9">
        <f t="shared" si="1"/>
        <v>10855000</v>
      </c>
      <c r="N25" s="9">
        <f t="shared" si="1"/>
        <v>10855000</v>
      </c>
      <c r="O25" s="9">
        <f t="shared" si="1"/>
        <v>10855000</v>
      </c>
      <c r="P25" s="9">
        <f t="shared" si="1"/>
        <v>10855000</v>
      </c>
      <c r="Q25" s="9">
        <f t="shared" si="1"/>
        <v>10855000</v>
      </c>
      <c r="R25" s="9">
        <f t="shared" si="1"/>
        <v>10855000</v>
      </c>
      <c r="S25" s="9">
        <f t="shared" si="1"/>
        <v>10855000</v>
      </c>
      <c r="T25" s="9">
        <f t="shared" si="1"/>
        <v>10855000</v>
      </c>
      <c r="U25" s="9">
        <f t="shared" si="1"/>
        <v>10855000</v>
      </c>
      <c r="V25" s="9">
        <f t="shared" si="1"/>
        <v>10855000</v>
      </c>
      <c r="W25" s="9">
        <f t="shared" si="1"/>
        <v>10855000</v>
      </c>
      <c r="X25" s="9">
        <f t="shared" si="1"/>
        <v>10855000</v>
      </c>
      <c r="Y25" s="9">
        <f t="shared" si="1"/>
        <v>10855000</v>
      </c>
      <c r="Z25" s="9">
        <f t="shared" si="1"/>
        <v>10855000</v>
      </c>
      <c r="AA25" s="9">
        <f t="shared" si="1"/>
        <v>10855000</v>
      </c>
      <c r="AB25" s="9">
        <f t="shared" si="1"/>
        <v>10855000</v>
      </c>
      <c r="AC25" s="9">
        <f t="shared" si="1"/>
        <v>10855000</v>
      </c>
      <c r="AD25" s="9">
        <f t="shared" si="1"/>
        <v>10855000</v>
      </c>
      <c r="AE25" s="9">
        <f t="shared" si="1"/>
        <v>10855000</v>
      </c>
      <c r="AF25" s="9">
        <f t="shared" si="1"/>
        <v>10855000</v>
      </c>
      <c r="AG25" s="9">
        <f t="shared" si="1"/>
        <v>10855000</v>
      </c>
      <c r="AH25" s="9">
        <f t="shared" si="1"/>
        <v>10855000</v>
      </c>
      <c r="AI25" s="9">
        <f t="shared" si="1"/>
        <v>10855000</v>
      </c>
      <c r="AJ25" s="9">
        <f t="shared" ref="AJ25:BJ25" si="2">AJ24+AI25</f>
        <v>10855000</v>
      </c>
      <c r="AK25" s="9">
        <f t="shared" si="2"/>
        <v>10855000</v>
      </c>
      <c r="AL25" s="9">
        <f t="shared" si="2"/>
        <v>10855000</v>
      </c>
      <c r="AM25" s="9">
        <f t="shared" si="2"/>
        <v>10855000</v>
      </c>
      <c r="AN25" s="9">
        <f t="shared" si="2"/>
        <v>10855000</v>
      </c>
      <c r="AO25" s="9">
        <f t="shared" si="2"/>
        <v>10855000</v>
      </c>
      <c r="AP25" s="9">
        <f t="shared" si="2"/>
        <v>10855000</v>
      </c>
      <c r="AQ25" s="9">
        <f t="shared" si="2"/>
        <v>10855000</v>
      </c>
      <c r="AR25" s="9">
        <f t="shared" si="2"/>
        <v>10855000</v>
      </c>
      <c r="AS25" s="9">
        <f t="shared" si="2"/>
        <v>10855000</v>
      </c>
      <c r="AT25" s="9">
        <f t="shared" si="2"/>
        <v>10855000</v>
      </c>
      <c r="AU25" s="9">
        <f t="shared" si="2"/>
        <v>10855000</v>
      </c>
      <c r="AV25" s="9">
        <f t="shared" si="2"/>
        <v>10855000</v>
      </c>
      <c r="AW25" s="9">
        <f t="shared" si="2"/>
        <v>10855000</v>
      </c>
      <c r="AX25" s="9">
        <f t="shared" si="2"/>
        <v>10855000</v>
      </c>
      <c r="AY25" s="9">
        <f t="shared" si="2"/>
        <v>10855000</v>
      </c>
      <c r="AZ25" s="9">
        <f t="shared" si="2"/>
        <v>10855000</v>
      </c>
      <c r="BA25" s="9">
        <f t="shared" si="2"/>
        <v>10855000</v>
      </c>
      <c r="BB25" s="9">
        <f t="shared" si="2"/>
        <v>10855000</v>
      </c>
      <c r="BC25" s="9">
        <f t="shared" si="2"/>
        <v>10855000</v>
      </c>
      <c r="BD25" s="9">
        <f t="shared" si="2"/>
        <v>10855000</v>
      </c>
      <c r="BE25" s="9">
        <f t="shared" si="2"/>
        <v>10855000</v>
      </c>
      <c r="BF25" s="9">
        <f t="shared" si="2"/>
        <v>10855000</v>
      </c>
      <c r="BG25" s="9">
        <f t="shared" si="2"/>
        <v>10855000</v>
      </c>
      <c r="BH25" s="9">
        <f t="shared" si="2"/>
        <v>10855000</v>
      </c>
      <c r="BI25" s="9">
        <f t="shared" si="2"/>
        <v>10855000</v>
      </c>
      <c r="BJ25" s="9">
        <f t="shared" si="2"/>
        <v>10855000</v>
      </c>
    </row>
    <row r="26" spans="1:62" x14ac:dyDescent="0.15">
      <c r="B26" s="33" t="s">
        <v>1081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176416.66666666666</v>
      </c>
      <c r="G26" s="66">
        <f t="shared" si="3"/>
        <v>356000</v>
      </c>
      <c r="H26" s="66">
        <f t="shared" si="3"/>
        <v>535583.33333333326</v>
      </c>
      <c r="I26" s="66">
        <f t="shared" si="3"/>
        <v>716499.99999999988</v>
      </c>
      <c r="J26" s="66">
        <f t="shared" si="3"/>
        <v>897416.66666666651</v>
      </c>
      <c r="K26" s="66">
        <f t="shared" si="3"/>
        <v>1078333.3333333333</v>
      </c>
      <c r="L26" s="66">
        <f t="shared" si="3"/>
        <v>1259250</v>
      </c>
      <c r="M26" s="66">
        <f t="shared" si="3"/>
        <v>1440166.6666666667</v>
      </c>
      <c r="N26" s="66">
        <f t="shared" si="3"/>
        <v>1621083.3333333335</v>
      </c>
      <c r="O26" s="66">
        <f t="shared" si="3"/>
        <v>1802000.0000000002</v>
      </c>
      <c r="P26" s="66">
        <f t="shared" si="3"/>
        <v>1982916.666666667</v>
      </c>
      <c r="Q26" s="66">
        <f t="shared" si="3"/>
        <v>2163833.3333333335</v>
      </c>
      <c r="R26" s="66">
        <f t="shared" si="3"/>
        <v>2344750</v>
      </c>
      <c r="S26" s="66">
        <f t="shared" si="3"/>
        <v>2525666.6666666665</v>
      </c>
      <c r="T26" s="66">
        <f t="shared" si="3"/>
        <v>2706583.333333333</v>
      </c>
      <c r="U26" s="66">
        <f t="shared" si="3"/>
        <v>2887499.9999999995</v>
      </c>
      <c r="V26" s="66">
        <f t="shared" si="3"/>
        <v>3068416.666666666</v>
      </c>
      <c r="W26" s="66">
        <f t="shared" si="3"/>
        <v>3249333.3333333326</v>
      </c>
      <c r="X26" s="66">
        <f t="shared" si="3"/>
        <v>3430249.9999999991</v>
      </c>
      <c r="Y26" s="66">
        <f t="shared" si="3"/>
        <v>3611166.6666666656</v>
      </c>
      <c r="Z26" s="66">
        <f t="shared" si="3"/>
        <v>3792083.3333333321</v>
      </c>
      <c r="AA26" s="66">
        <f t="shared" si="3"/>
        <v>3972999.9999999986</v>
      </c>
      <c r="AB26" s="66">
        <f t="shared" si="3"/>
        <v>4153916.6666666651</v>
      </c>
      <c r="AC26" s="66">
        <f t="shared" si="3"/>
        <v>4334833.3333333321</v>
      </c>
      <c r="AD26" s="66">
        <f t="shared" si="3"/>
        <v>4515749.9999999991</v>
      </c>
      <c r="AE26" s="66">
        <f t="shared" si="3"/>
        <v>4696666.666666666</v>
      </c>
      <c r="AF26" s="66">
        <f t="shared" si="3"/>
        <v>4877583.333333333</v>
      </c>
      <c r="AG26" s="66">
        <f t="shared" si="3"/>
        <v>5058500</v>
      </c>
      <c r="AH26" s="66">
        <f t="shared" si="3"/>
        <v>5239416.666666667</v>
      </c>
      <c r="AI26" s="66">
        <f t="shared" si="3"/>
        <v>5420333.333333334</v>
      </c>
      <c r="AJ26" s="66">
        <f t="shared" ref="AJ26:BJ26" si="4">AJ27+AI26</f>
        <v>5601250.0000000009</v>
      </c>
      <c r="AK26" s="66">
        <f t="shared" si="4"/>
        <v>5782166.6666666679</v>
      </c>
      <c r="AL26" s="66">
        <f t="shared" si="4"/>
        <v>5963083.3333333349</v>
      </c>
      <c r="AM26" s="66">
        <f t="shared" si="4"/>
        <v>6144000.0000000019</v>
      </c>
      <c r="AN26" s="66">
        <f t="shared" si="4"/>
        <v>6324916.6666666688</v>
      </c>
      <c r="AO26" s="66">
        <f t="shared" si="4"/>
        <v>6505833.3333333358</v>
      </c>
      <c r="AP26" s="66">
        <f t="shared" si="4"/>
        <v>6686750.0000000028</v>
      </c>
      <c r="AQ26" s="66">
        <f t="shared" si="4"/>
        <v>6867666.6666666698</v>
      </c>
      <c r="AR26" s="66">
        <f t="shared" si="4"/>
        <v>7048583.3333333367</v>
      </c>
      <c r="AS26" s="66">
        <f t="shared" si="4"/>
        <v>7229500.0000000037</v>
      </c>
      <c r="AT26" s="66">
        <f t="shared" si="4"/>
        <v>7410416.6666666707</v>
      </c>
      <c r="AU26" s="66">
        <f t="shared" si="4"/>
        <v>7591333.3333333377</v>
      </c>
      <c r="AV26" s="66">
        <f t="shared" si="4"/>
        <v>7772250.0000000047</v>
      </c>
      <c r="AW26" s="66">
        <f t="shared" si="4"/>
        <v>7953166.6666666716</v>
      </c>
      <c r="AX26" s="66">
        <f t="shared" si="4"/>
        <v>8134083.3333333386</v>
      </c>
      <c r="AY26" s="66">
        <f t="shared" si="4"/>
        <v>8315000.0000000056</v>
      </c>
      <c r="AZ26" s="66">
        <f t="shared" si="4"/>
        <v>8495916.6666666716</v>
      </c>
      <c r="BA26" s="66">
        <f t="shared" si="4"/>
        <v>8676833.3333333377</v>
      </c>
      <c r="BB26" s="66">
        <f t="shared" si="4"/>
        <v>8857750.0000000037</v>
      </c>
      <c r="BC26" s="66">
        <f t="shared" si="4"/>
        <v>9038666.6666666698</v>
      </c>
      <c r="BD26" s="66">
        <f t="shared" si="4"/>
        <v>9219583.3333333358</v>
      </c>
      <c r="BE26" s="66">
        <f t="shared" si="4"/>
        <v>9400500.0000000019</v>
      </c>
      <c r="BF26" s="66">
        <f t="shared" si="4"/>
        <v>9581416.6666666679</v>
      </c>
      <c r="BG26" s="66">
        <f t="shared" si="4"/>
        <v>9762333.333333334</v>
      </c>
      <c r="BH26" s="66">
        <f t="shared" si="4"/>
        <v>9943250</v>
      </c>
      <c r="BI26" s="66">
        <f t="shared" si="4"/>
        <v>10124166.666666666</v>
      </c>
      <c r="BJ26" s="66">
        <f t="shared" si="4"/>
        <v>10305083.333333332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176416.66666666666</v>
      </c>
      <c r="G27" s="9">
        <f>'CAPEX-DEP_CWS '!J69</f>
        <v>179583.33333333331</v>
      </c>
      <c r="H27" s="9">
        <f>'CAPEX-DEP_CWS '!K69</f>
        <v>179583.33333333331</v>
      </c>
      <c r="I27" s="9">
        <f>'CAPEX-DEP_CWS '!L69</f>
        <v>180916.66666666666</v>
      </c>
      <c r="J27" s="9">
        <f>'CAPEX-DEP_CWS '!M69</f>
        <v>180916.66666666666</v>
      </c>
      <c r="K27" s="9">
        <f>'CAPEX-DEP_CWS '!N69</f>
        <v>180916.66666666666</v>
      </c>
      <c r="L27" s="9">
        <f>'CAPEX-DEP_CWS '!O69</f>
        <v>180916.66666666666</v>
      </c>
      <c r="M27" s="9">
        <f>'CAPEX-DEP_CWS '!P69</f>
        <v>180916.66666666666</v>
      </c>
      <c r="N27" s="9">
        <f>'CAPEX-DEP_CWS '!Q69</f>
        <v>180916.66666666666</v>
      </c>
      <c r="O27" s="9">
        <f>'CAPEX-DEP_CWS '!R69</f>
        <v>180916.66666666666</v>
      </c>
      <c r="P27" s="9">
        <f>'CAPEX-DEP_CWS '!S69</f>
        <v>180916.66666666666</v>
      </c>
      <c r="Q27" s="9">
        <f>'CAPEX-DEP_CWS '!T69</f>
        <v>180916.66666666666</v>
      </c>
      <c r="R27" s="9">
        <f>'CAPEX-DEP_CWS '!U69</f>
        <v>180916.66666666666</v>
      </c>
      <c r="S27" s="9">
        <f>'CAPEX-DEP_CWS '!V69</f>
        <v>180916.66666666666</v>
      </c>
      <c r="T27" s="9">
        <f>'CAPEX-DEP_CWS '!W69</f>
        <v>180916.66666666666</v>
      </c>
      <c r="U27" s="9">
        <f>'CAPEX-DEP_CWS '!X69</f>
        <v>180916.66666666666</v>
      </c>
      <c r="V27" s="9">
        <f>'CAPEX-DEP_CWS '!Y69</f>
        <v>180916.66666666666</v>
      </c>
      <c r="W27" s="9">
        <f>'CAPEX-DEP_CWS '!Z69</f>
        <v>180916.66666666666</v>
      </c>
      <c r="X27" s="9">
        <f>'CAPEX-DEP_CWS '!AA69</f>
        <v>180916.66666666666</v>
      </c>
      <c r="Y27" s="9">
        <f>'CAPEX-DEP_CWS '!AB69</f>
        <v>180916.66666666666</v>
      </c>
      <c r="Z27" s="9">
        <f>'CAPEX-DEP_CWS '!AC69</f>
        <v>180916.66666666666</v>
      </c>
      <c r="AA27" s="9">
        <f>'CAPEX-DEP_CWS '!AD69</f>
        <v>180916.66666666666</v>
      </c>
      <c r="AB27" s="9">
        <f>'CAPEX-DEP_CWS '!AE69</f>
        <v>180916.66666666666</v>
      </c>
      <c r="AC27" s="9">
        <f>'CAPEX-DEP_CWS '!AF69</f>
        <v>180916.66666666666</v>
      </c>
      <c r="AD27" s="9">
        <f>'CAPEX-DEP_CWS '!AG69</f>
        <v>180916.66666666666</v>
      </c>
      <c r="AE27" s="9">
        <f>'CAPEX-DEP_CWS '!AH69</f>
        <v>180916.66666666666</v>
      </c>
      <c r="AF27" s="9">
        <f>'CAPEX-DEP_CWS '!AI69</f>
        <v>180916.66666666666</v>
      </c>
      <c r="AG27" s="9">
        <f>'CAPEX-DEP_CWS '!AJ69</f>
        <v>180916.66666666666</v>
      </c>
      <c r="AH27" s="9">
        <f>'CAPEX-DEP_CWS '!AK69</f>
        <v>180916.66666666666</v>
      </c>
      <c r="AI27" s="9">
        <f>'CAPEX-DEP_CWS '!AL69</f>
        <v>180916.66666666666</v>
      </c>
      <c r="AJ27" s="9">
        <f>'CAPEX-DEP_CWS '!AM69</f>
        <v>180916.66666666666</v>
      </c>
      <c r="AK27" s="9">
        <f>'CAPEX-DEP_CWS '!AN69</f>
        <v>180916.66666666666</v>
      </c>
      <c r="AL27" s="9">
        <f>'CAPEX-DEP_CWS '!AO69</f>
        <v>180916.66666666666</v>
      </c>
      <c r="AM27" s="9">
        <f>'CAPEX-DEP_CWS '!AP69</f>
        <v>180916.66666666666</v>
      </c>
      <c r="AN27" s="9">
        <f>'CAPEX-DEP_CWS '!AQ69</f>
        <v>180916.66666666666</v>
      </c>
      <c r="AO27" s="9">
        <f>'CAPEX-DEP_CWS '!AR69</f>
        <v>180916.66666666666</v>
      </c>
      <c r="AP27" s="9">
        <f>'CAPEX-DEP_CWS '!AS69</f>
        <v>180916.66666666666</v>
      </c>
      <c r="AQ27" s="9">
        <f>'CAPEX-DEP_CWS '!AT69</f>
        <v>180916.66666666666</v>
      </c>
      <c r="AR27" s="9">
        <f>'CAPEX-DEP_CWS '!AU69</f>
        <v>180916.66666666666</v>
      </c>
      <c r="AS27" s="9">
        <f>'CAPEX-DEP_CWS '!AV69</f>
        <v>180916.66666666666</v>
      </c>
      <c r="AT27" s="9">
        <f>'CAPEX-DEP_CWS '!AW69</f>
        <v>180916.66666666666</v>
      </c>
      <c r="AU27" s="9">
        <f>'CAPEX-DEP_CWS '!AX69</f>
        <v>180916.66666666666</v>
      </c>
      <c r="AV27" s="9">
        <f>'CAPEX-DEP_CWS '!AY69</f>
        <v>180916.66666666666</v>
      </c>
      <c r="AW27" s="9">
        <f>'CAPEX-DEP_CWS '!AZ69</f>
        <v>180916.66666666666</v>
      </c>
      <c r="AX27" s="9">
        <f>'CAPEX-DEP_CWS '!BA69</f>
        <v>180916.66666666666</v>
      </c>
      <c r="AY27" s="9">
        <f>'CAPEX-DEP_CWS '!BB69</f>
        <v>180916.66666666666</v>
      </c>
      <c r="AZ27" s="9">
        <f>'CAPEX-DEP_CWS '!BC69</f>
        <v>180916.66666666666</v>
      </c>
      <c r="BA27" s="9">
        <f>'CAPEX-DEP_CWS '!BD69</f>
        <v>180916.66666666666</v>
      </c>
      <c r="BB27" s="9">
        <f>'CAPEX-DEP_CWS '!BE69</f>
        <v>180916.66666666666</v>
      </c>
      <c r="BC27" s="9">
        <f>'CAPEX-DEP_CWS '!BF69</f>
        <v>180916.66666666666</v>
      </c>
      <c r="BD27" s="9">
        <f>'CAPEX-DEP_CWS '!BG69</f>
        <v>180916.66666666666</v>
      </c>
      <c r="BE27" s="9">
        <f>'CAPEX-DEP_CWS '!BH69</f>
        <v>180916.66666666666</v>
      </c>
      <c r="BF27" s="9">
        <f>'CAPEX-DEP_CWS '!BI69</f>
        <v>180916.66666666666</v>
      </c>
      <c r="BG27" s="9">
        <f>'CAPEX-DEP_CWS '!BJ69</f>
        <v>180916.66666666666</v>
      </c>
      <c r="BH27" s="9">
        <f>'CAPEX-DEP_CWS '!BK69</f>
        <v>180916.66666666666</v>
      </c>
      <c r="BI27" s="9">
        <f>'CAPEX-DEP_CWS '!BL69</f>
        <v>180916.66666666666</v>
      </c>
      <c r="BJ27" s="9">
        <f>'CAPEX-DEP_CWS '!BM69</f>
        <v>180916.66666666666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3" t="s">
        <v>35</v>
      </c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 t="s">
        <v>36</v>
      </c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 t="s">
        <v>37</v>
      </c>
      <c r="AE1" s="383"/>
      <c r="AF1" s="383"/>
      <c r="AG1" s="383"/>
      <c r="AH1" s="383"/>
      <c r="AI1" s="383"/>
      <c r="AJ1" s="383"/>
      <c r="AK1" s="383"/>
      <c r="AL1" s="383"/>
      <c r="AM1" s="383"/>
      <c r="AN1" s="383"/>
      <c r="AO1" s="383"/>
      <c r="AP1" s="383" t="s">
        <v>38</v>
      </c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 t="s">
        <v>39</v>
      </c>
      <c r="BC1" s="383"/>
      <c r="BD1" s="383"/>
      <c r="BE1" s="383"/>
      <c r="BF1" s="383"/>
      <c r="BG1" s="383"/>
      <c r="BH1" s="383"/>
      <c r="BI1" s="383"/>
      <c r="BJ1" s="383"/>
      <c r="BK1" s="383"/>
      <c r="BL1" s="383"/>
      <c r="BM1" s="383"/>
      <c r="BN1" s="35"/>
    </row>
    <row r="2" spans="1:66" x14ac:dyDescent="0.15">
      <c r="B2" s="74" t="s">
        <v>1008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1011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1010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1010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1010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1011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230000</v>
      </c>
      <c r="J12" s="63">
        <f>'OPEX _CWS '!H35</f>
        <v>230000</v>
      </c>
      <c r="K12" s="63">
        <f>'OPEX _CWS '!I35</f>
        <v>230000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230000</v>
      </c>
      <c r="J13" s="64">
        <f t="shared" si="5"/>
        <v>230000</v>
      </c>
      <c r="K13" s="64">
        <f t="shared" si="5"/>
        <v>230000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1010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1010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1010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1235</v>
      </c>
      <c r="B19" s="34" t="s">
        <v>1010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1010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1010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1012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1010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1010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1010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1010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1010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1009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176416.66666666666</v>
      </c>
      <c r="J39" s="86">
        <f>'CAPEX-DEP_CWS '!J69</f>
        <v>179583.33333333331</v>
      </c>
      <c r="K39" s="86">
        <f>'CAPEX-DEP_CWS '!K69</f>
        <v>179583.33333333331</v>
      </c>
      <c r="L39" s="86">
        <f>'CAPEX-DEP_CWS '!L69</f>
        <v>180916.66666666666</v>
      </c>
      <c r="M39" s="86">
        <f>'CAPEX-DEP_CWS '!M69</f>
        <v>180916.66666666666</v>
      </c>
      <c r="N39" s="86">
        <f>'CAPEX-DEP_CWS '!N69</f>
        <v>180916.66666666666</v>
      </c>
      <c r="O39" s="86">
        <f>'CAPEX-DEP_CWS '!O69</f>
        <v>180916.66666666666</v>
      </c>
      <c r="P39" s="86">
        <f>'CAPEX-DEP_CWS '!P69</f>
        <v>180916.66666666666</v>
      </c>
      <c r="Q39" s="86">
        <f>'CAPEX-DEP_CWS '!Q69</f>
        <v>180916.66666666666</v>
      </c>
      <c r="R39" s="86">
        <f>'CAPEX-DEP_CWS '!R69</f>
        <v>180916.66666666666</v>
      </c>
      <c r="S39" s="86">
        <f>'CAPEX-DEP_CWS '!S69</f>
        <v>180916.66666666666</v>
      </c>
      <c r="T39" s="86">
        <f>'CAPEX-DEP_CWS '!T69</f>
        <v>180916.66666666666</v>
      </c>
      <c r="U39" s="86">
        <f>'CAPEX-DEP_CWS '!U69</f>
        <v>180916.66666666666</v>
      </c>
      <c r="V39" s="86">
        <f>'CAPEX-DEP_CWS '!V69</f>
        <v>180916.66666666666</v>
      </c>
      <c r="W39" s="86">
        <f>'CAPEX-DEP_CWS '!W69</f>
        <v>180916.66666666666</v>
      </c>
      <c r="X39" s="86">
        <f>'CAPEX-DEP_CWS '!X69</f>
        <v>180916.66666666666</v>
      </c>
      <c r="Y39" s="86">
        <f>'CAPEX-DEP_CWS '!Y69</f>
        <v>180916.66666666666</v>
      </c>
      <c r="Z39" s="86">
        <f>'CAPEX-DEP_CWS '!Z69</f>
        <v>180916.66666666666</v>
      </c>
      <c r="AA39" s="86">
        <f>'CAPEX-DEP_CWS '!AA69</f>
        <v>180916.66666666666</v>
      </c>
      <c r="AB39" s="86">
        <f>'CAPEX-DEP_CWS '!AB69</f>
        <v>180916.66666666666</v>
      </c>
      <c r="AC39" s="86">
        <f>'CAPEX-DEP_CWS '!AC69</f>
        <v>180916.66666666666</v>
      </c>
      <c r="AD39" s="86">
        <f>'CAPEX-DEP_CWS '!AD69</f>
        <v>180916.66666666666</v>
      </c>
      <c r="AE39" s="86">
        <f>'CAPEX-DEP_CWS '!AE69</f>
        <v>180916.66666666666</v>
      </c>
      <c r="AF39" s="86">
        <f>'CAPEX-DEP_CWS '!AF69</f>
        <v>180916.66666666666</v>
      </c>
      <c r="AG39" s="86">
        <f>'CAPEX-DEP_CWS '!AG69</f>
        <v>180916.66666666666</v>
      </c>
      <c r="AH39" s="86">
        <f>'CAPEX-DEP_CWS '!AH69</f>
        <v>180916.66666666666</v>
      </c>
      <c r="AI39" s="86">
        <f>'CAPEX-DEP_CWS '!AI69</f>
        <v>180916.66666666666</v>
      </c>
      <c r="AJ39" s="86">
        <f>'CAPEX-DEP_CWS '!AJ69</f>
        <v>180916.66666666666</v>
      </c>
      <c r="AK39" s="86">
        <f>'CAPEX-DEP_CWS '!AK69</f>
        <v>180916.66666666666</v>
      </c>
      <c r="AL39" s="86">
        <f>'CAPEX-DEP_CWS '!AL69</f>
        <v>180916.66666666666</v>
      </c>
      <c r="AM39" s="86">
        <f>'CAPEX-DEP_CWS '!AM69</f>
        <v>180916.66666666666</v>
      </c>
      <c r="AN39" s="86">
        <f>'CAPEX-DEP_CWS '!AN69</f>
        <v>180916.66666666666</v>
      </c>
      <c r="AO39" s="86">
        <f>'CAPEX-DEP_CWS '!AO69</f>
        <v>180916.66666666666</v>
      </c>
      <c r="AP39" s="86">
        <f>'CAPEX-DEP_CWS '!AP69</f>
        <v>180916.66666666666</v>
      </c>
      <c r="AQ39" s="86">
        <f>'CAPEX-DEP_CWS '!AQ69</f>
        <v>180916.66666666666</v>
      </c>
      <c r="AR39" s="86">
        <f>'CAPEX-DEP_CWS '!AR69</f>
        <v>180916.66666666666</v>
      </c>
      <c r="AS39" s="86">
        <f>'CAPEX-DEP_CWS '!AS69</f>
        <v>180916.66666666666</v>
      </c>
      <c r="AT39" s="86">
        <f>'CAPEX-DEP_CWS '!AT69</f>
        <v>180916.66666666666</v>
      </c>
      <c r="AU39" s="86">
        <f>'CAPEX-DEP_CWS '!AU69</f>
        <v>180916.66666666666</v>
      </c>
      <c r="AV39" s="86">
        <f>'CAPEX-DEP_CWS '!AV69</f>
        <v>180916.66666666666</v>
      </c>
      <c r="AW39" s="86">
        <f>'CAPEX-DEP_CWS '!AW69</f>
        <v>180916.66666666666</v>
      </c>
      <c r="AX39" s="86">
        <f>'CAPEX-DEP_CWS '!AX69</f>
        <v>180916.66666666666</v>
      </c>
      <c r="AY39" s="86">
        <f>'CAPEX-DEP_CWS '!AY69</f>
        <v>180916.66666666666</v>
      </c>
      <c r="AZ39" s="86">
        <f>'CAPEX-DEP_CWS '!AZ69</f>
        <v>180916.66666666666</v>
      </c>
      <c r="BA39" s="86">
        <f>'CAPEX-DEP_CWS '!BA69</f>
        <v>180916.66666666666</v>
      </c>
      <c r="BB39" s="86">
        <f>'CAPEX-DEP_CWS '!BB69</f>
        <v>180916.66666666666</v>
      </c>
      <c r="BC39" s="86">
        <f>'CAPEX-DEP_CWS '!BC69</f>
        <v>180916.66666666666</v>
      </c>
      <c r="BD39" s="86">
        <f>'CAPEX-DEP_CWS '!BD69</f>
        <v>180916.66666666666</v>
      </c>
      <c r="BE39" s="86">
        <f>'CAPEX-DEP_CWS '!BE69</f>
        <v>180916.66666666666</v>
      </c>
      <c r="BF39" s="86">
        <f>'CAPEX-DEP_CWS '!BF69</f>
        <v>180916.66666666666</v>
      </c>
      <c r="BG39" s="86">
        <f>'CAPEX-DEP_CWS '!BG69</f>
        <v>180916.66666666666</v>
      </c>
      <c r="BH39" s="86">
        <f>'CAPEX-DEP_CWS '!BH69</f>
        <v>180916.66666666666</v>
      </c>
      <c r="BI39" s="86">
        <f>'CAPEX-DEP_CWS '!BI69</f>
        <v>180916.66666666666</v>
      </c>
      <c r="BJ39" s="86">
        <f>'CAPEX-DEP_CWS '!BJ69</f>
        <v>180916.66666666666</v>
      </c>
      <c r="BK39" s="86">
        <f>'CAPEX-DEP_CWS '!BK69</f>
        <v>180916.66666666666</v>
      </c>
      <c r="BL39" s="86">
        <f>'CAPEX-DEP_CWS '!BL69</f>
        <v>180916.66666666666</v>
      </c>
      <c r="BM39" s="86">
        <f>'CAPEX-DEP_CWS '!BM69</f>
        <v>180916.66666666666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10406416.666666666</v>
      </c>
      <c r="J41" s="64">
        <f t="shared" si="40"/>
        <v>5409583.333333333</v>
      </c>
      <c r="K41" s="64">
        <f t="shared" si="40"/>
        <v>5409583.333333333</v>
      </c>
      <c r="L41" s="64">
        <f t="shared" si="40"/>
        <v>5440916.666666667</v>
      </c>
      <c r="M41" s="64">
        <f t="shared" si="40"/>
        <v>5440916.666666667</v>
      </c>
      <c r="N41" s="64">
        <f t="shared" si="40"/>
        <v>5440916.666666667</v>
      </c>
      <c r="O41" s="64">
        <f t="shared" si="40"/>
        <v>5440916.666666667</v>
      </c>
      <c r="P41" s="64">
        <f t="shared" si="40"/>
        <v>5440916.666666667</v>
      </c>
      <c r="Q41" s="64">
        <f t="shared" si="40"/>
        <v>5440916.666666667</v>
      </c>
      <c r="R41" s="64">
        <f t="shared" si="40"/>
        <v>5940916.666666667</v>
      </c>
      <c r="S41" s="64">
        <f t="shared" si="40"/>
        <v>5940916.666666667</v>
      </c>
      <c r="T41" s="64">
        <f t="shared" si="40"/>
        <v>5940916.666666667</v>
      </c>
      <c r="U41" s="64">
        <f t="shared" si="40"/>
        <v>5940916.666666667</v>
      </c>
      <c r="V41" s="64">
        <f t="shared" si="40"/>
        <v>5940916.666666667</v>
      </c>
      <c r="W41" s="64">
        <f t="shared" si="40"/>
        <v>5940916.666666667</v>
      </c>
      <c r="X41" s="64">
        <f t="shared" si="40"/>
        <v>5940916.666666667</v>
      </c>
      <c r="Y41" s="64">
        <f t="shared" si="40"/>
        <v>5940916.666666667</v>
      </c>
      <c r="Z41" s="64">
        <f t="shared" si="40"/>
        <v>5940916.666666667</v>
      </c>
      <c r="AA41" s="64">
        <f t="shared" si="40"/>
        <v>5940916.666666667</v>
      </c>
      <c r="AB41" s="64">
        <f t="shared" si="40"/>
        <v>5940916.666666667</v>
      </c>
      <c r="AC41" s="64">
        <f t="shared" si="40"/>
        <v>5940916.666666667</v>
      </c>
      <c r="AD41" s="64">
        <f t="shared" si="40"/>
        <v>6490916.6666666679</v>
      </c>
      <c r="AE41" s="64">
        <f t="shared" si="40"/>
        <v>6490916.6666666679</v>
      </c>
      <c r="AF41" s="64">
        <f t="shared" si="40"/>
        <v>6490916.6666666679</v>
      </c>
      <c r="AG41" s="64">
        <f t="shared" si="40"/>
        <v>6490916.6666666679</v>
      </c>
      <c r="AH41" s="64">
        <f t="shared" si="40"/>
        <v>6490916.6666666679</v>
      </c>
      <c r="AI41" s="64">
        <f t="shared" si="40"/>
        <v>6490916.6666666679</v>
      </c>
      <c r="AJ41" s="64">
        <f t="shared" si="40"/>
        <v>6490916.6666666679</v>
      </c>
      <c r="AK41" s="64">
        <f t="shared" ref="AK41:BM41" si="41">AK39+AK37+AK35+AK33+AK27+AK21+AK13+AK6</f>
        <v>6490916.6666666679</v>
      </c>
      <c r="AL41" s="64">
        <f t="shared" si="41"/>
        <v>6490916.6666666679</v>
      </c>
      <c r="AM41" s="64">
        <f t="shared" si="41"/>
        <v>6490916.6666666679</v>
      </c>
      <c r="AN41" s="64">
        <f t="shared" si="41"/>
        <v>6490916.6666666679</v>
      </c>
      <c r="AO41" s="64">
        <f t="shared" si="41"/>
        <v>6490916.6666666679</v>
      </c>
      <c r="AP41" s="64">
        <f t="shared" si="41"/>
        <v>7095916.6666666688</v>
      </c>
      <c r="AQ41" s="64">
        <f t="shared" si="41"/>
        <v>7095916.6666666688</v>
      </c>
      <c r="AR41" s="64">
        <f t="shared" si="41"/>
        <v>7095916.6666666688</v>
      </c>
      <c r="AS41" s="64">
        <f t="shared" si="41"/>
        <v>7095916.6666666688</v>
      </c>
      <c r="AT41" s="64">
        <f t="shared" si="41"/>
        <v>7095916.6666666688</v>
      </c>
      <c r="AU41" s="64">
        <f t="shared" si="41"/>
        <v>7095916.6666666688</v>
      </c>
      <c r="AV41" s="64">
        <f t="shared" si="41"/>
        <v>7095916.6666666688</v>
      </c>
      <c r="AW41" s="64">
        <f t="shared" si="41"/>
        <v>7095916.6666666688</v>
      </c>
      <c r="AX41" s="64">
        <f t="shared" si="41"/>
        <v>7095916.6666666688</v>
      </c>
      <c r="AY41" s="64">
        <f t="shared" si="41"/>
        <v>7095916.6666666688</v>
      </c>
      <c r="AZ41" s="64">
        <f t="shared" si="41"/>
        <v>7095916.6666666688</v>
      </c>
      <c r="BA41" s="64">
        <f t="shared" si="41"/>
        <v>7095916.6666666688</v>
      </c>
      <c r="BB41" s="64">
        <f t="shared" si="41"/>
        <v>7761416.6666666698</v>
      </c>
      <c r="BC41" s="64">
        <f t="shared" si="41"/>
        <v>7761416.6666666698</v>
      </c>
      <c r="BD41" s="64">
        <f t="shared" si="41"/>
        <v>7761416.6666666698</v>
      </c>
      <c r="BE41" s="64">
        <f t="shared" si="41"/>
        <v>7761416.6666666698</v>
      </c>
      <c r="BF41" s="64">
        <f t="shared" si="41"/>
        <v>7761416.6666666698</v>
      </c>
      <c r="BG41" s="64">
        <f t="shared" si="41"/>
        <v>7761416.6666666698</v>
      </c>
      <c r="BH41" s="64">
        <f t="shared" si="41"/>
        <v>7761416.6666666698</v>
      </c>
      <c r="BI41" s="64">
        <f t="shared" si="41"/>
        <v>7761416.6666666698</v>
      </c>
      <c r="BJ41" s="64">
        <f t="shared" si="41"/>
        <v>7761416.6666666698</v>
      </c>
      <c r="BK41" s="64">
        <f t="shared" si="41"/>
        <v>7761416.6666666698</v>
      </c>
      <c r="BL41" s="64">
        <f t="shared" si="41"/>
        <v>7761416.6666666698</v>
      </c>
      <c r="BM41" s="64">
        <f t="shared" si="41"/>
        <v>7761416.6666666698</v>
      </c>
      <c r="BN41" s="35">
        <f>SUM(E41:BM41)</f>
        <v>381341083.33333349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763</v>
      </c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1</v>
      </c>
      <c r="H8" s="55">
        <f>STAFF_CWS!L137</f>
        <v>1</v>
      </c>
      <c r="I8" s="55">
        <f>STAFF_CWS!M137</f>
        <v>1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1007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3</v>
      </c>
      <c r="H9" s="55">
        <f t="shared" si="0"/>
        <v>3</v>
      </c>
      <c r="I9" s="55">
        <f t="shared" si="0"/>
        <v>3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3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3" t="s">
        <v>1228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1229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1230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3</v>
      </c>
      <c r="H18" s="55">
        <f t="shared" si="3"/>
        <v>3</v>
      </c>
      <c r="I18" s="55">
        <f t="shared" si="3"/>
        <v>3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4</v>
      </c>
      <c r="Q18" s="55">
        <f t="shared" si="3"/>
        <v>4</v>
      </c>
      <c r="R18" s="55">
        <f t="shared" si="3"/>
        <v>4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3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1</v>
      </c>
      <c r="H26" s="55">
        <f>STAFF_CWS!L139</f>
        <v>1</v>
      </c>
      <c r="I26" s="55">
        <f>STAFF_CWS!M139</f>
        <v>1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3</v>
      </c>
      <c r="H27" s="55">
        <f t="shared" si="6"/>
        <v>3</v>
      </c>
      <c r="I27" s="55">
        <f t="shared" si="6"/>
        <v>3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4</v>
      </c>
      <c r="Q27" s="55">
        <f t="shared" si="6"/>
        <v>4</v>
      </c>
      <c r="R27" s="55">
        <f t="shared" si="6"/>
        <v>4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3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90000</v>
      </c>
      <c r="H33" s="60">
        <f t="shared" si="11"/>
        <v>90000</v>
      </c>
      <c r="I33" s="60">
        <f t="shared" si="11"/>
        <v>90000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1234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230000</v>
      </c>
      <c r="H35" s="60">
        <f t="shared" ref="H35:BK35" si="15">SUM(H32:H34)</f>
        <v>230000</v>
      </c>
      <c r="I35" s="60">
        <f t="shared" si="15"/>
        <v>230000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1239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240000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1240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240000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3" t="s">
        <v>35</v>
      </c>
      <c r="I1" s="383"/>
      <c r="J1" s="383"/>
      <c r="K1" s="383"/>
      <c r="L1" s="383"/>
      <c r="M1" s="383"/>
      <c r="N1" s="383"/>
      <c r="O1" s="383"/>
      <c r="P1" s="383"/>
      <c r="Q1" s="383"/>
      <c r="R1" s="383"/>
      <c r="S1" s="383"/>
      <c r="T1" s="383" t="s">
        <v>36</v>
      </c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 t="s">
        <v>37</v>
      </c>
      <c r="AG1" s="383"/>
      <c r="AH1" s="383"/>
      <c r="AI1" s="383"/>
      <c r="AJ1" s="383"/>
      <c r="AK1" s="383"/>
      <c r="AL1" s="383"/>
      <c r="AM1" s="383"/>
      <c r="AN1" s="383"/>
      <c r="AO1" s="383"/>
      <c r="AP1" s="383"/>
      <c r="AQ1" s="383"/>
      <c r="AR1" s="383" t="s">
        <v>38</v>
      </c>
      <c r="AS1" s="383"/>
      <c r="AT1" s="383"/>
      <c r="AU1" s="383"/>
      <c r="AV1" s="383"/>
      <c r="AW1" s="383"/>
      <c r="AX1" s="383"/>
      <c r="AY1" s="383"/>
      <c r="AZ1" s="383"/>
      <c r="BA1" s="383"/>
      <c r="BB1" s="383"/>
      <c r="BC1" s="383"/>
      <c r="BD1" s="383" t="s">
        <v>39</v>
      </c>
      <c r="BE1" s="383"/>
      <c r="BF1" s="383"/>
      <c r="BG1" s="383"/>
      <c r="BH1" s="383"/>
      <c r="BI1" s="383"/>
      <c r="BJ1" s="383"/>
      <c r="BK1" s="383"/>
      <c r="BL1" s="383"/>
      <c r="BM1" s="383"/>
      <c r="BN1" s="383"/>
      <c r="BO1" s="383"/>
      <c r="BP1" s="35"/>
    </row>
    <row r="2" spans="1:79" s="14" customFormat="1" x14ac:dyDescent="0.15">
      <c r="A2" s="10" t="s">
        <v>1165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1168</v>
      </c>
      <c r="B3" s="10" t="s">
        <v>68</v>
      </c>
      <c r="C3" s="268" t="s">
        <v>1170</v>
      </c>
      <c r="D3" s="10" t="s">
        <v>65</v>
      </c>
      <c r="E3" s="10" t="s">
        <v>66</v>
      </c>
      <c r="F3" s="10" t="s">
        <v>67</v>
      </c>
      <c r="G3" s="10"/>
      <c r="BP3" s="36" t="s">
        <v>721</v>
      </c>
    </row>
    <row r="4" spans="1:79" x14ac:dyDescent="0.15">
      <c r="A4" s="10" t="s">
        <v>1169</v>
      </c>
      <c r="B4" s="10" t="s">
        <v>1171</v>
      </c>
      <c r="C4" s="268" t="s">
        <v>1170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1178</v>
      </c>
      <c r="B10" s="330">
        <f>1160000*12</f>
        <v>13920000</v>
      </c>
      <c r="C10" s="264">
        <f>TESTOFRANGE/12</f>
        <v>1160000</v>
      </c>
      <c r="D10" s="334" t="s">
        <v>64</v>
      </c>
      <c r="E10" s="334" t="s">
        <v>64</v>
      </c>
      <c r="F10" s="334" t="s">
        <v>64</v>
      </c>
      <c r="G10" s="338">
        <v>0</v>
      </c>
      <c r="H10" s="338">
        <v>0</v>
      </c>
      <c r="I10" s="338">
        <v>0</v>
      </c>
      <c r="J10" s="338">
        <v>0</v>
      </c>
      <c r="K10" s="338">
        <v>0</v>
      </c>
      <c r="L10" s="338">
        <v>0</v>
      </c>
      <c r="M10" s="338">
        <v>0</v>
      </c>
      <c r="N10" s="338">
        <v>0</v>
      </c>
      <c r="O10" s="338">
        <v>0</v>
      </c>
      <c r="P10" s="338">
        <v>0</v>
      </c>
      <c r="Q10" s="338">
        <v>0</v>
      </c>
      <c r="R10" s="338">
        <v>0</v>
      </c>
      <c r="S10" s="338">
        <v>0</v>
      </c>
      <c r="T10" s="338">
        <v>0</v>
      </c>
      <c r="U10" s="338">
        <v>0</v>
      </c>
      <c r="V10" s="338">
        <v>0</v>
      </c>
      <c r="W10" s="338">
        <v>0</v>
      </c>
      <c r="X10" s="338">
        <v>0</v>
      </c>
      <c r="Y10" s="338">
        <v>0</v>
      </c>
      <c r="Z10" s="338">
        <v>0</v>
      </c>
      <c r="AA10" s="338">
        <v>0</v>
      </c>
      <c r="AB10" s="338">
        <v>0</v>
      </c>
      <c r="AC10" s="338">
        <v>0</v>
      </c>
      <c r="AD10" s="338">
        <v>0</v>
      </c>
      <c r="AE10" s="338">
        <v>0</v>
      </c>
      <c r="AF10" s="338">
        <v>0</v>
      </c>
      <c r="AG10" s="338">
        <v>0</v>
      </c>
      <c r="AH10" s="338">
        <v>0</v>
      </c>
      <c r="AI10" s="338">
        <v>0</v>
      </c>
      <c r="AJ10" s="338">
        <v>0</v>
      </c>
      <c r="AK10" s="338">
        <v>0</v>
      </c>
      <c r="AL10" s="338">
        <v>0</v>
      </c>
      <c r="AM10" s="338">
        <v>0</v>
      </c>
      <c r="AN10" s="338">
        <v>0</v>
      </c>
      <c r="AO10" s="338">
        <v>0</v>
      </c>
      <c r="AP10" s="338">
        <v>0</v>
      </c>
      <c r="AQ10" s="338">
        <v>0</v>
      </c>
      <c r="AR10" s="338">
        <v>0</v>
      </c>
      <c r="AS10" s="338">
        <v>0</v>
      </c>
      <c r="AT10" s="338">
        <v>0</v>
      </c>
      <c r="AU10" s="338">
        <v>0</v>
      </c>
      <c r="AV10" s="338">
        <v>0</v>
      </c>
      <c r="AW10" s="338">
        <v>0</v>
      </c>
      <c r="AX10" s="338">
        <v>0</v>
      </c>
      <c r="AY10" s="338">
        <v>0</v>
      </c>
      <c r="AZ10" s="338">
        <v>0</v>
      </c>
      <c r="BA10" s="338">
        <v>0</v>
      </c>
      <c r="BB10" s="338">
        <v>0</v>
      </c>
      <c r="BC10" s="338">
        <v>0</v>
      </c>
      <c r="BD10" s="338">
        <v>0</v>
      </c>
      <c r="BE10" s="338">
        <v>0</v>
      </c>
      <c r="BF10" s="338">
        <v>0</v>
      </c>
      <c r="BG10" s="338">
        <v>0</v>
      </c>
      <c r="BH10" s="338">
        <v>0</v>
      </c>
      <c r="BI10" s="338">
        <v>0</v>
      </c>
      <c r="BJ10" s="338">
        <v>0</v>
      </c>
      <c r="BK10" s="338">
        <v>0</v>
      </c>
      <c r="BL10" s="338">
        <v>0</v>
      </c>
      <c r="BM10" s="338">
        <v>0</v>
      </c>
      <c r="BN10" s="338">
        <v>0</v>
      </c>
      <c r="BO10" s="338">
        <v>0</v>
      </c>
      <c r="BP10" s="346">
        <f>COLUMNS(H10:BO10)</f>
        <v>60</v>
      </c>
      <c r="BQ10" s="347" t="s">
        <v>1006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64</v>
      </c>
      <c r="F11" s="334" t="s">
        <v>64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1172</v>
      </c>
      <c r="B13" s="330">
        <f>1160000*12</f>
        <v>13920000</v>
      </c>
      <c r="C13" s="264">
        <f>B13/12</f>
        <v>1160000</v>
      </c>
      <c r="D13" s="334" t="s">
        <v>64</v>
      </c>
      <c r="E13" s="334" t="s">
        <v>64</v>
      </c>
      <c r="F13" s="334" t="s">
        <v>64</v>
      </c>
      <c r="G13" s="338">
        <v>0</v>
      </c>
      <c r="H13" s="338">
        <v>0</v>
      </c>
      <c r="I13" s="338">
        <v>0</v>
      </c>
      <c r="J13" s="338">
        <v>0</v>
      </c>
      <c r="K13" s="338">
        <v>1</v>
      </c>
      <c r="L13" s="338">
        <v>1</v>
      </c>
      <c r="M13" s="338">
        <v>1</v>
      </c>
      <c r="N13" s="338">
        <v>1</v>
      </c>
      <c r="O13" s="338">
        <v>1</v>
      </c>
      <c r="P13" s="338">
        <v>1</v>
      </c>
      <c r="Q13" s="338">
        <v>1</v>
      </c>
      <c r="R13" s="338">
        <v>1</v>
      </c>
      <c r="S13" s="338">
        <v>1</v>
      </c>
      <c r="T13" s="338">
        <v>1</v>
      </c>
      <c r="U13" s="338">
        <v>1</v>
      </c>
      <c r="V13" s="338">
        <v>1</v>
      </c>
      <c r="W13" s="338">
        <v>1</v>
      </c>
      <c r="X13" s="338">
        <v>1</v>
      </c>
      <c r="Y13" s="338">
        <v>1</v>
      </c>
      <c r="Z13" s="338">
        <v>1</v>
      </c>
      <c r="AA13" s="338">
        <v>1</v>
      </c>
      <c r="AB13" s="338">
        <v>1</v>
      </c>
      <c r="AC13" s="338">
        <v>1</v>
      </c>
      <c r="AD13" s="338">
        <v>1</v>
      </c>
      <c r="AE13" s="338">
        <v>1</v>
      </c>
      <c r="AF13" s="338">
        <v>1</v>
      </c>
      <c r="AG13" s="338">
        <v>1</v>
      </c>
      <c r="AH13" s="338">
        <v>1</v>
      </c>
      <c r="AI13" s="338">
        <v>1</v>
      </c>
      <c r="AJ13" s="338">
        <v>1</v>
      </c>
      <c r="AK13" s="338">
        <v>1</v>
      </c>
      <c r="AL13" s="338">
        <v>1</v>
      </c>
      <c r="AM13" s="338">
        <v>1</v>
      </c>
      <c r="AN13" s="338">
        <v>1</v>
      </c>
      <c r="AO13" s="338">
        <v>1</v>
      </c>
      <c r="AP13" s="338">
        <v>1</v>
      </c>
      <c r="AQ13" s="338">
        <v>1</v>
      </c>
      <c r="AR13" s="338">
        <v>1</v>
      </c>
      <c r="AS13" s="338">
        <v>1</v>
      </c>
      <c r="AT13" s="338">
        <v>1</v>
      </c>
      <c r="AU13" s="338">
        <v>1</v>
      </c>
      <c r="AV13" s="338">
        <v>1</v>
      </c>
      <c r="AW13" s="338">
        <v>1</v>
      </c>
      <c r="AX13" s="338">
        <v>1</v>
      </c>
      <c r="AY13" s="338">
        <v>1</v>
      </c>
      <c r="AZ13" s="338">
        <v>1</v>
      </c>
      <c r="BA13" s="338">
        <v>1</v>
      </c>
      <c r="BB13" s="338">
        <v>1</v>
      </c>
      <c r="BC13" s="338">
        <v>1</v>
      </c>
      <c r="BD13" s="338">
        <v>1</v>
      </c>
      <c r="BE13" s="338">
        <v>1</v>
      </c>
      <c r="BF13" s="338">
        <v>1</v>
      </c>
      <c r="BG13" s="338">
        <v>1</v>
      </c>
      <c r="BH13" s="338">
        <v>1</v>
      </c>
      <c r="BI13" s="338">
        <v>1</v>
      </c>
      <c r="BJ13" s="338">
        <v>1</v>
      </c>
      <c r="BK13" s="338">
        <v>1</v>
      </c>
      <c r="BL13" s="338">
        <v>1</v>
      </c>
      <c r="BM13" s="338">
        <v>1</v>
      </c>
      <c r="BN13" s="338">
        <v>1</v>
      </c>
      <c r="BO13" s="338">
        <v>1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64</v>
      </c>
      <c r="E14" s="334" t="s">
        <v>64</v>
      </c>
      <c r="F14" s="334" t="s">
        <v>64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1173</v>
      </c>
      <c r="B16" s="330">
        <f>1160000*12</f>
        <v>13920000</v>
      </c>
      <c r="C16" s="264">
        <f>B16/12</f>
        <v>1160000</v>
      </c>
      <c r="D16" s="334" t="s">
        <v>64</v>
      </c>
      <c r="E16" s="334" t="s">
        <v>64</v>
      </c>
      <c r="F16" s="334" t="s">
        <v>64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64</v>
      </c>
      <c r="E17" s="334" t="s">
        <v>64</v>
      </c>
      <c r="F17" s="334" t="s">
        <v>64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1174</v>
      </c>
      <c r="B19" s="330">
        <f>1160000*12</f>
        <v>13920000</v>
      </c>
      <c r="C19" s="264">
        <f>B19/12</f>
        <v>1160000</v>
      </c>
      <c r="D19" s="334" t="s">
        <v>64</v>
      </c>
      <c r="E19" s="334" t="s">
        <v>64</v>
      </c>
      <c r="F19" s="334" t="s">
        <v>64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64</v>
      </c>
      <c r="E20" s="334" t="s">
        <v>64</v>
      </c>
      <c r="F20" s="334" t="s">
        <v>64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1175</v>
      </c>
      <c r="B22" s="330">
        <f>1160000*12</f>
        <v>13920000</v>
      </c>
      <c r="C22" s="264">
        <f>B22/12</f>
        <v>1160000</v>
      </c>
      <c r="D22" s="334" t="s">
        <v>64</v>
      </c>
      <c r="E22" s="334" t="s">
        <v>64</v>
      </c>
      <c r="F22" s="334" t="s">
        <v>64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64</v>
      </c>
      <c r="F23" s="334" t="s">
        <v>64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1231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1232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2</v>
      </c>
      <c r="L30" s="353">
        <f t="shared" si="6"/>
        <v>2</v>
      </c>
      <c r="M30" s="353">
        <f t="shared" si="6"/>
        <v>2</v>
      </c>
      <c r="N30" s="353">
        <f t="shared" si="6"/>
        <v>2</v>
      </c>
      <c r="O30" s="353">
        <f t="shared" si="6"/>
        <v>2</v>
      </c>
      <c r="P30" s="353">
        <f t="shared" si="6"/>
        <v>2</v>
      </c>
      <c r="Q30" s="353">
        <f t="shared" si="6"/>
        <v>2</v>
      </c>
      <c r="R30" s="353">
        <f t="shared" si="6"/>
        <v>2</v>
      </c>
      <c r="S30" s="353">
        <f t="shared" si="6"/>
        <v>2</v>
      </c>
      <c r="T30" s="353">
        <f t="shared" si="6"/>
        <v>2</v>
      </c>
      <c r="U30" s="353">
        <f t="shared" si="6"/>
        <v>2</v>
      </c>
      <c r="V30" s="353">
        <f t="shared" si="6"/>
        <v>2</v>
      </c>
      <c r="W30" s="353">
        <f t="shared" si="6"/>
        <v>2</v>
      </c>
      <c r="X30" s="353">
        <f t="shared" si="6"/>
        <v>2</v>
      </c>
      <c r="Y30" s="353">
        <f t="shared" si="6"/>
        <v>2</v>
      </c>
      <c r="Z30" s="353">
        <f t="shared" si="6"/>
        <v>2</v>
      </c>
      <c r="AA30" s="353">
        <f t="shared" si="6"/>
        <v>2</v>
      </c>
      <c r="AB30" s="353">
        <f t="shared" si="6"/>
        <v>2</v>
      </c>
      <c r="AC30" s="353">
        <f t="shared" si="6"/>
        <v>2</v>
      </c>
      <c r="AD30" s="353">
        <f t="shared" si="6"/>
        <v>2</v>
      </c>
      <c r="AE30" s="353">
        <f t="shared" si="6"/>
        <v>2</v>
      </c>
      <c r="AF30" s="353">
        <f t="shared" si="6"/>
        <v>2</v>
      </c>
      <c r="AG30" s="353">
        <f t="shared" si="6"/>
        <v>2</v>
      </c>
      <c r="AH30" s="353">
        <f t="shared" si="6"/>
        <v>2</v>
      </c>
      <c r="AI30" s="353">
        <f t="shared" si="6"/>
        <v>2</v>
      </c>
      <c r="AJ30" s="353">
        <f t="shared" si="6"/>
        <v>2</v>
      </c>
      <c r="AK30" s="353">
        <f t="shared" si="6"/>
        <v>2</v>
      </c>
      <c r="AL30" s="353">
        <f t="shared" si="6"/>
        <v>2</v>
      </c>
      <c r="AM30" s="353">
        <f t="shared" si="6"/>
        <v>2</v>
      </c>
      <c r="AN30" s="353">
        <f t="shared" si="6"/>
        <v>2</v>
      </c>
      <c r="AO30" s="353">
        <f t="shared" si="6"/>
        <v>2</v>
      </c>
      <c r="AP30" s="353">
        <f t="shared" si="6"/>
        <v>2</v>
      </c>
      <c r="AQ30" s="353">
        <f t="shared" si="6"/>
        <v>2</v>
      </c>
      <c r="AR30" s="353">
        <f t="shared" si="6"/>
        <v>2</v>
      </c>
      <c r="AS30" s="353">
        <f t="shared" si="6"/>
        <v>2</v>
      </c>
      <c r="AT30" s="353">
        <f t="shared" si="6"/>
        <v>2</v>
      </c>
      <c r="AU30" s="353">
        <f t="shared" si="6"/>
        <v>2</v>
      </c>
      <c r="AV30" s="353">
        <f t="shared" si="6"/>
        <v>2</v>
      </c>
      <c r="AW30" s="353">
        <f t="shared" si="6"/>
        <v>2</v>
      </c>
      <c r="AX30" s="353">
        <f t="shared" si="6"/>
        <v>2</v>
      </c>
      <c r="AY30" s="353">
        <f t="shared" si="6"/>
        <v>2</v>
      </c>
      <c r="AZ30" s="353">
        <f t="shared" si="6"/>
        <v>2</v>
      </c>
      <c r="BA30" s="353">
        <f t="shared" si="6"/>
        <v>2</v>
      </c>
      <c r="BB30" s="353">
        <f t="shared" si="6"/>
        <v>2</v>
      </c>
      <c r="BC30" s="353">
        <f t="shared" si="6"/>
        <v>2</v>
      </c>
      <c r="BD30" s="353">
        <f t="shared" si="6"/>
        <v>2</v>
      </c>
      <c r="BE30" s="353">
        <f t="shared" si="6"/>
        <v>2</v>
      </c>
      <c r="BF30" s="353">
        <f>ROUNDUP(SUMIF($E10:$E23,"Y",BF10:BF23),0)</f>
        <v>2</v>
      </c>
      <c r="BG30" s="353">
        <f t="shared" si="6"/>
        <v>2</v>
      </c>
      <c r="BH30" s="353">
        <f t="shared" si="6"/>
        <v>2</v>
      </c>
      <c r="BI30" s="353">
        <f t="shared" si="6"/>
        <v>2</v>
      </c>
      <c r="BJ30" s="353">
        <f t="shared" si="6"/>
        <v>2</v>
      </c>
      <c r="BK30" s="353">
        <f t="shared" si="6"/>
        <v>2</v>
      </c>
      <c r="BL30" s="353">
        <f t="shared" si="6"/>
        <v>2</v>
      </c>
      <c r="BM30" s="353">
        <f t="shared" si="6"/>
        <v>2</v>
      </c>
      <c r="BN30" s="353">
        <f t="shared" si="6"/>
        <v>2</v>
      </c>
      <c r="BO30" s="353">
        <f t="shared" si="6"/>
        <v>2</v>
      </c>
      <c r="BP30" s="347"/>
      <c r="BQ30" s="333"/>
    </row>
    <row r="31" spans="1:69" s="14" customFormat="1" outlineLevel="1" x14ac:dyDescent="0.15">
      <c r="A31" s="14" t="s">
        <v>1233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2</v>
      </c>
      <c r="L31" s="353">
        <f t="shared" si="7"/>
        <v>2</v>
      </c>
      <c r="M31" s="353">
        <f t="shared" si="7"/>
        <v>2</v>
      </c>
      <c r="N31" s="353">
        <f t="shared" si="7"/>
        <v>2</v>
      </c>
      <c r="O31" s="353">
        <f t="shared" si="7"/>
        <v>2</v>
      </c>
      <c r="P31" s="353">
        <f t="shared" si="7"/>
        <v>2</v>
      </c>
      <c r="Q31" s="353">
        <f t="shared" si="7"/>
        <v>2</v>
      </c>
      <c r="R31" s="353">
        <f t="shared" si="7"/>
        <v>2</v>
      </c>
      <c r="S31" s="353">
        <f t="shared" si="7"/>
        <v>2</v>
      </c>
      <c r="T31" s="353">
        <f t="shared" si="7"/>
        <v>2</v>
      </c>
      <c r="U31" s="353">
        <f t="shared" si="7"/>
        <v>2</v>
      </c>
      <c r="V31" s="353">
        <f t="shared" si="7"/>
        <v>2</v>
      </c>
      <c r="W31" s="353">
        <f t="shared" si="7"/>
        <v>2</v>
      </c>
      <c r="X31" s="353">
        <f t="shared" si="7"/>
        <v>2</v>
      </c>
      <c r="Y31" s="353">
        <f t="shared" si="7"/>
        <v>2</v>
      </c>
      <c r="Z31" s="353">
        <f t="shared" si="7"/>
        <v>2</v>
      </c>
      <c r="AA31" s="353">
        <f t="shared" si="7"/>
        <v>2</v>
      </c>
      <c r="AB31" s="353">
        <f t="shared" si="7"/>
        <v>2</v>
      </c>
      <c r="AC31" s="353">
        <f t="shared" si="7"/>
        <v>2</v>
      </c>
      <c r="AD31" s="353">
        <f t="shared" si="7"/>
        <v>2</v>
      </c>
      <c r="AE31" s="353">
        <f t="shared" si="7"/>
        <v>2</v>
      </c>
      <c r="AF31" s="353">
        <f t="shared" si="7"/>
        <v>2</v>
      </c>
      <c r="AG31" s="353">
        <f t="shared" si="7"/>
        <v>2</v>
      </c>
      <c r="AH31" s="353">
        <f t="shared" si="7"/>
        <v>2</v>
      </c>
      <c r="AI31" s="353">
        <f t="shared" si="7"/>
        <v>2</v>
      </c>
      <c r="AJ31" s="353">
        <f t="shared" si="7"/>
        <v>2</v>
      </c>
      <c r="AK31" s="353">
        <f t="shared" si="7"/>
        <v>2</v>
      </c>
      <c r="AL31" s="353">
        <f t="shared" si="7"/>
        <v>2</v>
      </c>
      <c r="AM31" s="353">
        <f t="shared" si="7"/>
        <v>2</v>
      </c>
      <c r="AN31" s="353">
        <f t="shared" si="7"/>
        <v>2</v>
      </c>
      <c r="AO31" s="353">
        <f t="shared" si="7"/>
        <v>2</v>
      </c>
      <c r="AP31" s="353">
        <f t="shared" si="7"/>
        <v>2</v>
      </c>
      <c r="AQ31" s="353">
        <f t="shared" si="7"/>
        <v>2</v>
      </c>
      <c r="AR31" s="353">
        <f t="shared" si="7"/>
        <v>2</v>
      </c>
      <c r="AS31" s="353">
        <f t="shared" si="7"/>
        <v>2</v>
      </c>
      <c r="AT31" s="353">
        <f t="shared" si="7"/>
        <v>2</v>
      </c>
      <c r="AU31" s="353">
        <f t="shared" si="7"/>
        <v>2</v>
      </c>
      <c r="AV31" s="353">
        <f t="shared" si="7"/>
        <v>2</v>
      </c>
      <c r="AW31" s="353">
        <f t="shared" si="7"/>
        <v>2</v>
      </c>
      <c r="AX31" s="353">
        <f t="shared" si="7"/>
        <v>2</v>
      </c>
      <c r="AY31" s="353">
        <f t="shared" si="7"/>
        <v>2</v>
      </c>
      <c r="AZ31" s="353">
        <f t="shared" si="7"/>
        <v>2</v>
      </c>
      <c r="BA31" s="353">
        <f t="shared" si="7"/>
        <v>2</v>
      </c>
      <c r="BB31" s="353">
        <f t="shared" si="7"/>
        <v>2</v>
      </c>
      <c r="BC31" s="353">
        <f t="shared" si="7"/>
        <v>2</v>
      </c>
      <c r="BD31" s="353">
        <f t="shared" si="7"/>
        <v>2</v>
      </c>
      <c r="BE31" s="353">
        <f t="shared" si="7"/>
        <v>2</v>
      </c>
      <c r="BF31" s="353">
        <f t="shared" si="7"/>
        <v>2</v>
      </c>
      <c r="BG31" s="353">
        <f t="shared" si="7"/>
        <v>2</v>
      </c>
      <c r="BH31" s="353">
        <f t="shared" si="7"/>
        <v>2</v>
      </c>
      <c r="BI31" s="353">
        <f t="shared" si="7"/>
        <v>2</v>
      </c>
      <c r="BJ31" s="353">
        <f t="shared" si="7"/>
        <v>2</v>
      </c>
      <c r="BK31" s="353">
        <f t="shared" si="7"/>
        <v>2</v>
      </c>
      <c r="BL31" s="353">
        <f t="shared" si="7"/>
        <v>2</v>
      </c>
      <c r="BM31" s="353">
        <f t="shared" si="7"/>
        <v>2</v>
      </c>
      <c r="BN31" s="353">
        <f t="shared" si="7"/>
        <v>2</v>
      </c>
      <c r="BO31" s="353">
        <f t="shared" si="7"/>
        <v>2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1176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1177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69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70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71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1180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1179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69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70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71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1184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1183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1181</v>
      </c>
      <c r="B106" s="330">
        <f>2000000*12</f>
        <v>24000000</v>
      </c>
      <c r="C106" s="264">
        <f>B106/12</f>
        <v>2000000</v>
      </c>
      <c r="D106" s="334" t="s">
        <v>64</v>
      </c>
      <c r="E106" s="334" t="s">
        <v>64</v>
      </c>
      <c r="F106" s="334" t="s">
        <v>64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1182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1</v>
      </c>
      <c r="L137" s="29">
        <f t="shared" si="34"/>
        <v>1</v>
      </c>
      <c r="M137" s="29">
        <f t="shared" si="34"/>
        <v>1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1</v>
      </c>
      <c r="L139" s="29">
        <f t="shared" si="36"/>
        <v>1</v>
      </c>
      <c r="M139" s="29">
        <f t="shared" si="36"/>
        <v>1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3</v>
      </c>
      <c r="L145" s="29">
        <f t="shared" si="41"/>
        <v>3</v>
      </c>
      <c r="M145" s="29">
        <f t="shared" si="41"/>
        <v>3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3</v>
      </c>
      <c r="L146" s="29">
        <f t="shared" si="43"/>
        <v>3</v>
      </c>
      <c r="M146" s="29">
        <f t="shared" si="43"/>
        <v>3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4</v>
      </c>
      <c r="U146" s="29">
        <f t="shared" si="43"/>
        <v>4</v>
      </c>
      <c r="V146" s="29">
        <f t="shared" si="43"/>
        <v>4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3</v>
      </c>
      <c r="L147" s="29">
        <f t="shared" si="45"/>
        <v>3</v>
      </c>
      <c r="M147" s="29">
        <f t="shared" si="45"/>
        <v>3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4</v>
      </c>
      <c r="U147" s="29">
        <f t="shared" si="45"/>
        <v>4</v>
      </c>
      <c r="V147" s="29">
        <f t="shared" si="45"/>
        <v>4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3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3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3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1160000</v>
      </c>
      <c r="L172" s="26">
        <f t="shared" si="66"/>
        <v>1160000</v>
      </c>
      <c r="M172" s="26">
        <f t="shared" si="66"/>
        <v>1160000</v>
      </c>
      <c r="N172" s="26">
        <f t="shared" si="66"/>
        <v>1160000</v>
      </c>
      <c r="O172" s="26">
        <f t="shared" si="66"/>
        <v>1160000</v>
      </c>
      <c r="P172" s="26">
        <f t="shared" si="66"/>
        <v>1160000</v>
      </c>
      <c r="Q172" s="26">
        <f t="shared" si="66"/>
        <v>1160000</v>
      </c>
      <c r="R172" s="26">
        <f t="shared" si="66"/>
        <v>1160000</v>
      </c>
      <c r="S172" s="26">
        <f t="shared" si="66"/>
        <v>1160000</v>
      </c>
      <c r="T172" s="26">
        <f t="shared" si="66"/>
        <v>1160000</v>
      </c>
      <c r="U172" s="26">
        <f t="shared" si="66"/>
        <v>1160000</v>
      </c>
      <c r="V172" s="26">
        <f t="shared" si="66"/>
        <v>1160000</v>
      </c>
      <c r="W172" s="26">
        <f t="shared" si="66"/>
        <v>1160000</v>
      </c>
      <c r="X172" s="26">
        <f t="shared" si="66"/>
        <v>1160000</v>
      </c>
      <c r="Y172" s="26">
        <f t="shared" si="66"/>
        <v>1160000</v>
      </c>
      <c r="Z172" s="26">
        <f t="shared" si="66"/>
        <v>1160000</v>
      </c>
      <c r="AA172" s="26">
        <f t="shared" si="66"/>
        <v>1160000</v>
      </c>
      <c r="AB172" s="26">
        <f t="shared" si="66"/>
        <v>1160000</v>
      </c>
      <c r="AC172" s="26">
        <f t="shared" si="66"/>
        <v>1160000</v>
      </c>
      <c r="AD172" s="26">
        <f t="shared" si="66"/>
        <v>1160000</v>
      </c>
      <c r="AE172" s="26">
        <f t="shared" si="66"/>
        <v>1160000</v>
      </c>
      <c r="AF172" s="26">
        <f t="shared" si="66"/>
        <v>1160000</v>
      </c>
      <c r="AG172" s="26">
        <f t="shared" si="66"/>
        <v>1160000</v>
      </c>
      <c r="AH172" s="26">
        <f t="shared" si="66"/>
        <v>1160000</v>
      </c>
      <c r="AI172" s="26">
        <f t="shared" si="66"/>
        <v>1160000</v>
      </c>
      <c r="AJ172" s="26">
        <f t="shared" si="66"/>
        <v>1160000</v>
      </c>
      <c r="AK172" s="26">
        <f t="shared" si="66"/>
        <v>1160000</v>
      </c>
      <c r="AL172" s="26">
        <f t="shared" si="66"/>
        <v>1160000</v>
      </c>
      <c r="AM172" s="26">
        <f t="shared" si="66"/>
        <v>1160000</v>
      </c>
      <c r="AN172" s="26">
        <f t="shared" si="66"/>
        <v>1160000</v>
      </c>
      <c r="AO172" s="26">
        <f t="shared" ref="AO172:BO172" si="67">AO13*$C13</f>
        <v>1160000</v>
      </c>
      <c r="AP172" s="26">
        <f t="shared" si="67"/>
        <v>1160000</v>
      </c>
      <c r="AQ172" s="26">
        <f t="shared" si="67"/>
        <v>1160000</v>
      </c>
      <c r="AR172" s="26">
        <f t="shared" si="67"/>
        <v>1160000</v>
      </c>
      <c r="AS172" s="26">
        <f t="shared" si="67"/>
        <v>1160000</v>
      </c>
      <c r="AT172" s="26">
        <f t="shared" si="67"/>
        <v>1160000</v>
      </c>
      <c r="AU172" s="26">
        <f t="shared" si="67"/>
        <v>1160000</v>
      </c>
      <c r="AV172" s="26">
        <f t="shared" si="67"/>
        <v>1160000</v>
      </c>
      <c r="AW172" s="26">
        <f t="shared" si="67"/>
        <v>1160000</v>
      </c>
      <c r="AX172" s="26">
        <f t="shared" si="67"/>
        <v>1160000</v>
      </c>
      <c r="AY172" s="26">
        <f t="shared" si="67"/>
        <v>1160000</v>
      </c>
      <c r="AZ172" s="26">
        <f t="shared" si="67"/>
        <v>1160000</v>
      </c>
      <c r="BA172" s="26">
        <f t="shared" si="67"/>
        <v>1160000</v>
      </c>
      <c r="BB172" s="26">
        <f t="shared" si="67"/>
        <v>1160000</v>
      </c>
      <c r="BC172" s="26">
        <f t="shared" si="67"/>
        <v>1160000</v>
      </c>
      <c r="BD172" s="26">
        <f t="shared" si="67"/>
        <v>1160000</v>
      </c>
      <c r="BE172" s="26">
        <f t="shared" si="67"/>
        <v>1160000</v>
      </c>
      <c r="BF172" s="26">
        <f t="shared" si="67"/>
        <v>1160000</v>
      </c>
      <c r="BG172" s="26">
        <f t="shared" si="67"/>
        <v>1160000</v>
      </c>
      <c r="BH172" s="26">
        <f t="shared" si="67"/>
        <v>1160000</v>
      </c>
      <c r="BI172" s="26">
        <f t="shared" si="67"/>
        <v>1160000</v>
      </c>
      <c r="BJ172" s="26">
        <f t="shared" si="67"/>
        <v>1160000</v>
      </c>
      <c r="BK172" s="26">
        <f t="shared" si="67"/>
        <v>1160000</v>
      </c>
      <c r="BL172" s="26">
        <f t="shared" si="67"/>
        <v>1160000</v>
      </c>
      <c r="BM172" s="26">
        <f t="shared" si="67"/>
        <v>1160000</v>
      </c>
      <c r="BN172" s="26">
        <f t="shared" si="67"/>
        <v>1160000</v>
      </c>
      <c r="BO172" s="26">
        <f t="shared" si="67"/>
        <v>1160000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290000</v>
      </c>
      <c r="L174" s="26">
        <f t="shared" si="68"/>
        <v>290000</v>
      </c>
      <c r="M174" s="26">
        <f t="shared" si="68"/>
        <v>290000</v>
      </c>
      <c r="N174" s="26">
        <f t="shared" si="68"/>
        <v>290000</v>
      </c>
      <c r="O174" s="26">
        <f t="shared" si="68"/>
        <v>290000</v>
      </c>
      <c r="P174" s="26">
        <f t="shared" si="68"/>
        <v>290000</v>
      </c>
      <c r="Q174" s="26">
        <f t="shared" si="68"/>
        <v>290000</v>
      </c>
      <c r="R174" s="26">
        <f t="shared" si="68"/>
        <v>290000</v>
      </c>
      <c r="S174" s="26">
        <f t="shared" si="68"/>
        <v>290000</v>
      </c>
      <c r="T174" s="26">
        <f t="shared" si="68"/>
        <v>406000</v>
      </c>
      <c r="U174" s="26">
        <f t="shared" si="68"/>
        <v>406000</v>
      </c>
      <c r="V174" s="26">
        <f t="shared" si="68"/>
        <v>406000</v>
      </c>
      <c r="W174" s="26">
        <f t="shared" si="68"/>
        <v>406000</v>
      </c>
      <c r="X174" s="26">
        <f t="shared" si="68"/>
        <v>406000</v>
      </c>
      <c r="Y174" s="26">
        <f t="shared" si="68"/>
        <v>406000</v>
      </c>
      <c r="Z174" s="26">
        <f t="shared" si="68"/>
        <v>406000</v>
      </c>
      <c r="AA174" s="26">
        <f t="shared" si="68"/>
        <v>406000</v>
      </c>
      <c r="AB174" s="26">
        <f t="shared" si="68"/>
        <v>406000</v>
      </c>
      <c r="AC174" s="26">
        <f t="shared" si="68"/>
        <v>406000</v>
      </c>
      <c r="AD174" s="26">
        <f t="shared" si="68"/>
        <v>406000</v>
      </c>
      <c r="AE174" s="26">
        <f t="shared" si="68"/>
        <v>406000</v>
      </c>
      <c r="AF174" s="26">
        <f t="shared" si="68"/>
        <v>522000</v>
      </c>
      <c r="AG174" s="26">
        <f t="shared" si="68"/>
        <v>522000</v>
      </c>
      <c r="AH174" s="26">
        <f t="shared" si="68"/>
        <v>522000</v>
      </c>
      <c r="AI174" s="26">
        <f t="shared" si="68"/>
        <v>522000</v>
      </c>
      <c r="AJ174" s="26">
        <f t="shared" si="68"/>
        <v>522000</v>
      </c>
      <c r="AK174" s="26">
        <f t="shared" si="68"/>
        <v>522000</v>
      </c>
      <c r="AL174" s="26">
        <f t="shared" si="68"/>
        <v>522000</v>
      </c>
      <c r="AM174" s="26">
        <f t="shared" ref="AM174:BO174" si="69">AM172*AM173</f>
        <v>522000</v>
      </c>
      <c r="AN174" s="26">
        <f t="shared" si="69"/>
        <v>522000</v>
      </c>
      <c r="AO174" s="26">
        <f t="shared" si="69"/>
        <v>522000</v>
      </c>
      <c r="AP174" s="26">
        <f t="shared" si="69"/>
        <v>522000</v>
      </c>
      <c r="AQ174" s="26">
        <f t="shared" si="69"/>
        <v>522000</v>
      </c>
      <c r="AR174" s="26">
        <f t="shared" si="69"/>
        <v>638000</v>
      </c>
      <c r="AS174" s="26">
        <f t="shared" si="69"/>
        <v>638000</v>
      </c>
      <c r="AT174" s="26">
        <f t="shared" si="69"/>
        <v>638000</v>
      </c>
      <c r="AU174" s="26">
        <f t="shared" si="69"/>
        <v>638000</v>
      </c>
      <c r="AV174" s="26">
        <f t="shared" si="69"/>
        <v>638000</v>
      </c>
      <c r="AW174" s="26">
        <f t="shared" si="69"/>
        <v>638000</v>
      </c>
      <c r="AX174" s="26">
        <f t="shared" si="69"/>
        <v>638000</v>
      </c>
      <c r="AY174" s="26">
        <f t="shared" si="69"/>
        <v>638000</v>
      </c>
      <c r="AZ174" s="26">
        <f t="shared" si="69"/>
        <v>638000</v>
      </c>
      <c r="BA174" s="26">
        <f t="shared" si="69"/>
        <v>638000</v>
      </c>
      <c r="BB174" s="26">
        <f t="shared" si="69"/>
        <v>638000</v>
      </c>
      <c r="BC174" s="26">
        <f t="shared" si="69"/>
        <v>638000</v>
      </c>
      <c r="BD174" s="26">
        <f t="shared" si="69"/>
        <v>986000</v>
      </c>
      <c r="BE174" s="26">
        <f t="shared" si="69"/>
        <v>986000</v>
      </c>
      <c r="BF174" s="26">
        <f t="shared" si="69"/>
        <v>986000</v>
      </c>
      <c r="BG174" s="26">
        <f t="shared" si="69"/>
        <v>986000</v>
      </c>
      <c r="BH174" s="26">
        <f t="shared" si="69"/>
        <v>986000</v>
      </c>
      <c r="BI174" s="26">
        <f t="shared" si="69"/>
        <v>986000</v>
      </c>
      <c r="BJ174" s="26">
        <f t="shared" si="69"/>
        <v>986000</v>
      </c>
      <c r="BK174" s="26">
        <f t="shared" si="69"/>
        <v>986000</v>
      </c>
      <c r="BL174" s="26">
        <f t="shared" si="69"/>
        <v>986000</v>
      </c>
      <c r="BM174" s="26">
        <f t="shared" si="69"/>
        <v>986000</v>
      </c>
      <c r="BN174" s="26">
        <f t="shared" si="69"/>
        <v>986000</v>
      </c>
      <c r="BO174" s="26">
        <f t="shared" si="69"/>
        <v>986000</v>
      </c>
    </row>
    <row r="175" spans="1:67" outlineLevel="2" x14ac:dyDescent="0.15">
      <c r="A175" s="47" t="s">
        <v>717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290000</v>
      </c>
      <c r="L176" s="26">
        <f t="shared" si="70"/>
        <v>290000</v>
      </c>
      <c r="M176" s="26">
        <f t="shared" si="70"/>
        <v>290000</v>
      </c>
      <c r="N176" s="26">
        <f t="shared" si="70"/>
        <v>290000</v>
      </c>
      <c r="O176" s="26">
        <f t="shared" si="70"/>
        <v>290000</v>
      </c>
      <c r="P176" s="26">
        <f t="shared" si="70"/>
        <v>290000</v>
      </c>
      <c r="Q176" s="26">
        <f t="shared" si="70"/>
        <v>290000</v>
      </c>
      <c r="R176" s="26">
        <f t="shared" si="70"/>
        <v>290000</v>
      </c>
      <c r="S176" s="26">
        <f t="shared" si="70"/>
        <v>290000</v>
      </c>
      <c r="T176" s="26">
        <f t="shared" si="70"/>
        <v>406000</v>
      </c>
      <c r="U176" s="26">
        <f t="shared" si="70"/>
        <v>406000</v>
      </c>
      <c r="V176" s="26">
        <f t="shared" si="70"/>
        <v>406000</v>
      </c>
      <c r="W176" s="26">
        <f t="shared" si="70"/>
        <v>406000</v>
      </c>
      <c r="X176" s="26">
        <f t="shared" si="70"/>
        <v>406000</v>
      </c>
      <c r="Y176" s="26">
        <f t="shared" si="70"/>
        <v>406000</v>
      </c>
      <c r="Z176" s="26">
        <f t="shared" si="70"/>
        <v>406000</v>
      </c>
      <c r="AA176" s="26">
        <f t="shared" si="70"/>
        <v>406000</v>
      </c>
      <c r="AB176" s="26">
        <f t="shared" si="70"/>
        <v>406000</v>
      </c>
      <c r="AC176" s="26">
        <f t="shared" si="70"/>
        <v>406000</v>
      </c>
      <c r="AD176" s="26">
        <f t="shared" si="70"/>
        <v>406000</v>
      </c>
      <c r="AE176" s="26">
        <f t="shared" si="70"/>
        <v>406000</v>
      </c>
      <c r="AF176" s="26">
        <f t="shared" si="70"/>
        <v>522000</v>
      </c>
      <c r="AG176" s="26">
        <f t="shared" si="70"/>
        <v>522000</v>
      </c>
      <c r="AH176" s="26">
        <f t="shared" si="70"/>
        <v>522000</v>
      </c>
      <c r="AI176" s="26">
        <f t="shared" si="70"/>
        <v>522000</v>
      </c>
      <c r="AJ176" s="26">
        <f t="shared" si="70"/>
        <v>522000</v>
      </c>
      <c r="AK176" s="26">
        <f t="shared" si="70"/>
        <v>522000</v>
      </c>
      <c r="AL176" s="26">
        <f t="shared" si="70"/>
        <v>522000</v>
      </c>
      <c r="AM176" s="26">
        <f t="shared" ref="AM176:BO176" si="71">AM174+AM175</f>
        <v>522000</v>
      </c>
      <c r="AN176" s="26">
        <f t="shared" si="71"/>
        <v>522000</v>
      </c>
      <c r="AO176" s="26">
        <f t="shared" si="71"/>
        <v>522000</v>
      </c>
      <c r="AP176" s="26">
        <f t="shared" si="71"/>
        <v>522000</v>
      </c>
      <c r="AQ176" s="26">
        <f t="shared" si="71"/>
        <v>522000</v>
      </c>
      <c r="AR176" s="26">
        <f t="shared" si="71"/>
        <v>638000</v>
      </c>
      <c r="AS176" s="26">
        <f t="shared" si="71"/>
        <v>638000</v>
      </c>
      <c r="AT176" s="26">
        <f t="shared" si="71"/>
        <v>638000</v>
      </c>
      <c r="AU176" s="26">
        <f t="shared" si="71"/>
        <v>638000</v>
      </c>
      <c r="AV176" s="26">
        <f t="shared" si="71"/>
        <v>638000</v>
      </c>
      <c r="AW176" s="26">
        <f t="shared" si="71"/>
        <v>638000</v>
      </c>
      <c r="AX176" s="26">
        <f t="shared" si="71"/>
        <v>638000</v>
      </c>
      <c r="AY176" s="26">
        <f t="shared" si="71"/>
        <v>638000</v>
      </c>
      <c r="AZ176" s="26">
        <f t="shared" si="71"/>
        <v>638000</v>
      </c>
      <c r="BA176" s="26">
        <f t="shared" si="71"/>
        <v>638000</v>
      </c>
      <c r="BB176" s="26">
        <f t="shared" si="71"/>
        <v>638000</v>
      </c>
      <c r="BC176" s="26">
        <f t="shared" si="71"/>
        <v>638000</v>
      </c>
      <c r="BD176" s="26">
        <f t="shared" si="71"/>
        <v>986000</v>
      </c>
      <c r="BE176" s="26">
        <f t="shared" si="71"/>
        <v>986000</v>
      </c>
      <c r="BF176" s="26">
        <f t="shared" si="71"/>
        <v>986000</v>
      </c>
      <c r="BG176" s="26">
        <f t="shared" si="71"/>
        <v>986000</v>
      </c>
      <c r="BH176" s="26">
        <f t="shared" si="71"/>
        <v>986000</v>
      </c>
      <c r="BI176" s="26">
        <f t="shared" si="71"/>
        <v>986000</v>
      </c>
      <c r="BJ176" s="26">
        <f t="shared" si="71"/>
        <v>986000</v>
      </c>
      <c r="BK176" s="26">
        <f t="shared" si="71"/>
        <v>986000</v>
      </c>
      <c r="BL176" s="26">
        <f t="shared" si="71"/>
        <v>986000</v>
      </c>
      <c r="BM176" s="26">
        <f t="shared" si="71"/>
        <v>986000</v>
      </c>
      <c r="BN176" s="26">
        <f t="shared" si="71"/>
        <v>986000</v>
      </c>
      <c r="BO176" s="26">
        <f t="shared" si="71"/>
        <v>986000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1160000</v>
      </c>
      <c r="L199" s="26">
        <f t="shared" si="90"/>
        <v>1160000</v>
      </c>
      <c r="M199" s="26">
        <f t="shared" si="90"/>
        <v>1160000</v>
      </c>
      <c r="N199" s="26">
        <f t="shared" si="90"/>
        <v>1160000</v>
      </c>
      <c r="O199" s="26">
        <f t="shared" si="90"/>
        <v>1160000</v>
      </c>
      <c r="P199" s="26">
        <f t="shared" si="90"/>
        <v>1160000</v>
      </c>
      <c r="Q199" s="26">
        <f t="shared" si="90"/>
        <v>1160000</v>
      </c>
      <c r="R199" s="26">
        <f t="shared" si="90"/>
        <v>1160000</v>
      </c>
      <c r="S199" s="26">
        <f t="shared" si="90"/>
        <v>1160000</v>
      </c>
      <c r="T199" s="26">
        <f t="shared" si="90"/>
        <v>1160000</v>
      </c>
      <c r="U199" s="26">
        <f t="shared" si="90"/>
        <v>1160000</v>
      </c>
      <c r="V199" s="26">
        <f t="shared" si="90"/>
        <v>1160000</v>
      </c>
      <c r="W199" s="26">
        <f t="shared" si="90"/>
        <v>1160000</v>
      </c>
      <c r="X199" s="26">
        <f t="shared" si="90"/>
        <v>1160000</v>
      </c>
      <c r="Y199" s="26">
        <f t="shared" si="90"/>
        <v>1160000</v>
      </c>
      <c r="Z199" s="26">
        <f t="shared" si="90"/>
        <v>1160000</v>
      </c>
      <c r="AA199" s="26">
        <f t="shared" si="90"/>
        <v>1160000</v>
      </c>
      <c r="AB199" s="26">
        <f t="shared" si="90"/>
        <v>1160000</v>
      </c>
      <c r="AC199" s="26">
        <f t="shared" si="90"/>
        <v>1160000</v>
      </c>
      <c r="AD199" s="26">
        <f t="shared" si="90"/>
        <v>1160000</v>
      </c>
      <c r="AE199" s="26">
        <f t="shared" si="90"/>
        <v>1160000</v>
      </c>
      <c r="AF199" s="26">
        <f t="shared" si="90"/>
        <v>1160000</v>
      </c>
      <c r="AG199" s="26">
        <f t="shared" si="90"/>
        <v>1160000</v>
      </c>
      <c r="AH199" s="26">
        <f t="shared" si="90"/>
        <v>1160000</v>
      </c>
      <c r="AI199" s="26">
        <f t="shared" si="90"/>
        <v>1160000</v>
      </c>
      <c r="AJ199" s="26">
        <f t="shared" si="90"/>
        <v>1160000</v>
      </c>
      <c r="AK199" s="26">
        <f t="shared" si="90"/>
        <v>1160000</v>
      </c>
      <c r="AL199" s="26">
        <f t="shared" si="90"/>
        <v>1160000</v>
      </c>
      <c r="AM199" s="26">
        <f t="shared" ref="AM199:BO199" si="91">AM22*$C22</f>
        <v>1160000</v>
      </c>
      <c r="AN199" s="26">
        <f t="shared" si="91"/>
        <v>1160000</v>
      </c>
      <c r="AO199" s="26">
        <f t="shared" si="91"/>
        <v>1160000</v>
      </c>
      <c r="AP199" s="26">
        <f t="shared" si="91"/>
        <v>1160000</v>
      </c>
      <c r="AQ199" s="26">
        <f t="shared" si="91"/>
        <v>1160000</v>
      </c>
      <c r="AR199" s="26">
        <f t="shared" si="91"/>
        <v>1160000</v>
      </c>
      <c r="AS199" s="26">
        <f t="shared" si="91"/>
        <v>1160000</v>
      </c>
      <c r="AT199" s="26">
        <f t="shared" si="91"/>
        <v>1160000</v>
      </c>
      <c r="AU199" s="26">
        <f t="shared" si="91"/>
        <v>1160000</v>
      </c>
      <c r="AV199" s="26">
        <f t="shared" si="91"/>
        <v>1160000</v>
      </c>
      <c r="AW199" s="26">
        <f t="shared" si="91"/>
        <v>1160000</v>
      </c>
      <c r="AX199" s="26">
        <f t="shared" si="91"/>
        <v>1160000</v>
      </c>
      <c r="AY199" s="26">
        <f t="shared" si="91"/>
        <v>1160000</v>
      </c>
      <c r="AZ199" s="26">
        <f t="shared" si="91"/>
        <v>1160000</v>
      </c>
      <c r="BA199" s="26">
        <f t="shared" si="91"/>
        <v>1160000</v>
      </c>
      <c r="BB199" s="26">
        <f t="shared" si="91"/>
        <v>1160000</v>
      </c>
      <c r="BC199" s="26">
        <f t="shared" si="91"/>
        <v>1160000</v>
      </c>
      <c r="BD199" s="26">
        <f t="shared" si="91"/>
        <v>1160000</v>
      </c>
      <c r="BE199" s="26">
        <f t="shared" si="91"/>
        <v>1160000</v>
      </c>
      <c r="BF199" s="26">
        <f t="shared" si="91"/>
        <v>1160000</v>
      </c>
      <c r="BG199" s="26">
        <f t="shared" si="91"/>
        <v>1160000</v>
      </c>
      <c r="BH199" s="26">
        <f t="shared" si="91"/>
        <v>1160000</v>
      </c>
      <c r="BI199" s="26">
        <f t="shared" si="91"/>
        <v>1160000</v>
      </c>
      <c r="BJ199" s="26">
        <f t="shared" si="91"/>
        <v>1160000</v>
      </c>
      <c r="BK199" s="26">
        <f t="shared" si="91"/>
        <v>1160000</v>
      </c>
      <c r="BL199" s="26">
        <f t="shared" si="91"/>
        <v>1160000</v>
      </c>
      <c r="BM199" s="26">
        <f t="shared" si="91"/>
        <v>1160000</v>
      </c>
      <c r="BN199" s="26">
        <f t="shared" si="91"/>
        <v>1160000</v>
      </c>
      <c r="BO199" s="26">
        <f t="shared" si="91"/>
        <v>1160000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290000</v>
      </c>
      <c r="L201" s="26">
        <f t="shared" si="92"/>
        <v>290000</v>
      </c>
      <c r="M201" s="26">
        <f t="shared" si="92"/>
        <v>290000</v>
      </c>
      <c r="N201" s="26">
        <f t="shared" si="92"/>
        <v>290000</v>
      </c>
      <c r="O201" s="26">
        <f t="shared" si="92"/>
        <v>290000</v>
      </c>
      <c r="P201" s="26">
        <f t="shared" si="92"/>
        <v>290000</v>
      </c>
      <c r="Q201" s="26">
        <f t="shared" si="92"/>
        <v>290000</v>
      </c>
      <c r="R201" s="26">
        <f t="shared" si="92"/>
        <v>290000</v>
      </c>
      <c r="S201" s="26">
        <f t="shared" si="92"/>
        <v>290000</v>
      </c>
      <c r="T201" s="26">
        <f t="shared" si="92"/>
        <v>406000</v>
      </c>
      <c r="U201" s="26">
        <f t="shared" si="92"/>
        <v>406000</v>
      </c>
      <c r="V201" s="26">
        <f t="shared" si="92"/>
        <v>406000</v>
      </c>
      <c r="W201" s="26">
        <f t="shared" si="92"/>
        <v>406000</v>
      </c>
      <c r="X201" s="26">
        <f t="shared" si="92"/>
        <v>406000</v>
      </c>
      <c r="Y201" s="26">
        <f t="shared" si="92"/>
        <v>406000</v>
      </c>
      <c r="Z201" s="26">
        <f t="shared" si="92"/>
        <v>406000</v>
      </c>
      <c r="AA201" s="26">
        <f t="shared" si="92"/>
        <v>406000</v>
      </c>
      <c r="AB201" s="26">
        <f t="shared" si="92"/>
        <v>406000</v>
      </c>
      <c r="AC201" s="26">
        <f t="shared" si="92"/>
        <v>406000</v>
      </c>
      <c r="AD201" s="26">
        <f t="shared" si="92"/>
        <v>406000</v>
      </c>
      <c r="AE201" s="26">
        <f t="shared" si="92"/>
        <v>406000</v>
      </c>
      <c r="AF201" s="26">
        <f t="shared" si="92"/>
        <v>522000</v>
      </c>
      <c r="AG201" s="26">
        <f t="shared" si="92"/>
        <v>522000</v>
      </c>
      <c r="AH201" s="26">
        <f t="shared" si="92"/>
        <v>522000</v>
      </c>
      <c r="AI201" s="26">
        <f t="shared" si="92"/>
        <v>522000</v>
      </c>
      <c r="AJ201" s="26">
        <f t="shared" si="92"/>
        <v>522000</v>
      </c>
      <c r="AK201" s="26">
        <f t="shared" si="92"/>
        <v>522000</v>
      </c>
      <c r="AL201" s="26">
        <f t="shared" si="92"/>
        <v>522000</v>
      </c>
      <c r="AM201" s="26">
        <f t="shared" ref="AM201:BO201" si="93">AM199*AM200</f>
        <v>522000</v>
      </c>
      <c r="AN201" s="26">
        <f t="shared" si="93"/>
        <v>522000</v>
      </c>
      <c r="AO201" s="26">
        <f t="shared" si="93"/>
        <v>522000</v>
      </c>
      <c r="AP201" s="26">
        <f t="shared" si="93"/>
        <v>522000</v>
      </c>
      <c r="AQ201" s="26">
        <f t="shared" si="93"/>
        <v>522000</v>
      </c>
      <c r="AR201" s="26">
        <f t="shared" si="93"/>
        <v>638000</v>
      </c>
      <c r="AS201" s="26">
        <f t="shared" si="93"/>
        <v>638000</v>
      </c>
      <c r="AT201" s="26">
        <f t="shared" si="93"/>
        <v>638000</v>
      </c>
      <c r="AU201" s="26">
        <f t="shared" si="93"/>
        <v>638000</v>
      </c>
      <c r="AV201" s="26">
        <f t="shared" si="93"/>
        <v>638000</v>
      </c>
      <c r="AW201" s="26">
        <f t="shared" si="93"/>
        <v>638000</v>
      </c>
      <c r="AX201" s="26">
        <f t="shared" si="93"/>
        <v>638000</v>
      </c>
      <c r="AY201" s="26">
        <f t="shared" si="93"/>
        <v>638000</v>
      </c>
      <c r="AZ201" s="26">
        <f t="shared" si="93"/>
        <v>638000</v>
      </c>
      <c r="BA201" s="26">
        <f t="shared" si="93"/>
        <v>638000</v>
      </c>
      <c r="BB201" s="26">
        <f t="shared" si="93"/>
        <v>638000</v>
      </c>
      <c r="BC201" s="26">
        <f t="shared" si="93"/>
        <v>638000</v>
      </c>
      <c r="BD201" s="26">
        <f t="shared" si="93"/>
        <v>986000</v>
      </c>
      <c r="BE201" s="26">
        <f t="shared" si="93"/>
        <v>986000</v>
      </c>
      <c r="BF201" s="26">
        <f t="shared" si="93"/>
        <v>986000</v>
      </c>
      <c r="BG201" s="26">
        <f t="shared" si="93"/>
        <v>986000</v>
      </c>
      <c r="BH201" s="26">
        <f t="shared" si="93"/>
        <v>986000</v>
      </c>
      <c r="BI201" s="26">
        <f t="shared" si="93"/>
        <v>986000</v>
      </c>
      <c r="BJ201" s="26">
        <f t="shared" si="93"/>
        <v>986000</v>
      </c>
      <c r="BK201" s="26">
        <f t="shared" si="93"/>
        <v>986000</v>
      </c>
      <c r="BL201" s="26">
        <f t="shared" si="93"/>
        <v>986000</v>
      </c>
      <c r="BM201" s="26">
        <f t="shared" si="93"/>
        <v>986000</v>
      </c>
      <c r="BN201" s="26">
        <f t="shared" si="93"/>
        <v>986000</v>
      </c>
      <c r="BO201" s="26">
        <f t="shared" si="93"/>
        <v>986000</v>
      </c>
    </row>
    <row r="202" spans="1:67" outlineLevel="2" x14ac:dyDescent="0.15">
      <c r="A202" s="47" t="s">
        <v>717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290000</v>
      </c>
      <c r="L203" s="26">
        <f t="shared" si="94"/>
        <v>290000</v>
      </c>
      <c r="M203" s="26">
        <f t="shared" si="94"/>
        <v>290000</v>
      </c>
      <c r="N203" s="26">
        <f t="shared" si="94"/>
        <v>290000</v>
      </c>
      <c r="O203" s="26">
        <f t="shared" si="94"/>
        <v>290000</v>
      </c>
      <c r="P203" s="26">
        <f t="shared" si="94"/>
        <v>290000</v>
      </c>
      <c r="Q203" s="26">
        <f t="shared" si="94"/>
        <v>290000</v>
      </c>
      <c r="R203" s="26">
        <f t="shared" si="94"/>
        <v>290000</v>
      </c>
      <c r="S203" s="26">
        <f t="shared" si="94"/>
        <v>290000</v>
      </c>
      <c r="T203" s="26">
        <f t="shared" si="94"/>
        <v>406000</v>
      </c>
      <c r="U203" s="26">
        <f t="shared" si="94"/>
        <v>406000</v>
      </c>
      <c r="V203" s="26">
        <f t="shared" si="94"/>
        <v>406000</v>
      </c>
      <c r="W203" s="26">
        <f t="shared" si="94"/>
        <v>406000</v>
      </c>
      <c r="X203" s="26">
        <f t="shared" si="94"/>
        <v>406000</v>
      </c>
      <c r="Y203" s="26">
        <f t="shared" si="94"/>
        <v>406000</v>
      </c>
      <c r="Z203" s="26">
        <f t="shared" si="94"/>
        <v>406000</v>
      </c>
      <c r="AA203" s="26">
        <f t="shared" si="94"/>
        <v>406000</v>
      </c>
      <c r="AB203" s="26">
        <f t="shared" si="94"/>
        <v>406000</v>
      </c>
      <c r="AC203" s="26">
        <f t="shared" si="94"/>
        <v>406000</v>
      </c>
      <c r="AD203" s="26">
        <f t="shared" si="94"/>
        <v>406000</v>
      </c>
      <c r="AE203" s="26">
        <f t="shared" si="94"/>
        <v>406000</v>
      </c>
      <c r="AF203" s="26">
        <f t="shared" si="94"/>
        <v>522000</v>
      </c>
      <c r="AG203" s="26">
        <f t="shared" si="94"/>
        <v>522000</v>
      </c>
      <c r="AH203" s="26">
        <f t="shared" si="94"/>
        <v>522000</v>
      </c>
      <c r="AI203" s="26">
        <f t="shared" si="94"/>
        <v>522000</v>
      </c>
      <c r="AJ203" s="26">
        <f t="shared" si="94"/>
        <v>522000</v>
      </c>
      <c r="AK203" s="26">
        <f t="shared" si="94"/>
        <v>522000</v>
      </c>
      <c r="AL203" s="26">
        <f t="shared" si="94"/>
        <v>522000</v>
      </c>
      <c r="AM203" s="26">
        <f t="shared" ref="AM203:BO203" si="95">AM201+AM202</f>
        <v>522000</v>
      </c>
      <c r="AN203" s="26">
        <f t="shared" si="95"/>
        <v>522000</v>
      </c>
      <c r="AO203" s="26">
        <f t="shared" si="95"/>
        <v>522000</v>
      </c>
      <c r="AP203" s="26">
        <f t="shared" si="95"/>
        <v>522000</v>
      </c>
      <c r="AQ203" s="26">
        <f t="shared" si="95"/>
        <v>522000</v>
      </c>
      <c r="AR203" s="26">
        <f t="shared" si="95"/>
        <v>638000</v>
      </c>
      <c r="AS203" s="26">
        <f t="shared" si="95"/>
        <v>638000</v>
      </c>
      <c r="AT203" s="26">
        <f t="shared" si="95"/>
        <v>638000</v>
      </c>
      <c r="AU203" s="26">
        <f t="shared" si="95"/>
        <v>638000</v>
      </c>
      <c r="AV203" s="26">
        <f t="shared" si="95"/>
        <v>638000</v>
      </c>
      <c r="AW203" s="26">
        <f t="shared" si="95"/>
        <v>638000</v>
      </c>
      <c r="AX203" s="26">
        <f t="shared" si="95"/>
        <v>638000</v>
      </c>
      <c r="AY203" s="26">
        <f t="shared" si="95"/>
        <v>638000</v>
      </c>
      <c r="AZ203" s="26">
        <f t="shared" si="95"/>
        <v>638000</v>
      </c>
      <c r="BA203" s="26">
        <f t="shared" si="95"/>
        <v>638000</v>
      </c>
      <c r="BB203" s="26">
        <f t="shared" si="95"/>
        <v>638000</v>
      </c>
      <c r="BC203" s="26">
        <f t="shared" si="95"/>
        <v>638000</v>
      </c>
      <c r="BD203" s="26">
        <f t="shared" si="95"/>
        <v>986000</v>
      </c>
      <c r="BE203" s="26">
        <f t="shared" si="95"/>
        <v>986000</v>
      </c>
      <c r="BF203" s="26">
        <f t="shared" si="95"/>
        <v>986000</v>
      </c>
      <c r="BG203" s="26">
        <f t="shared" si="95"/>
        <v>986000</v>
      </c>
      <c r="BH203" s="26">
        <f t="shared" si="95"/>
        <v>986000</v>
      </c>
      <c r="BI203" s="26">
        <f t="shared" si="95"/>
        <v>986000</v>
      </c>
      <c r="BJ203" s="26">
        <f t="shared" si="95"/>
        <v>986000</v>
      </c>
      <c r="BK203" s="26">
        <f t="shared" si="95"/>
        <v>986000</v>
      </c>
      <c r="BL203" s="26">
        <f t="shared" si="95"/>
        <v>986000</v>
      </c>
      <c r="BM203" s="26">
        <f t="shared" si="95"/>
        <v>986000</v>
      </c>
      <c r="BN203" s="26">
        <f t="shared" si="95"/>
        <v>986000</v>
      </c>
      <c r="BO203" s="26">
        <f t="shared" si="95"/>
        <v>986000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580000</v>
      </c>
      <c r="L208" s="26">
        <f t="shared" si="98"/>
        <v>580000</v>
      </c>
      <c r="M208" s="26">
        <f t="shared" si="98"/>
        <v>580000</v>
      </c>
      <c r="N208" s="26">
        <f t="shared" si="98"/>
        <v>580000</v>
      </c>
      <c r="O208" s="26">
        <f t="shared" si="98"/>
        <v>580000</v>
      </c>
      <c r="P208" s="26">
        <f t="shared" si="98"/>
        <v>580000</v>
      </c>
      <c r="Q208" s="26">
        <f t="shared" si="98"/>
        <v>580000</v>
      </c>
      <c r="R208" s="26">
        <f t="shared" si="98"/>
        <v>580000</v>
      </c>
      <c r="S208" s="26">
        <f t="shared" si="98"/>
        <v>580000</v>
      </c>
      <c r="T208" s="26">
        <f t="shared" si="98"/>
        <v>812000</v>
      </c>
      <c r="U208" s="26">
        <f t="shared" si="98"/>
        <v>812000</v>
      </c>
      <c r="V208" s="26">
        <f t="shared" si="98"/>
        <v>812000</v>
      </c>
      <c r="W208" s="26">
        <f t="shared" si="98"/>
        <v>812000</v>
      </c>
      <c r="X208" s="26">
        <f t="shared" si="98"/>
        <v>812000</v>
      </c>
      <c r="Y208" s="26">
        <f t="shared" si="98"/>
        <v>812000</v>
      </c>
      <c r="Z208" s="26">
        <f t="shared" si="98"/>
        <v>812000</v>
      </c>
      <c r="AA208" s="26">
        <f t="shared" si="98"/>
        <v>812000</v>
      </c>
      <c r="AB208" s="26">
        <f t="shared" si="98"/>
        <v>812000</v>
      </c>
      <c r="AC208" s="26">
        <f t="shared" si="98"/>
        <v>812000</v>
      </c>
      <c r="AD208" s="26">
        <f t="shared" si="98"/>
        <v>812000</v>
      </c>
      <c r="AE208" s="26">
        <f t="shared" si="98"/>
        <v>812000</v>
      </c>
      <c r="AF208" s="26">
        <f t="shared" si="98"/>
        <v>1044000</v>
      </c>
      <c r="AG208" s="26">
        <f t="shared" si="98"/>
        <v>1044000</v>
      </c>
      <c r="AH208" s="26">
        <f t="shared" si="98"/>
        <v>1044000</v>
      </c>
      <c r="AI208" s="26">
        <f t="shared" si="98"/>
        <v>1044000</v>
      </c>
      <c r="AJ208" s="26">
        <f t="shared" si="98"/>
        <v>1044000</v>
      </c>
      <c r="AK208" s="26">
        <f t="shared" si="98"/>
        <v>1044000</v>
      </c>
      <c r="AL208" s="26">
        <f t="shared" si="98"/>
        <v>1044000</v>
      </c>
      <c r="AM208" s="26">
        <f t="shared" ref="AM208:BO208" si="99">AM201+AM192+AM174+AM165+AM183</f>
        <v>1044000</v>
      </c>
      <c r="AN208" s="26">
        <f t="shared" si="99"/>
        <v>1044000</v>
      </c>
      <c r="AO208" s="26">
        <f t="shared" si="99"/>
        <v>1044000</v>
      </c>
      <c r="AP208" s="26">
        <f t="shared" si="99"/>
        <v>1044000</v>
      </c>
      <c r="AQ208" s="26">
        <f t="shared" si="99"/>
        <v>1044000</v>
      </c>
      <c r="AR208" s="26">
        <f t="shared" si="99"/>
        <v>1276000</v>
      </c>
      <c r="AS208" s="26">
        <f t="shared" si="99"/>
        <v>1276000</v>
      </c>
      <c r="AT208" s="26">
        <f t="shared" si="99"/>
        <v>1276000</v>
      </c>
      <c r="AU208" s="26">
        <f t="shared" si="99"/>
        <v>1276000</v>
      </c>
      <c r="AV208" s="26">
        <f t="shared" si="99"/>
        <v>1276000</v>
      </c>
      <c r="AW208" s="26">
        <f t="shared" si="99"/>
        <v>1276000</v>
      </c>
      <c r="AX208" s="26">
        <f t="shared" si="99"/>
        <v>1276000</v>
      </c>
      <c r="AY208" s="26">
        <f t="shared" si="99"/>
        <v>1276000</v>
      </c>
      <c r="AZ208" s="26">
        <f t="shared" si="99"/>
        <v>1276000</v>
      </c>
      <c r="BA208" s="26">
        <f t="shared" si="99"/>
        <v>1276000</v>
      </c>
      <c r="BB208" s="26">
        <f t="shared" si="99"/>
        <v>1276000</v>
      </c>
      <c r="BC208" s="26">
        <f t="shared" si="99"/>
        <v>1276000</v>
      </c>
      <c r="BD208" s="26">
        <f t="shared" si="99"/>
        <v>1972000</v>
      </c>
      <c r="BE208" s="26">
        <f t="shared" si="99"/>
        <v>1972000</v>
      </c>
      <c r="BF208" s="26">
        <f t="shared" si="99"/>
        <v>1972000</v>
      </c>
      <c r="BG208" s="26">
        <f t="shared" si="99"/>
        <v>1972000</v>
      </c>
      <c r="BH208" s="26">
        <f t="shared" si="99"/>
        <v>1972000</v>
      </c>
      <c r="BI208" s="26">
        <f t="shared" si="99"/>
        <v>1972000</v>
      </c>
      <c r="BJ208" s="26">
        <f t="shared" si="99"/>
        <v>1972000</v>
      </c>
      <c r="BK208" s="26">
        <f t="shared" si="99"/>
        <v>1972000</v>
      </c>
      <c r="BL208" s="26">
        <f t="shared" si="99"/>
        <v>1972000</v>
      </c>
      <c r="BM208" s="26">
        <f t="shared" si="99"/>
        <v>1972000</v>
      </c>
      <c r="BN208" s="26">
        <f t="shared" si="99"/>
        <v>1972000</v>
      </c>
      <c r="BO208" s="26">
        <f t="shared" si="99"/>
        <v>1972000</v>
      </c>
    </row>
    <row r="209" spans="1:68" outlineLevel="2" x14ac:dyDescent="0.15">
      <c r="A209" s="47" t="s">
        <v>717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580000</v>
      </c>
      <c r="L210" s="26">
        <f t="shared" si="102"/>
        <v>580000</v>
      </c>
      <c r="M210" s="26">
        <f t="shared" si="102"/>
        <v>580000</v>
      </c>
      <c r="N210" s="26">
        <f t="shared" si="102"/>
        <v>580000</v>
      </c>
      <c r="O210" s="26">
        <f t="shared" si="102"/>
        <v>580000</v>
      </c>
      <c r="P210" s="26">
        <f t="shared" si="102"/>
        <v>580000</v>
      </c>
      <c r="Q210" s="26">
        <f t="shared" si="102"/>
        <v>580000</v>
      </c>
      <c r="R210" s="26">
        <f t="shared" si="102"/>
        <v>580000</v>
      </c>
      <c r="S210" s="26">
        <f t="shared" si="102"/>
        <v>580000</v>
      </c>
      <c r="T210" s="26">
        <f t="shared" si="102"/>
        <v>812000</v>
      </c>
      <c r="U210" s="26">
        <f t="shared" si="102"/>
        <v>812000</v>
      </c>
      <c r="V210" s="26">
        <f t="shared" si="102"/>
        <v>812000</v>
      </c>
      <c r="W210" s="26">
        <f t="shared" si="102"/>
        <v>812000</v>
      </c>
      <c r="X210" s="26">
        <f t="shared" si="102"/>
        <v>812000</v>
      </c>
      <c r="Y210" s="26">
        <f t="shared" si="102"/>
        <v>812000</v>
      </c>
      <c r="Z210" s="26">
        <f t="shared" si="102"/>
        <v>812000</v>
      </c>
      <c r="AA210" s="26">
        <f t="shared" si="102"/>
        <v>812000</v>
      </c>
      <c r="AB210" s="26">
        <f t="shared" si="102"/>
        <v>812000</v>
      </c>
      <c r="AC210" s="26">
        <f t="shared" si="102"/>
        <v>812000</v>
      </c>
      <c r="AD210" s="26">
        <f t="shared" si="102"/>
        <v>812000</v>
      </c>
      <c r="AE210" s="26">
        <f t="shared" si="102"/>
        <v>812000</v>
      </c>
      <c r="AF210" s="26">
        <f t="shared" si="102"/>
        <v>1044000</v>
      </c>
      <c r="AG210" s="26">
        <f t="shared" si="102"/>
        <v>1044000</v>
      </c>
      <c r="AH210" s="26">
        <f t="shared" si="102"/>
        <v>1044000</v>
      </c>
      <c r="AI210" s="26">
        <f t="shared" si="102"/>
        <v>1044000</v>
      </c>
      <c r="AJ210" s="26">
        <f t="shared" si="102"/>
        <v>1044000</v>
      </c>
      <c r="AK210" s="26">
        <f t="shared" si="102"/>
        <v>1044000</v>
      </c>
      <c r="AL210" s="26">
        <f t="shared" si="102"/>
        <v>1044000</v>
      </c>
      <c r="AM210" s="26">
        <f t="shared" ref="AM210:BO210" si="103">AM208+AM209</f>
        <v>1044000</v>
      </c>
      <c r="AN210" s="26">
        <f t="shared" si="103"/>
        <v>1044000</v>
      </c>
      <c r="AO210" s="26">
        <f t="shared" si="103"/>
        <v>1044000</v>
      </c>
      <c r="AP210" s="26">
        <f t="shared" si="103"/>
        <v>1044000</v>
      </c>
      <c r="AQ210" s="26">
        <f t="shared" si="103"/>
        <v>1044000</v>
      </c>
      <c r="AR210" s="26">
        <f t="shared" si="103"/>
        <v>1276000</v>
      </c>
      <c r="AS210" s="26">
        <f t="shared" si="103"/>
        <v>1276000</v>
      </c>
      <c r="AT210" s="26">
        <f t="shared" si="103"/>
        <v>1276000</v>
      </c>
      <c r="AU210" s="26">
        <f t="shared" si="103"/>
        <v>1276000</v>
      </c>
      <c r="AV210" s="26">
        <f t="shared" si="103"/>
        <v>1276000</v>
      </c>
      <c r="AW210" s="26">
        <f t="shared" si="103"/>
        <v>1276000</v>
      </c>
      <c r="AX210" s="26">
        <f t="shared" si="103"/>
        <v>1276000</v>
      </c>
      <c r="AY210" s="26">
        <f t="shared" si="103"/>
        <v>1276000</v>
      </c>
      <c r="AZ210" s="26">
        <f t="shared" si="103"/>
        <v>1276000</v>
      </c>
      <c r="BA210" s="26">
        <f t="shared" si="103"/>
        <v>1276000</v>
      </c>
      <c r="BB210" s="26">
        <f t="shared" si="103"/>
        <v>1276000</v>
      </c>
      <c r="BC210" s="26">
        <f t="shared" si="103"/>
        <v>1276000</v>
      </c>
      <c r="BD210" s="26">
        <f t="shared" si="103"/>
        <v>1972000</v>
      </c>
      <c r="BE210" s="26">
        <f t="shared" si="103"/>
        <v>1972000</v>
      </c>
      <c r="BF210" s="26">
        <f t="shared" si="103"/>
        <v>1972000</v>
      </c>
      <c r="BG210" s="26">
        <f t="shared" si="103"/>
        <v>1972000</v>
      </c>
      <c r="BH210" s="26">
        <f t="shared" si="103"/>
        <v>1972000</v>
      </c>
      <c r="BI210" s="26">
        <f t="shared" si="103"/>
        <v>1972000</v>
      </c>
      <c r="BJ210" s="26">
        <f t="shared" si="103"/>
        <v>1972000</v>
      </c>
      <c r="BK210" s="26">
        <f t="shared" si="103"/>
        <v>1972000</v>
      </c>
      <c r="BL210" s="26">
        <f t="shared" si="103"/>
        <v>1972000</v>
      </c>
      <c r="BM210" s="26">
        <f t="shared" si="103"/>
        <v>1972000</v>
      </c>
      <c r="BN210" s="26">
        <f t="shared" si="103"/>
        <v>1972000</v>
      </c>
      <c r="BO210" s="26">
        <f t="shared" si="103"/>
        <v>1972000</v>
      </c>
      <c r="BP210" s="38">
        <f t="shared" ref="BP210:BP215" si="104">SUM(H210:BO210)</f>
        <v>66468000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5220000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9744000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12528000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15312000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23664000</v>
      </c>
      <c r="BP211" s="38">
        <f t="shared" si="104"/>
        <v>66468000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580000</v>
      </c>
      <c r="L214" s="26">
        <f t="shared" si="107"/>
        <v>580000</v>
      </c>
      <c r="M214" s="26">
        <f t="shared" si="107"/>
        <v>580000</v>
      </c>
      <c r="N214" s="26">
        <f t="shared" si="107"/>
        <v>580000</v>
      </c>
      <c r="O214" s="26">
        <f t="shared" si="107"/>
        <v>580000</v>
      </c>
      <c r="P214" s="26">
        <f t="shared" si="107"/>
        <v>580000</v>
      </c>
      <c r="Q214" s="26">
        <f t="shared" si="107"/>
        <v>580000</v>
      </c>
      <c r="R214" s="26">
        <f t="shared" si="107"/>
        <v>580000</v>
      </c>
      <c r="S214" s="26">
        <f t="shared" si="107"/>
        <v>580000</v>
      </c>
      <c r="T214" s="26">
        <f t="shared" si="107"/>
        <v>812000</v>
      </c>
      <c r="U214" s="26">
        <f t="shared" si="107"/>
        <v>812000</v>
      </c>
      <c r="V214" s="26">
        <f t="shared" si="107"/>
        <v>812000</v>
      </c>
      <c r="W214" s="26">
        <f t="shared" si="107"/>
        <v>812000</v>
      </c>
      <c r="X214" s="26">
        <f t="shared" si="107"/>
        <v>812000</v>
      </c>
      <c r="Y214" s="26">
        <f t="shared" si="107"/>
        <v>812000</v>
      </c>
      <c r="Z214" s="26">
        <f t="shared" si="107"/>
        <v>812000</v>
      </c>
      <c r="AA214" s="26">
        <f t="shared" si="107"/>
        <v>812000</v>
      </c>
      <c r="AB214" s="26">
        <f t="shared" si="107"/>
        <v>812000</v>
      </c>
      <c r="AC214" s="26">
        <f t="shared" si="107"/>
        <v>812000</v>
      </c>
      <c r="AD214" s="26">
        <f t="shared" si="107"/>
        <v>812000</v>
      </c>
      <c r="AE214" s="26">
        <f t="shared" si="107"/>
        <v>812000</v>
      </c>
      <c r="AF214" s="26">
        <f t="shared" si="107"/>
        <v>1044000</v>
      </c>
      <c r="AG214" s="26">
        <f t="shared" si="107"/>
        <v>1044000</v>
      </c>
      <c r="AH214" s="26">
        <f t="shared" si="107"/>
        <v>1044000</v>
      </c>
      <c r="AI214" s="26">
        <f t="shared" si="107"/>
        <v>1044000</v>
      </c>
      <c r="AJ214" s="26">
        <f t="shared" si="107"/>
        <v>1044000</v>
      </c>
      <c r="AK214" s="26">
        <f t="shared" si="107"/>
        <v>1044000</v>
      </c>
      <c r="AL214" s="26">
        <f t="shared" si="107"/>
        <v>1044000</v>
      </c>
      <c r="AM214" s="26">
        <f t="shared" ref="AM214:BO214" si="108">AM212+AM210</f>
        <v>1044000</v>
      </c>
      <c r="AN214" s="26">
        <f t="shared" si="108"/>
        <v>1044000</v>
      </c>
      <c r="AO214" s="26">
        <f t="shared" si="108"/>
        <v>1044000</v>
      </c>
      <c r="AP214" s="26">
        <f t="shared" si="108"/>
        <v>1044000</v>
      </c>
      <c r="AQ214" s="26">
        <f t="shared" si="108"/>
        <v>1044000</v>
      </c>
      <c r="AR214" s="26">
        <f t="shared" si="108"/>
        <v>1276000</v>
      </c>
      <c r="AS214" s="26">
        <f t="shared" si="108"/>
        <v>1276000</v>
      </c>
      <c r="AT214" s="26">
        <f t="shared" si="108"/>
        <v>1276000</v>
      </c>
      <c r="AU214" s="26">
        <f t="shared" si="108"/>
        <v>1276000</v>
      </c>
      <c r="AV214" s="26">
        <f t="shared" si="108"/>
        <v>1276000</v>
      </c>
      <c r="AW214" s="26">
        <f t="shared" si="108"/>
        <v>1276000</v>
      </c>
      <c r="AX214" s="26">
        <f t="shared" si="108"/>
        <v>1276000</v>
      </c>
      <c r="AY214" s="26">
        <f t="shared" si="108"/>
        <v>1276000</v>
      </c>
      <c r="AZ214" s="26">
        <f t="shared" si="108"/>
        <v>1276000</v>
      </c>
      <c r="BA214" s="26">
        <f t="shared" si="108"/>
        <v>1276000</v>
      </c>
      <c r="BB214" s="26">
        <f t="shared" si="108"/>
        <v>1276000</v>
      </c>
      <c r="BC214" s="26">
        <f t="shared" si="108"/>
        <v>1276000</v>
      </c>
      <c r="BD214" s="26">
        <f t="shared" si="108"/>
        <v>1972000</v>
      </c>
      <c r="BE214" s="26">
        <f t="shared" si="108"/>
        <v>1972000</v>
      </c>
      <c r="BF214" s="26">
        <f t="shared" si="108"/>
        <v>1972000</v>
      </c>
      <c r="BG214" s="26">
        <f t="shared" si="108"/>
        <v>1972000</v>
      </c>
      <c r="BH214" s="26">
        <f t="shared" si="108"/>
        <v>1972000</v>
      </c>
      <c r="BI214" s="26">
        <f t="shared" si="108"/>
        <v>1972000</v>
      </c>
      <c r="BJ214" s="26">
        <f t="shared" si="108"/>
        <v>1972000</v>
      </c>
      <c r="BK214" s="26">
        <f t="shared" si="108"/>
        <v>1972000</v>
      </c>
      <c r="BL214" s="26">
        <f t="shared" si="108"/>
        <v>1972000</v>
      </c>
      <c r="BM214" s="26">
        <f t="shared" si="108"/>
        <v>1972000</v>
      </c>
      <c r="BN214" s="26">
        <f t="shared" si="108"/>
        <v>1972000</v>
      </c>
      <c r="BO214" s="26">
        <f t="shared" si="108"/>
        <v>1972000</v>
      </c>
      <c r="BP214" s="38">
        <f t="shared" si="104"/>
        <v>66468000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5220000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9744000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12528000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15312000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23664000</v>
      </c>
      <c r="BP215" s="38">
        <f t="shared" si="104"/>
        <v>66468000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92800</v>
      </c>
      <c r="L219" s="26">
        <f>L210*STAFFPLAN_CWS!$C177</f>
        <v>92800</v>
      </c>
      <c r="M219" s="26">
        <f>M210*STAFFPLAN_CWS!$C177</f>
        <v>92800</v>
      </c>
      <c r="N219" s="26">
        <f>N210*STAFFPLAN_CWS!$C177</f>
        <v>92800</v>
      </c>
      <c r="O219" s="26">
        <f>O210*STAFFPLAN_CWS!$C177</f>
        <v>92800</v>
      </c>
      <c r="P219" s="26">
        <f>P210*STAFFPLAN_CWS!$C177</f>
        <v>92800</v>
      </c>
      <c r="Q219" s="26">
        <f>Q210*STAFFPLAN_CWS!$C177</f>
        <v>92800</v>
      </c>
      <c r="R219" s="26">
        <f>R210*STAFFPLAN_CWS!$C177</f>
        <v>92800</v>
      </c>
      <c r="S219" s="26">
        <f>S210*STAFFPLAN_CWS!$D177</f>
        <v>92800</v>
      </c>
      <c r="T219" s="26">
        <f>T210*STAFFPLAN_CWS!$D177</f>
        <v>129920</v>
      </c>
      <c r="U219" s="26">
        <f>U210*STAFFPLAN_CWS!$D177</f>
        <v>129920</v>
      </c>
      <c r="V219" s="26">
        <f>V210*STAFFPLAN_CWS!$D177</f>
        <v>129920</v>
      </c>
      <c r="W219" s="26">
        <f>W210*STAFFPLAN_CWS!$D177</f>
        <v>129920</v>
      </c>
      <c r="X219" s="26">
        <f>X210*STAFFPLAN_CWS!$D177</f>
        <v>129920</v>
      </c>
      <c r="Y219" s="26">
        <f>Y210*STAFFPLAN_CWS!$D177</f>
        <v>129920</v>
      </c>
      <c r="Z219" s="26">
        <f>Z210*STAFFPLAN_CWS!$D177</f>
        <v>129920</v>
      </c>
      <c r="AA219" s="26">
        <f>AA210*STAFFPLAN_CWS!$D177</f>
        <v>129920</v>
      </c>
      <c r="AB219" s="26">
        <f>AB210*STAFFPLAN_CWS!$D177</f>
        <v>129920</v>
      </c>
      <c r="AC219" s="26">
        <f>AC210*STAFFPLAN_CWS!$D177</f>
        <v>129920</v>
      </c>
      <c r="AD219" s="26">
        <f>AD210*STAFFPLAN_CWS!$D177</f>
        <v>129920</v>
      </c>
      <c r="AE219" s="26">
        <f>AE210*STAFFPLAN_CWS!$D177</f>
        <v>129920</v>
      </c>
      <c r="AF219" s="26">
        <f>AF210*STAFFPLAN_CWS!$E177</f>
        <v>167040</v>
      </c>
      <c r="AG219" s="26">
        <f>AG210*STAFFPLAN_CWS!$E177</f>
        <v>167040</v>
      </c>
      <c r="AH219" s="26">
        <f>AH210*STAFFPLAN_CWS!$E177</f>
        <v>167040</v>
      </c>
      <c r="AI219" s="26">
        <f>AI210*STAFFPLAN_CWS!$E177</f>
        <v>167040</v>
      </c>
      <c r="AJ219" s="26">
        <f>AJ210*STAFFPLAN_CWS!$E177</f>
        <v>167040</v>
      </c>
      <c r="AK219" s="26">
        <f>AK210*STAFFPLAN_CWS!$E177</f>
        <v>167040</v>
      </c>
      <c r="AL219" s="26">
        <f>AL210*STAFFPLAN_CWS!$E177</f>
        <v>167040</v>
      </c>
      <c r="AM219" s="26">
        <f>AM210*STAFFPLAN_CWS!$E177</f>
        <v>167040</v>
      </c>
      <c r="AN219" s="26">
        <f>AN210*STAFFPLAN_CWS!$E177</f>
        <v>167040</v>
      </c>
      <c r="AO219" s="26">
        <f>AO210*STAFFPLAN_CWS!$E177</f>
        <v>167040</v>
      </c>
      <c r="AP219" s="26">
        <f>AP210*STAFFPLAN_CWS!$E177</f>
        <v>167040</v>
      </c>
      <c r="AQ219" s="26">
        <f>AQ210*STAFFPLAN_CWS!$E177</f>
        <v>167040</v>
      </c>
      <c r="AR219" s="26">
        <f>AR210*STAFFPLAN_CWS!$F177</f>
        <v>204160</v>
      </c>
      <c r="AS219" s="26">
        <f>AS210*STAFFPLAN_CWS!$F177</f>
        <v>204160</v>
      </c>
      <c r="AT219" s="26">
        <f>AT210*STAFFPLAN_CWS!$F177</f>
        <v>204160</v>
      </c>
      <c r="AU219" s="26">
        <f>AU210*STAFFPLAN_CWS!$F177</f>
        <v>204160</v>
      </c>
      <c r="AV219" s="26">
        <f>AV210*STAFFPLAN_CWS!$F177</f>
        <v>204160</v>
      </c>
      <c r="AW219" s="26">
        <f>AW210*STAFFPLAN_CWS!$F177</f>
        <v>204160</v>
      </c>
      <c r="AX219" s="26">
        <f>AX210*STAFFPLAN_CWS!$F177</f>
        <v>204160</v>
      </c>
      <c r="AY219" s="26">
        <f>AY210*STAFFPLAN_CWS!$F177</f>
        <v>204160</v>
      </c>
      <c r="AZ219" s="26">
        <f>AZ210*STAFFPLAN_CWS!$F177</f>
        <v>204160</v>
      </c>
      <c r="BA219" s="26">
        <f>BA210*STAFFPLAN_CWS!$F177</f>
        <v>204160</v>
      </c>
      <c r="BB219" s="26">
        <f>BB210*STAFFPLAN_CWS!$F177</f>
        <v>204160</v>
      </c>
      <c r="BC219" s="26">
        <f>BC210*STAFFPLAN_CWS!$F177</f>
        <v>204160</v>
      </c>
      <c r="BD219" s="26">
        <f>BD210*STAFFPLAN_CWS!$G177</f>
        <v>315520</v>
      </c>
      <c r="BE219" s="26">
        <f>BE210*STAFFPLAN_CWS!$G177</f>
        <v>315520</v>
      </c>
      <c r="BF219" s="26">
        <f>BF210*STAFFPLAN_CWS!$G177</f>
        <v>315520</v>
      </c>
      <c r="BG219" s="26">
        <f>BG210*STAFFPLAN_CWS!$G177</f>
        <v>315520</v>
      </c>
      <c r="BH219" s="26">
        <f>BH210*STAFFPLAN_CWS!$G177</f>
        <v>315520</v>
      </c>
      <c r="BI219" s="26">
        <f>BI210*STAFFPLAN_CWS!$G177</f>
        <v>315520</v>
      </c>
      <c r="BJ219" s="26">
        <f>BJ210*STAFFPLAN_CWS!$G177</f>
        <v>315520</v>
      </c>
      <c r="BK219" s="26">
        <f>BK210*STAFFPLAN_CWS!$G177</f>
        <v>315520</v>
      </c>
      <c r="BL219" s="26">
        <f>BL210*STAFFPLAN_CWS!$G177</f>
        <v>315520</v>
      </c>
      <c r="BM219" s="26">
        <f>BM210*STAFFPLAN_CWS!$G177</f>
        <v>315520</v>
      </c>
      <c r="BN219" s="26">
        <f>BN210*STAFFPLAN_CWS!$G177</f>
        <v>315520</v>
      </c>
      <c r="BO219" s="26">
        <f>BO210*STAFFPLAN_CWS!$G177</f>
        <v>315520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23200</v>
      </c>
      <c r="L220" s="26">
        <f>L210*STAFFPLAN_CWS!$C178</f>
        <v>23200</v>
      </c>
      <c r="M220" s="26">
        <f>M210*STAFFPLAN_CWS!$C178</f>
        <v>23200</v>
      </c>
      <c r="N220" s="26">
        <f>N210*STAFFPLAN_CWS!$C178</f>
        <v>23200</v>
      </c>
      <c r="O220" s="26">
        <f>O210*STAFFPLAN_CWS!$C178</f>
        <v>23200</v>
      </c>
      <c r="P220" s="26">
        <f>P210*STAFFPLAN_CWS!$C178</f>
        <v>23200</v>
      </c>
      <c r="Q220" s="26">
        <f>Q210*STAFFPLAN_CWS!$C178</f>
        <v>23200</v>
      </c>
      <c r="R220" s="26">
        <f>R210*STAFFPLAN_CWS!$C178</f>
        <v>23200</v>
      </c>
      <c r="S220" s="26">
        <f>S210*STAFFPLAN_CWS!$D178</f>
        <v>23200</v>
      </c>
      <c r="T220" s="26">
        <f>T210*STAFFPLAN_CWS!$D178</f>
        <v>32480</v>
      </c>
      <c r="U220" s="26">
        <f>U210*STAFFPLAN_CWS!$D178</f>
        <v>32480</v>
      </c>
      <c r="V220" s="26">
        <f>V210*STAFFPLAN_CWS!$D178</f>
        <v>32480</v>
      </c>
      <c r="W220" s="26">
        <f>W210*STAFFPLAN_CWS!$D178</f>
        <v>32480</v>
      </c>
      <c r="X220" s="26">
        <f>X210*STAFFPLAN_CWS!$D178</f>
        <v>32480</v>
      </c>
      <c r="Y220" s="26">
        <f>Y210*STAFFPLAN_CWS!$D178</f>
        <v>32480</v>
      </c>
      <c r="Z220" s="26">
        <f>Z210*STAFFPLAN_CWS!$D178</f>
        <v>32480</v>
      </c>
      <c r="AA220" s="26">
        <f>AA210*STAFFPLAN_CWS!$D178</f>
        <v>32480</v>
      </c>
      <c r="AB220" s="26">
        <f>AB210*STAFFPLAN_CWS!$D178</f>
        <v>32480</v>
      </c>
      <c r="AC220" s="26">
        <f>AC210*STAFFPLAN_CWS!$D178</f>
        <v>32480</v>
      </c>
      <c r="AD220" s="26">
        <f>AD210*STAFFPLAN_CWS!$D178</f>
        <v>32480</v>
      </c>
      <c r="AE220" s="26">
        <f>AE210*STAFFPLAN_CWS!$D178</f>
        <v>32480</v>
      </c>
      <c r="AF220" s="26">
        <f>AF210*STAFFPLAN_CWS!$E178</f>
        <v>41760</v>
      </c>
      <c r="AG220" s="26">
        <f>AG210*STAFFPLAN_CWS!$E178</f>
        <v>41760</v>
      </c>
      <c r="AH220" s="26">
        <f>AH210*STAFFPLAN_CWS!$E178</f>
        <v>41760</v>
      </c>
      <c r="AI220" s="26">
        <f>AI210*STAFFPLAN_CWS!$E178</f>
        <v>41760</v>
      </c>
      <c r="AJ220" s="26">
        <f>AJ210*STAFFPLAN_CWS!$E178</f>
        <v>41760</v>
      </c>
      <c r="AK220" s="26">
        <f>AK210*STAFFPLAN_CWS!$E178</f>
        <v>41760</v>
      </c>
      <c r="AL220" s="26">
        <f>AL210*STAFFPLAN_CWS!$E178</f>
        <v>41760</v>
      </c>
      <c r="AM220" s="26">
        <f>AM210*STAFFPLAN_CWS!$E178</f>
        <v>41760</v>
      </c>
      <c r="AN220" s="26">
        <f>AN210*STAFFPLAN_CWS!$E178</f>
        <v>41760</v>
      </c>
      <c r="AO220" s="26">
        <f>AO210*STAFFPLAN_CWS!$E178</f>
        <v>41760</v>
      </c>
      <c r="AP220" s="26">
        <f>AP210*STAFFPLAN_CWS!$E178</f>
        <v>41760</v>
      </c>
      <c r="AQ220" s="26">
        <f>AQ210*STAFFPLAN_CWS!$E178</f>
        <v>41760</v>
      </c>
      <c r="AR220" s="26">
        <f>AR210*STAFFPLAN_CWS!$F178</f>
        <v>51040</v>
      </c>
      <c r="AS220" s="26">
        <f>AS210*STAFFPLAN_CWS!$F178</f>
        <v>51040</v>
      </c>
      <c r="AT220" s="26">
        <f>AT210*STAFFPLAN_CWS!$F178</f>
        <v>51040</v>
      </c>
      <c r="AU220" s="26">
        <f>AU210*STAFFPLAN_CWS!$F178</f>
        <v>51040</v>
      </c>
      <c r="AV220" s="26">
        <f>AV210*STAFFPLAN_CWS!$F178</f>
        <v>51040</v>
      </c>
      <c r="AW220" s="26">
        <f>AW210*STAFFPLAN_CWS!$F178</f>
        <v>51040</v>
      </c>
      <c r="AX220" s="26">
        <f>AX210*STAFFPLAN_CWS!$F178</f>
        <v>51040</v>
      </c>
      <c r="AY220" s="26">
        <f>AY210*STAFFPLAN_CWS!$F178</f>
        <v>51040</v>
      </c>
      <c r="AZ220" s="26">
        <f>AZ210*STAFFPLAN_CWS!$F178</f>
        <v>51040</v>
      </c>
      <c r="BA220" s="26">
        <f>BA210*STAFFPLAN_CWS!$F178</f>
        <v>51040</v>
      </c>
      <c r="BB220" s="26">
        <f>BB210*STAFFPLAN_CWS!$F178</f>
        <v>51040</v>
      </c>
      <c r="BC220" s="26">
        <f>BC210*STAFFPLAN_CWS!$F178</f>
        <v>51040</v>
      </c>
      <c r="BD220" s="26">
        <f>BD210*STAFFPLAN_CWS!$G178</f>
        <v>78880</v>
      </c>
      <c r="BE220" s="26">
        <f>BE210*STAFFPLAN_CWS!$G178</f>
        <v>78880</v>
      </c>
      <c r="BF220" s="26">
        <f>BF210*STAFFPLAN_CWS!$G178</f>
        <v>78880</v>
      </c>
      <c r="BG220" s="26">
        <f>BG210*STAFFPLAN_CWS!$G178</f>
        <v>78880</v>
      </c>
      <c r="BH220" s="26">
        <f>BH210*STAFFPLAN_CWS!$G178</f>
        <v>78880</v>
      </c>
      <c r="BI220" s="26">
        <f>BI210*STAFFPLAN_CWS!$G178</f>
        <v>78880</v>
      </c>
      <c r="BJ220" s="26">
        <f>BJ210*STAFFPLAN_CWS!$G178</f>
        <v>78880</v>
      </c>
      <c r="BK220" s="26">
        <f>BK210*STAFFPLAN_CWS!$G178</f>
        <v>78880</v>
      </c>
      <c r="BL220" s="26">
        <f>BL210*STAFFPLAN_CWS!$G178</f>
        <v>78880</v>
      </c>
      <c r="BM220" s="26">
        <f>BM210*STAFFPLAN_CWS!$G178</f>
        <v>78880</v>
      </c>
      <c r="BN220" s="26">
        <f>BN210*STAFFPLAN_CWS!$G178</f>
        <v>78880</v>
      </c>
      <c r="BO220" s="26">
        <f>BO210*STAFFPLAN_CWS!$G178</f>
        <v>78880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116000</v>
      </c>
      <c r="L224" s="26">
        <f t="shared" si="109"/>
        <v>116000</v>
      </c>
      <c r="M224" s="26">
        <f t="shared" si="109"/>
        <v>116000</v>
      </c>
      <c r="N224" s="26">
        <f t="shared" si="109"/>
        <v>116000</v>
      </c>
      <c r="O224" s="26">
        <f t="shared" si="109"/>
        <v>116000</v>
      </c>
      <c r="P224" s="26">
        <f t="shared" si="109"/>
        <v>116000</v>
      </c>
      <c r="Q224" s="26">
        <f t="shared" si="109"/>
        <v>116000</v>
      </c>
      <c r="R224" s="26">
        <f t="shared" si="109"/>
        <v>116000</v>
      </c>
      <c r="S224" s="26">
        <f t="shared" si="109"/>
        <v>116000</v>
      </c>
      <c r="T224" s="26">
        <f t="shared" si="109"/>
        <v>162400</v>
      </c>
      <c r="U224" s="26">
        <f t="shared" si="109"/>
        <v>162400</v>
      </c>
      <c r="V224" s="26">
        <f t="shared" si="109"/>
        <v>162400</v>
      </c>
      <c r="W224" s="26">
        <f t="shared" si="109"/>
        <v>162400</v>
      </c>
      <c r="X224" s="26">
        <f t="shared" si="109"/>
        <v>162400</v>
      </c>
      <c r="Y224" s="26">
        <f t="shared" si="109"/>
        <v>162400</v>
      </c>
      <c r="Z224" s="26">
        <f t="shared" si="109"/>
        <v>162400</v>
      </c>
      <c r="AA224" s="26">
        <f t="shared" si="109"/>
        <v>162400</v>
      </c>
      <c r="AB224" s="26">
        <f t="shared" si="109"/>
        <v>162400</v>
      </c>
      <c r="AC224" s="26">
        <f t="shared" si="109"/>
        <v>162400</v>
      </c>
      <c r="AD224" s="26">
        <f t="shared" si="109"/>
        <v>162400</v>
      </c>
      <c r="AE224" s="26">
        <f t="shared" si="109"/>
        <v>162400</v>
      </c>
      <c r="AF224" s="26">
        <f t="shared" si="109"/>
        <v>208800</v>
      </c>
      <c r="AG224" s="26">
        <f t="shared" si="109"/>
        <v>208800</v>
      </c>
      <c r="AH224" s="26">
        <f t="shared" si="109"/>
        <v>208800</v>
      </c>
      <c r="AI224" s="26">
        <f t="shared" si="109"/>
        <v>208800</v>
      </c>
      <c r="AJ224" s="26">
        <f t="shared" si="109"/>
        <v>208800</v>
      </c>
      <c r="AK224" s="26">
        <f t="shared" si="109"/>
        <v>208800</v>
      </c>
      <c r="AL224" s="26">
        <f t="shared" si="109"/>
        <v>208800</v>
      </c>
      <c r="AM224" s="26">
        <f t="shared" si="109"/>
        <v>208800</v>
      </c>
      <c r="AN224" s="26">
        <f t="shared" si="109"/>
        <v>208800</v>
      </c>
      <c r="AO224" s="26">
        <f t="shared" si="109"/>
        <v>208800</v>
      </c>
      <c r="AP224" s="26">
        <f t="shared" si="109"/>
        <v>208800</v>
      </c>
      <c r="AQ224" s="26">
        <f t="shared" si="109"/>
        <v>208800</v>
      </c>
      <c r="AR224" s="26">
        <f t="shared" si="109"/>
        <v>255200</v>
      </c>
      <c r="AS224" s="26">
        <f t="shared" si="109"/>
        <v>255200</v>
      </c>
      <c r="AT224" s="26">
        <f t="shared" si="109"/>
        <v>255200</v>
      </c>
      <c r="AU224" s="26">
        <f t="shared" si="109"/>
        <v>255200</v>
      </c>
      <c r="AV224" s="26">
        <f t="shared" si="109"/>
        <v>255200</v>
      </c>
      <c r="AW224" s="26">
        <f t="shared" si="109"/>
        <v>255200</v>
      </c>
      <c r="AX224" s="26">
        <f t="shared" si="109"/>
        <v>255200</v>
      </c>
      <c r="AY224" s="26">
        <f t="shared" si="109"/>
        <v>255200</v>
      </c>
      <c r="AZ224" s="26">
        <f t="shared" si="109"/>
        <v>255200</v>
      </c>
      <c r="BA224" s="26">
        <f t="shared" si="109"/>
        <v>255200</v>
      </c>
      <c r="BB224" s="26">
        <f t="shared" si="109"/>
        <v>255200</v>
      </c>
      <c r="BC224" s="26">
        <f t="shared" si="109"/>
        <v>255200</v>
      </c>
      <c r="BD224" s="26">
        <f t="shared" si="109"/>
        <v>394400</v>
      </c>
      <c r="BE224" s="26">
        <f t="shared" si="109"/>
        <v>394400</v>
      </c>
      <c r="BF224" s="26">
        <f t="shared" si="109"/>
        <v>394400</v>
      </c>
      <c r="BG224" s="26">
        <f t="shared" si="109"/>
        <v>394400</v>
      </c>
      <c r="BH224" s="26">
        <f t="shared" si="109"/>
        <v>394400</v>
      </c>
      <c r="BI224" s="26">
        <f t="shared" si="109"/>
        <v>394400</v>
      </c>
      <c r="BJ224" s="26">
        <f t="shared" si="109"/>
        <v>394400</v>
      </c>
      <c r="BK224" s="26">
        <f t="shared" si="109"/>
        <v>394400</v>
      </c>
      <c r="BL224" s="26">
        <f t="shared" si="109"/>
        <v>394400</v>
      </c>
      <c r="BM224" s="26">
        <f t="shared" si="109"/>
        <v>394400</v>
      </c>
      <c r="BN224" s="26">
        <f t="shared" si="109"/>
        <v>394400</v>
      </c>
      <c r="BO224" s="26">
        <f t="shared" si="109"/>
        <v>394400</v>
      </c>
      <c r="BP224" s="38">
        <f>SUM(H224:BO224)</f>
        <v>13293600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1044000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1948800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2505600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3062400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4732800</v>
      </c>
      <c r="BP225" s="38">
        <f>SUM(H225:BO225)</f>
        <v>13293600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977212</v>
      </c>
      <c r="L232" s="26">
        <f t="shared" si="113"/>
        <v>977212</v>
      </c>
      <c r="M232" s="26">
        <f t="shared" si="113"/>
        <v>977212</v>
      </c>
      <c r="N232" s="26">
        <f t="shared" si="113"/>
        <v>977212</v>
      </c>
      <c r="O232" s="26">
        <f t="shared" si="113"/>
        <v>977212</v>
      </c>
      <c r="P232" s="26">
        <f t="shared" si="113"/>
        <v>977212</v>
      </c>
      <c r="Q232" s="26">
        <f t="shared" si="113"/>
        <v>977212</v>
      </c>
      <c r="R232" s="26">
        <f t="shared" si="113"/>
        <v>977212</v>
      </c>
      <c r="S232" s="26">
        <f t="shared" si="113"/>
        <v>977212</v>
      </c>
      <c r="T232" s="26">
        <f t="shared" si="113"/>
        <v>1255612</v>
      </c>
      <c r="U232" s="26">
        <f t="shared" si="113"/>
        <v>1255612</v>
      </c>
      <c r="V232" s="26">
        <f t="shared" si="113"/>
        <v>1255612</v>
      </c>
      <c r="W232" s="26">
        <f t="shared" si="113"/>
        <v>1255612</v>
      </c>
      <c r="X232" s="26">
        <f t="shared" si="113"/>
        <v>1255612</v>
      </c>
      <c r="Y232" s="26">
        <f t="shared" si="113"/>
        <v>1255612</v>
      </c>
      <c r="Z232" s="26">
        <f t="shared" si="113"/>
        <v>1255612</v>
      </c>
      <c r="AA232" s="26">
        <f t="shared" si="113"/>
        <v>1255612</v>
      </c>
      <c r="AB232" s="26">
        <f t="shared" si="113"/>
        <v>1255612</v>
      </c>
      <c r="AC232" s="26">
        <f t="shared" si="113"/>
        <v>1255612</v>
      </c>
      <c r="AD232" s="26">
        <f t="shared" si="113"/>
        <v>1255612</v>
      </c>
      <c r="AE232" s="26">
        <f t="shared" si="113"/>
        <v>1255612</v>
      </c>
      <c r="AF232" s="26">
        <f t="shared" si="113"/>
        <v>1534012</v>
      </c>
      <c r="AG232" s="26">
        <f t="shared" si="113"/>
        <v>1534012</v>
      </c>
      <c r="AH232" s="26">
        <f t="shared" si="113"/>
        <v>1534012</v>
      </c>
      <c r="AI232" s="26">
        <f t="shared" si="113"/>
        <v>1534012</v>
      </c>
      <c r="AJ232" s="26">
        <f t="shared" si="113"/>
        <v>1534012</v>
      </c>
      <c r="AK232" s="26">
        <f t="shared" si="113"/>
        <v>1534012</v>
      </c>
      <c r="AL232" s="26">
        <f t="shared" si="113"/>
        <v>1534012</v>
      </c>
      <c r="AM232" s="26">
        <f t="shared" ref="AM232:BO232" si="114">AM230+AM224+AM214</f>
        <v>1534012</v>
      </c>
      <c r="AN232" s="26">
        <f t="shared" si="114"/>
        <v>1534012</v>
      </c>
      <c r="AO232" s="26">
        <f t="shared" si="114"/>
        <v>1534012</v>
      </c>
      <c r="AP232" s="26">
        <f t="shared" si="114"/>
        <v>1534012</v>
      </c>
      <c r="AQ232" s="26">
        <f t="shared" si="114"/>
        <v>1534012</v>
      </c>
      <c r="AR232" s="26">
        <f t="shared" si="114"/>
        <v>1812412</v>
      </c>
      <c r="AS232" s="26">
        <f t="shared" si="114"/>
        <v>1812412</v>
      </c>
      <c r="AT232" s="26">
        <f t="shared" si="114"/>
        <v>1812412</v>
      </c>
      <c r="AU232" s="26">
        <f t="shared" si="114"/>
        <v>1812412</v>
      </c>
      <c r="AV232" s="26">
        <f t="shared" si="114"/>
        <v>1812412</v>
      </c>
      <c r="AW232" s="26">
        <f t="shared" si="114"/>
        <v>1812412</v>
      </c>
      <c r="AX232" s="26">
        <f t="shared" si="114"/>
        <v>1812412</v>
      </c>
      <c r="AY232" s="26">
        <f t="shared" si="114"/>
        <v>1812412</v>
      </c>
      <c r="AZ232" s="26">
        <f t="shared" si="114"/>
        <v>1812412</v>
      </c>
      <c r="BA232" s="26">
        <f t="shared" si="114"/>
        <v>1812412</v>
      </c>
      <c r="BB232" s="26">
        <f t="shared" si="114"/>
        <v>1812412</v>
      </c>
      <c r="BC232" s="26">
        <f t="shared" si="114"/>
        <v>1812412</v>
      </c>
      <c r="BD232" s="26">
        <f t="shared" si="114"/>
        <v>2647612</v>
      </c>
      <c r="BE232" s="26">
        <f t="shared" si="114"/>
        <v>2647612</v>
      </c>
      <c r="BF232" s="26">
        <f t="shared" si="114"/>
        <v>2647612</v>
      </c>
      <c r="BG232" s="26">
        <f t="shared" si="114"/>
        <v>2647612</v>
      </c>
      <c r="BH232" s="26">
        <f t="shared" si="114"/>
        <v>2647612</v>
      </c>
      <c r="BI232" s="26">
        <f t="shared" si="114"/>
        <v>2647612</v>
      </c>
      <c r="BJ232" s="26">
        <f t="shared" si="114"/>
        <v>2647612</v>
      </c>
      <c r="BK232" s="26">
        <f t="shared" si="114"/>
        <v>2647612</v>
      </c>
      <c r="BL232" s="26">
        <f t="shared" si="114"/>
        <v>2647612</v>
      </c>
      <c r="BM232" s="26">
        <f t="shared" si="114"/>
        <v>2647612</v>
      </c>
      <c r="BN232" s="26">
        <f t="shared" si="114"/>
        <v>2647612</v>
      </c>
      <c r="BO232" s="26">
        <f t="shared" si="114"/>
        <v>2647612</v>
      </c>
      <c r="BP232" s="38">
        <f>SUM(H232:BO232)</f>
        <v>95790684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8794908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15067344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18408144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21748944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31771344</v>
      </c>
      <c r="BP233" s="38">
        <f>SUM(H233:BO233)</f>
        <v>95790684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1200000</v>
      </c>
      <c r="L529" s="26">
        <f t="shared" si="350"/>
        <v>1200000</v>
      </c>
      <c r="M529" s="26">
        <f t="shared" si="350"/>
        <v>1200000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174000000</v>
      </c>
    </row>
    <row r="530" spans="1:69" outlineLevel="2" x14ac:dyDescent="0.15">
      <c r="A530" s="47" t="s">
        <v>717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1200000</v>
      </c>
      <c r="L531" s="26">
        <f t="shared" si="355"/>
        <v>1200000</v>
      </c>
      <c r="M531" s="26">
        <f t="shared" si="355"/>
        <v>1200000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174000000</v>
      </c>
      <c r="BQ531" s="66">
        <f>BP529+BP530</f>
        <v>174000000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18000000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174000000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719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1200000</v>
      </c>
      <c r="L535" s="26">
        <f t="shared" si="359"/>
        <v>1200000</v>
      </c>
      <c r="M535" s="26">
        <f t="shared" si="359"/>
        <v>1200000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174000000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18000000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192000</v>
      </c>
      <c r="L540" s="26">
        <f>L531*STAFFPLAN_CWS!$C177</f>
        <v>192000</v>
      </c>
      <c r="M540" s="26">
        <f>M531*STAFFPLAN_CWS!$C177</f>
        <v>192000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48000</v>
      </c>
      <c r="L541" s="26">
        <f>L531*STAFFPLAN_CWS!$C178</f>
        <v>48000</v>
      </c>
      <c r="M541" s="26">
        <f>M531*STAFFPLAN_CWS!$C178</f>
        <v>48000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240000</v>
      </c>
      <c r="L545" s="26">
        <f t="shared" si="361"/>
        <v>240000</v>
      </c>
      <c r="M545" s="26">
        <f t="shared" si="361"/>
        <v>240000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34800000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3600000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34800000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140606</v>
      </c>
      <c r="L548" s="26">
        <f>L133*STAFFPLAN_CWS!$C183</f>
        <v>140606</v>
      </c>
      <c r="M548" s="26">
        <f>M133*STAFFPLAN_CWS!$C183</f>
        <v>140606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15607266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140606</v>
      </c>
      <c r="L551" s="26">
        <f t="shared" si="363"/>
        <v>140606</v>
      </c>
      <c r="M551" s="26">
        <f t="shared" si="363"/>
        <v>140606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15607266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2109090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15607266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1580606</v>
      </c>
      <c r="L553" s="26">
        <f t="shared" si="365"/>
        <v>1580606</v>
      </c>
      <c r="M553" s="26">
        <f t="shared" si="365"/>
        <v>1580606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224407266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23709090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224407266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1013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1780000</v>
      </c>
      <c r="L561" s="26">
        <f t="shared" si="373"/>
        <v>1780000</v>
      </c>
      <c r="M561" s="26">
        <f t="shared" si="373"/>
        <v>1780000</v>
      </c>
      <c r="N561" s="26">
        <f t="shared" si="373"/>
        <v>2980000</v>
      </c>
      <c r="O561" s="26">
        <f t="shared" si="373"/>
        <v>2980000</v>
      </c>
      <c r="P561" s="26">
        <f t="shared" si="373"/>
        <v>2980000</v>
      </c>
      <c r="Q561" s="26">
        <f t="shared" si="373"/>
        <v>2980000</v>
      </c>
      <c r="R561" s="26">
        <f t="shared" si="373"/>
        <v>2980000</v>
      </c>
      <c r="S561" s="26">
        <f t="shared" si="373"/>
        <v>2980000</v>
      </c>
      <c r="T561" s="26">
        <f t="shared" si="373"/>
        <v>3612000</v>
      </c>
      <c r="U561" s="26">
        <f t="shared" si="373"/>
        <v>3612000</v>
      </c>
      <c r="V561" s="26">
        <f t="shared" si="373"/>
        <v>3612000</v>
      </c>
      <c r="W561" s="26">
        <f t="shared" si="373"/>
        <v>3612000</v>
      </c>
      <c r="X561" s="26">
        <f t="shared" si="373"/>
        <v>3612000</v>
      </c>
      <c r="Y561" s="26">
        <f t="shared" si="373"/>
        <v>3612000</v>
      </c>
      <c r="Z561" s="26">
        <f t="shared" si="373"/>
        <v>3612000</v>
      </c>
      <c r="AA561" s="26">
        <f t="shared" si="373"/>
        <v>3612000</v>
      </c>
      <c r="AB561" s="26">
        <f t="shared" si="373"/>
        <v>3612000</v>
      </c>
      <c r="AC561" s="26">
        <f t="shared" si="373"/>
        <v>3612000</v>
      </c>
      <c r="AD561" s="26">
        <f t="shared" si="373"/>
        <v>3612000</v>
      </c>
      <c r="AE561" s="26">
        <f t="shared" si="373"/>
        <v>3612000</v>
      </c>
      <c r="AF561" s="26">
        <f t="shared" si="373"/>
        <v>3844000</v>
      </c>
      <c r="AG561" s="26">
        <f t="shared" si="373"/>
        <v>3844000</v>
      </c>
      <c r="AH561" s="26">
        <f t="shared" si="373"/>
        <v>3844000</v>
      </c>
      <c r="AI561" s="26">
        <f t="shared" si="373"/>
        <v>3844000</v>
      </c>
      <c r="AJ561" s="26">
        <f t="shared" si="373"/>
        <v>3844000</v>
      </c>
      <c r="AK561" s="26">
        <f t="shared" si="373"/>
        <v>3844000</v>
      </c>
      <c r="AL561" s="26">
        <f t="shared" si="373"/>
        <v>3844000</v>
      </c>
      <c r="AM561" s="26">
        <f t="shared" ref="AM561:BO561" si="374">+AM208+AM273+AM356+AM529</f>
        <v>3844000</v>
      </c>
      <c r="AN561" s="26">
        <f t="shared" si="374"/>
        <v>3844000</v>
      </c>
      <c r="AO561" s="26">
        <f t="shared" si="374"/>
        <v>3844000</v>
      </c>
      <c r="AP561" s="26">
        <f t="shared" si="374"/>
        <v>3844000</v>
      </c>
      <c r="AQ561" s="26">
        <f t="shared" si="374"/>
        <v>3844000</v>
      </c>
      <c r="AR561" s="26">
        <f t="shared" si="374"/>
        <v>4676000</v>
      </c>
      <c r="AS561" s="26">
        <f t="shared" si="374"/>
        <v>4676000</v>
      </c>
      <c r="AT561" s="26">
        <f t="shared" si="374"/>
        <v>4676000</v>
      </c>
      <c r="AU561" s="26">
        <f t="shared" si="374"/>
        <v>4676000</v>
      </c>
      <c r="AV561" s="26">
        <f t="shared" si="374"/>
        <v>4676000</v>
      </c>
      <c r="AW561" s="26">
        <f t="shared" si="374"/>
        <v>4676000</v>
      </c>
      <c r="AX561" s="26">
        <f t="shared" si="374"/>
        <v>4676000</v>
      </c>
      <c r="AY561" s="26">
        <f t="shared" si="374"/>
        <v>4676000</v>
      </c>
      <c r="AZ561" s="26">
        <f t="shared" si="374"/>
        <v>4676000</v>
      </c>
      <c r="BA561" s="26">
        <f t="shared" si="374"/>
        <v>4676000</v>
      </c>
      <c r="BB561" s="26">
        <f t="shared" si="374"/>
        <v>4676000</v>
      </c>
      <c r="BC561" s="26">
        <f t="shared" si="374"/>
        <v>4676000</v>
      </c>
      <c r="BD561" s="26">
        <f t="shared" si="374"/>
        <v>5972000</v>
      </c>
      <c r="BE561" s="26">
        <f t="shared" si="374"/>
        <v>5972000</v>
      </c>
      <c r="BF561" s="26">
        <f t="shared" si="374"/>
        <v>5972000</v>
      </c>
      <c r="BG561" s="26">
        <f t="shared" si="374"/>
        <v>5972000</v>
      </c>
      <c r="BH561" s="26">
        <f t="shared" si="374"/>
        <v>5972000</v>
      </c>
      <c r="BI561" s="26">
        <f t="shared" si="374"/>
        <v>5972000</v>
      </c>
      <c r="BJ561" s="26">
        <f t="shared" si="374"/>
        <v>5972000</v>
      </c>
      <c r="BK561" s="26">
        <f t="shared" si="374"/>
        <v>5972000</v>
      </c>
      <c r="BL561" s="26">
        <f t="shared" si="374"/>
        <v>5972000</v>
      </c>
      <c r="BM561" s="26">
        <f t="shared" si="374"/>
        <v>5972000</v>
      </c>
      <c r="BN561" s="26">
        <f t="shared" si="374"/>
        <v>5972000</v>
      </c>
      <c r="BO561" s="26">
        <f t="shared" si="374"/>
        <v>5972000</v>
      </c>
      <c r="BP561" s="38">
        <f t="shared" ref="BP561:BP567" si="375">SUM(H561:BO561)</f>
        <v>240468000</v>
      </c>
    </row>
    <row r="562" spans="1:69" x14ac:dyDescent="0.15">
      <c r="A562" s="44" t="s">
        <v>1014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1015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1780000</v>
      </c>
      <c r="L563" s="26">
        <f t="shared" si="378"/>
        <v>1780000</v>
      </c>
      <c r="M563" s="26">
        <f t="shared" si="378"/>
        <v>1780000</v>
      </c>
      <c r="N563" s="26">
        <f t="shared" si="378"/>
        <v>2980000</v>
      </c>
      <c r="O563" s="26">
        <f t="shared" si="378"/>
        <v>2980000</v>
      </c>
      <c r="P563" s="26">
        <f t="shared" si="378"/>
        <v>2980000</v>
      </c>
      <c r="Q563" s="26">
        <f t="shared" si="378"/>
        <v>2980000</v>
      </c>
      <c r="R563" s="26">
        <f t="shared" si="378"/>
        <v>2980000</v>
      </c>
      <c r="S563" s="26">
        <f t="shared" si="378"/>
        <v>2980000</v>
      </c>
      <c r="T563" s="26">
        <f t="shared" si="378"/>
        <v>3612000</v>
      </c>
      <c r="U563" s="26">
        <f t="shared" si="378"/>
        <v>3612000</v>
      </c>
      <c r="V563" s="26">
        <f t="shared" si="378"/>
        <v>3612000</v>
      </c>
      <c r="W563" s="26">
        <f t="shared" si="378"/>
        <v>3612000</v>
      </c>
      <c r="X563" s="26">
        <f t="shared" si="378"/>
        <v>3612000</v>
      </c>
      <c r="Y563" s="26">
        <f t="shared" si="378"/>
        <v>3612000</v>
      </c>
      <c r="Z563" s="26">
        <f t="shared" si="378"/>
        <v>3612000</v>
      </c>
      <c r="AA563" s="26">
        <f t="shared" si="378"/>
        <v>3612000</v>
      </c>
      <c r="AB563" s="26">
        <f t="shared" si="378"/>
        <v>3612000</v>
      </c>
      <c r="AC563" s="26">
        <f t="shared" si="378"/>
        <v>3612000</v>
      </c>
      <c r="AD563" s="26">
        <f t="shared" si="378"/>
        <v>3612000</v>
      </c>
      <c r="AE563" s="26">
        <f t="shared" si="378"/>
        <v>3612000</v>
      </c>
      <c r="AF563" s="26">
        <f t="shared" si="378"/>
        <v>3844000</v>
      </c>
      <c r="AG563" s="26">
        <f t="shared" si="378"/>
        <v>3844000</v>
      </c>
      <c r="AH563" s="26">
        <f t="shared" si="378"/>
        <v>3844000</v>
      </c>
      <c r="AI563" s="26">
        <f t="shared" si="378"/>
        <v>3844000</v>
      </c>
      <c r="AJ563" s="26">
        <f t="shared" si="378"/>
        <v>3844000</v>
      </c>
      <c r="AK563" s="26">
        <f t="shared" si="378"/>
        <v>3844000</v>
      </c>
      <c r="AL563" s="26">
        <f t="shared" si="378"/>
        <v>3844000</v>
      </c>
      <c r="AM563" s="26">
        <f t="shared" si="378"/>
        <v>3844000</v>
      </c>
      <c r="AN563" s="26">
        <f t="shared" si="378"/>
        <v>3844000</v>
      </c>
      <c r="AO563" s="26">
        <f t="shared" si="378"/>
        <v>3844000</v>
      </c>
      <c r="AP563" s="26">
        <f t="shared" si="378"/>
        <v>3844000</v>
      </c>
      <c r="AQ563" s="26">
        <f t="shared" si="378"/>
        <v>3844000</v>
      </c>
      <c r="AR563" s="26">
        <f t="shared" si="378"/>
        <v>4676000</v>
      </c>
      <c r="AS563" s="26">
        <f t="shared" si="378"/>
        <v>4676000</v>
      </c>
      <c r="AT563" s="26">
        <f t="shared" si="378"/>
        <v>4676000</v>
      </c>
      <c r="AU563" s="26">
        <f t="shared" si="378"/>
        <v>4676000</v>
      </c>
      <c r="AV563" s="26">
        <f t="shared" si="378"/>
        <v>4676000</v>
      </c>
      <c r="AW563" s="26">
        <f t="shared" si="378"/>
        <v>4676000</v>
      </c>
      <c r="AX563" s="26">
        <f t="shared" si="378"/>
        <v>4676000</v>
      </c>
      <c r="AY563" s="26">
        <f t="shared" si="378"/>
        <v>4676000</v>
      </c>
      <c r="AZ563" s="26">
        <f t="shared" si="378"/>
        <v>4676000</v>
      </c>
      <c r="BA563" s="26">
        <f t="shared" si="378"/>
        <v>4676000</v>
      </c>
      <c r="BB563" s="26">
        <f t="shared" si="378"/>
        <v>4676000</v>
      </c>
      <c r="BC563" s="26">
        <f t="shared" si="378"/>
        <v>4676000</v>
      </c>
      <c r="BD563" s="26">
        <f t="shared" si="378"/>
        <v>5972000</v>
      </c>
      <c r="BE563" s="26">
        <f t="shared" si="378"/>
        <v>5972000</v>
      </c>
      <c r="BF563" s="26">
        <f t="shared" si="378"/>
        <v>5972000</v>
      </c>
      <c r="BG563" s="26">
        <f t="shared" si="378"/>
        <v>5972000</v>
      </c>
      <c r="BH563" s="26">
        <f t="shared" si="378"/>
        <v>5972000</v>
      </c>
      <c r="BI563" s="26">
        <f t="shared" si="378"/>
        <v>5972000</v>
      </c>
      <c r="BJ563" s="26">
        <f t="shared" si="378"/>
        <v>5972000</v>
      </c>
      <c r="BK563" s="26">
        <f t="shared" si="378"/>
        <v>5972000</v>
      </c>
      <c r="BL563" s="26">
        <f t="shared" si="378"/>
        <v>5972000</v>
      </c>
      <c r="BM563" s="26">
        <f t="shared" si="378"/>
        <v>5972000</v>
      </c>
      <c r="BN563" s="26">
        <f t="shared" si="378"/>
        <v>5972000</v>
      </c>
      <c r="BO563" s="26">
        <f t="shared" si="378"/>
        <v>5972000</v>
      </c>
      <c r="BP563" s="38">
        <f>SUM(H563:BO563)</f>
        <v>240468000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1780000</v>
      </c>
      <c r="L565" s="26">
        <f t="shared" si="381"/>
        <v>1780000</v>
      </c>
      <c r="M565" s="26">
        <f t="shared" si="381"/>
        <v>3780000</v>
      </c>
      <c r="N565" s="26">
        <f t="shared" si="381"/>
        <v>2980000</v>
      </c>
      <c r="O565" s="26">
        <f t="shared" si="381"/>
        <v>2980000</v>
      </c>
      <c r="P565" s="26">
        <f t="shared" si="381"/>
        <v>2980000</v>
      </c>
      <c r="Q565" s="26">
        <f t="shared" si="381"/>
        <v>2980000</v>
      </c>
      <c r="R565" s="26">
        <f t="shared" si="381"/>
        <v>2980000</v>
      </c>
      <c r="S565" s="26">
        <f t="shared" si="381"/>
        <v>2980000</v>
      </c>
      <c r="T565" s="26">
        <f t="shared" si="381"/>
        <v>4612000</v>
      </c>
      <c r="U565" s="26">
        <f t="shared" si="381"/>
        <v>4612000</v>
      </c>
      <c r="V565" s="26">
        <f t="shared" si="381"/>
        <v>4612000</v>
      </c>
      <c r="W565" s="26">
        <f t="shared" si="381"/>
        <v>3612000</v>
      </c>
      <c r="X565" s="26">
        <f t="shared" si="381"/>
        <v>3612000</v>
      </c>
      <c r="Y565" s="26">
        <f t="shared" si="381"/>
        <v>3612000</v>
      </c>
      <c r="Z565" s="26">
        <f t="shared" si="381"/>
        <v>3612000</v>
      </c>
      <c r="AA565" s="26">
        <f t="shared" si="381"/>
        <v>3612000</v>
      </c>
      <c r="AB565" s="26">
        <f t="shared" si="381"/>
        <v>3612000</v>
      </c>
      <c r="AC565" s="26">
        <f t="shared" si="381"/>
        <v>3612000</v>
      </c>
      <c r="AD565" s="26">
        <f t="shared" si="381"/>
        <v>3612000</v>
      </c>
      <c r="AE565" s="26">
        <f t="shared" si="381"/>
        <v>3612000</v>
      </c>
      <c r="AF565" s="26">
        <f t="shared" si="381"/>
        <v>3844000</v>
      </c>
      <c r="AG565" s="26">
        <f t="shared" si="381"/>
        <v>3844000</v>
      </c>
      <c r="AH565" s="26">
        <f t="shared" si="381"/>
        <v>3844000</v>
      </c>
      <c r="AI565" s="26">
        <f t="shared" si="381"/>
        <v>3844000</v>
      </c>
      <c r="AJ565" s="26">
        <f t="shared" si="381"/>
        <v>3844000</v>
      </c>
      <c r="AK565" s="26">
        <f t="shared" si="381"/>
        <v>3844000</v>
      </c>
      <c r="AL565" s="26">
        <f t="shared" si="381"/>
        <v>3844000</v>
      </c>
      <c r="AM565" s="26">
        <f t="shared" si="381"/>
        <v>3844000</v>
      </c>
      <c r="AN565" s="26">
        <f t="shared" si="381"/>
        <v>3844000</v>
      </c>
      <c r="AO565" s="26">
        <f t="shared" si="381"/>
        <v>3844000</v>
      </c>
      <c r="AP565" s="26">
        <f t="shared" si="381"/>
        <v>3844000</v>
      </c>
      <c r="AQ565" s="26">
        <f t="shared" si="381"/>
        <v>3844000</v>
      </c>
      <c r="AR565" s="26">
        <f t="shared" si="381"/>
        <v>4676000</v>
      </c>
      <c r="AS565" s="26">
        <f t="shared" si="381"/>
        <v>4676000</v>
      </c>
      <c r="AT565" s="26">
        <f t="shared" si="381"/>
        <v>4676000</v>
      </c>
      <c r="AU565" s="26">
        <f t="shared" si="381"/>
        <v>4676000</v>
      </c>
      <c r="AV565" s="26">
        <f t="shared" si="381"/>
        <v>4676000</v>
      </c>
      <c r="AW565" s="26">
        <f t="shared" si="381"/>
        <v>4676000</v>
      </c>
      <c r="AX565" s="26">
        <f t="shared" si="381"/>
        <v>4676000</v>
      </c>
      <c r="AY565" s="26">
        <f t="shared" si="381"/>
        <v>4676000</v>
      </c>
      <c r="AZ565" s="26">
        <f t="shared" si="381"/>
        <v>4676000</v>
      </c>
      <c r="BA565" s="26">
        <f t="shared" si="381"/>
        <v>4676000</v>
      </c>
      <c r="BB565" s="26">
        <f t="shared" si="381"/>
        <v>4676000</v>
      </c>
      <c r="BC565" s="26">
        <f t="shared" si="381"/>
        <v>4676000</v>
      </c>
      <c r="BD565" s="26">
        <f t="shared" si="381"/>
        <v>5972000</v>
      </c>
      <c r="BE565" s="26">
        <f t="shared" si="381"/>
        <v>5972000</v>
      </c>
      <c r="BF565" s="26">
        <f t="shared" si="381"/>
        <v>5972000</v>
      </c>
      <c r="BG565" s="26">
        <f t="shared" si="381"/>
        <v>5972000</v>
      </c>
      <c r="BH565" s="26">
        <f t="shared" si="381"/>
        <v>5972000</v>
      </c>
      <c r="BI565" s="26">
        <f t="shared" si="381"/>
        <v>5972000</v>
      </c>
      <c r="BJ565" s="26">
        <f t="shared" si="381"/>
        <v>5972000</v>
      </c>
      <c r="BK565" s="26">
        <f t="shared" si="381"/>
        <v>5972000</v>
      </c>
      <c r="BL565" s="26">
        <f t="shared" si="381"/>
        <v>5972000</v>
      </c>
      <c r="BM565" s="26">
        <f t="shared" si="381"/>
        <v>5972000</v>
      </c>
      <c r="BN565" s="26">
        <f t="shared" si="381"/>
        <v>5972000</v>
      </c>
      <c r="BO565" s="26">
        <f t="shared" si="381"/>
        <v>5972000</v>
      </c>
      <c r="BP565" s="38">
        <f t="shared" si="375"/>
        <v>245468000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356000</v>
      </c>
      <c r="L566" s="26">
        <f t="shared" si="382"/>
        <v>356000</v>
      </c>
      <c r="M566" s="26">
        <f t="shared" si="382"/>
        <v>356000</v>
      </c>
      <c r="N566" s="26">
        <f t="shared" si="382"/>
        <v>596000</v>
      </c>
      <c r="O566" s="26">
        <f t="shared" si="382"/>
        <v>596000</v>
      </c>
      <c r="P566" s="26">
        <f t="shared" si="382"/>
        <v>596000</v>
      </c>
      <c r="Q566" s="26">
        <f t="shared" si="382"/>
        <v>596000</v>
      </c>
      <c r="R566" s="26">
        <f t="shared" si="382"/>
        <v>596000</v>
      </c>
      <c r="S566" s="26">
        <f t="shared" si="382"/>
        <v>596000</v>
      </c>
      <c r="T566" s="26">
        <f t="shared" si="382"/>
        <v>722400</v>
      </c>
      <c r="U566" s="26">
        <f t="shared" si="382"/>
        <v>722400</v>
      </c>
      <c r="V566" s="26">
        <f t="shared" si="382"/>
        <v>722400</v>
      </c>
      <c r="W566" s="26">
        <f t="shared" si="382"/>
        <v>722400</v>
      </c>
      <c r="X566" s="26">
        <f t="shared" si="382"/>
        <v>722400</v>
      </c>
      <c r="Y566" s="26">
        <f t="shared" si="382"/>
        <v>722400</v>
      </c>
      <c r="Z566" s="26">
        <f t="shared" si="382"/>
        <v>722400</v>
      </c>
      <c r="AA566" s="26">
        <f t="shared" si="382"/>
        <v>722400</v>
      </c>
      <c r="AB566" s="26">
        <f t="shared" si="382"/>
        <v>722400</v>
      </c>
      <c r="AC566" s="26">
        <f t="shared" si="382"/>
        <v>722400</v>
      </c>
      <c r="AD566" s="26">
        <f t="shared" si="382"/>
        <v>722400</v>
      </c>
      <c r="AE566" s="26">
        <f t="shared" si="382"/>
        <v>722400</v>
      </c>
      <c r="AF566" s="26">
        <f t="shared" si="382"/>
        <v>768800</v>
      </c>
      <c r="AG566" s="26">
        <f t="shared" si="382"/>
        <v>768800</v>
      </c>
      <c r="AH566" s="26">
        <f t="shared" si="382"/>
        <v>768800</v>
      </c>
      <c r="AI566" s="26">
        <f t="shared" si="382"/>
        <v>768800</v>
      </c>
      <c r="AJ566" s="26">
        <f t="shared" si="382"/>
        <v>768800</v>
      </c>
      <c r="AK566" s="26">
        <f t="shared" si="382"/>
        <v>768800</v>
      </c>
      <c r="AL566" s="26">
        <f t="shared" si="382"/>
        <v>768800</v>
      </c>
      <c r="AM566" s="26">
        <f t="shared" ref="AM566:BO566" si="383">AM289+AM372+AM545+AM224</f>
        <v>768800</v>
      </c>
      <c r="AN566" s="26">
        <f t="shared" si="383"/>
        <v>768800</v>
      </c>
      <c r="AO566" s="26">
        <f t="shared" si="383"/>
        <v>768800</v>
      </c>
      <c r="AP566" s="26">
        <f t="shared" si="383"/>
        <v>768800</v>
      </c>
      <c r="AQ566" s="26">
        <f t="shared" si="383"/>
        <v>768800</v>
      </c>
      <c r="AR566" s="26">
        <f t="shared" si="383"/>
        <v>935200</v>
      </c>
      <c r="AS566" s="26">
        <f t="shared" si="383"/>
        <v>935200</v>
      </c>
      <c r="AT566" s="26">
        <f t="shared" si="383"/>
        <v>935200</v>
      </c>
      <c r="AU566" s="26">
        <f t="shared" si="383"/>
        <v>935200</v>
      </c>
      <c r="AV566" s="26">
        <f t="shared" si="383"/>
        <v>935200</v>
      </c>
      <c r="AW566" s="26">
        <f t="shared" si="383"/>
        <v>935200</v>
      </c>
      <c r="AX566" s="26">
        <f t="shared" si="383"/>
        <v>935200</v>
      </c>
      <c r="AY566" s="26">
        <f t="shared" si="383"/>
        <v>935200</v>
      </c>
      <c r="AZ566" s="26">
        <f t="shared" si="383"/>
        <v>935200</v>
      </c>
      <c r="BA566" s="26">
        <f t="shared" si="383"/>
        <v>935200</v>
      </c>
      <c r="BB566" s="26">
        <f t="shared" si="383"/>
        <v>935200</v>
      </c>
      <c r="BC566" s="26">
        <f t="shared" si="383"/>
        <v>935200</v>
      </c>
      <c r="BD566" s="26">
        <f t="shared" si="383"/>
        <v>1194400</v>
      </c>
      <c r="BE566" s="26">
        <f t="shared" si="383"/>
        <v>1194400</v>
      </c>
      <c r="BF566" s="26">
        <f t="shared" si="383"/>
        <v>1194400</v>
      </c>
      <c r="BG566" s="26">
        <f t="shared" si="383"/>
        <v>1194400</v>
      </c>
      <c r="BH566" s="26">
        <f t="shared" si="383"/>
        <v>1194400</v>
      </c>
      <c r="BI566" s="26">
        <f t="shared" si="383"/>
        <v>1194400</v>
      </c>
      <c r="BJ566" s="26">
        <f t="shared" si="383"/>
        <v>1194400</v>
      </c>
      <c r="BK566" s="26">
        <f t="shared" si="383"/>
        <v>1194400</v>
      </c>
      <c r="BL566" s="26">
        <f t="shared" si="383"/>
        <v>1194400</v>
      </c>
      <c r="BM566" s="26">
        <f t="shared" si="383"/>
        <v>1194400</v>
      </c>
      <c r="BN566" s="26">
        <f t="shared" si="383"/>
        <v>1194400</v>
      </c>
      <c r="BO566" s="26">
        <f t="shared" si="383"/>
        <v>1194400</v>
      </c>
      <c r="BP566" s="38">
        <f t="shared" si="375"/>
        <v>48093600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421818</v>
      </c>
      <c r="L567" s="26">
        <f t="shared" si="384"/>
        <v>421818</v>
      </c>
      <c r="M567" s="26">
        <f t="shared" si="384"/>
        <v>421818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31636350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2557818</v>
      </c>
      <c r="L568" s="26">
        <f t="shared" si="386"/>
        <v>2557818</v>
      </c>
      <c r="M568" s="26">
        <f t="shared" si="386"/>
        <v>4557818</v>
      </c>
      <c r="N568" s="26">
        <f t="shared" si="386"/>
        <v>4138424</v>
      </c>
      <c r="O568" s="26">
        <f t="shared" si="386"/>
        <v>4138424</v>
      </c>
      <c r="P568" s="26">
        <f t="shared" si="386"/>
        <v>4138424</v>
      </c>
      <c r="Q568" s="26">
        <f t="shared" si="386"/>
        <v>4138424</v>
      </c>
      <c r="R568" s="26">
        <f t="shared" si="386"/>
        <v>4138424</v>
      </c>
      <c r="S568" s="26">
        <f t="shared" si="386"/>
        <v>4138424</v>
      </c>
      <c r="T568" s="26">
        <f t="shared" si="386"/>
        <v>5896824</v>
      </c>
      <c r="U568" s="26">
        <f t="shared" si="386"/>
        <v>5896824</v>
      </c>
      <c r="V568" s="26">
        <f t="shared" si="386"/>
        <v>5896824</v>
      </c>
      <c r="W568" s="26">
        <f t="shared" si="386"/>
        <v>4896824</v>
      </c>
      <c r="X568" s="26">
        <f t="shared" si="386"/>
        <v>4896824</v>
      </c>
      <c r="Y568" s="26">
        <f t="shared" si="386"/>
        <v>4896824</v>
      </c>
      <c r="Z568" s="26">
        <f t="shared" si="386"/>
        <v>4896824</v>
      </c>
      <c r="AA568" s="26">
        <f t="shared" si="386"/>
        <v>4896824</v>
      </c>
      <c r="AB568" s="26">
        <f t="shared" si="386"/>
        <v>4896824</v>
      </c>
      <c r="AC568" s="26">
        <f t="shared" si="386"/>
        <v>4896824</v>
      </c>
      <c r="AD568" s="26">
        <f t="shared" si="386"/>
        <v>4896824</v>
      </c>
      <c r="AE568" s="26">
        <f t="shared" si="386"/>
        <v>4896824</v>
      </c>
      <c r="AF568" s="26">
        <f t="shared" si="386"/>
        <v>5175224</v>
      </c>
      <c r="AG568" s="26">
        <f t="shared" si="386"/>
        <v>5175224</v>
      </c>
      <c r="AH568" s="26">
        <f t="shared" si="386"/>
        <v>5175224</v>
      </c>
      <c r="AI568" s="26">
        <f t="shared" si="386"/>
        <v>5175224</v>
      </c>
      <c r="AJ568" s="26">
        <f t="shared" si="386"/>
        <v>5175224</v>
      </c>
      <c r="AK568" s="26">
        <f t="shared" si="386"/>
        <v>5175224</v>
      </c>
      <c r="AL568" s="26">
        <f t="shared" si="386"/>
        <v>5175224</v>
      </c>
      <c r="AM568" s="26">
        <f t="shared" ref="AM568:BO568" si="387">AM567+AM566+AM565</f>
        <v>5175224</v>
      </c>
      <c r="AN568" s="26">
        <f t="shared" si="387"/>
        <v>5175224</v>
      </c>
      <c r="AO568" s="26">
        <f t="shared" si="387"/>
        <v>5175224</v>
      </c>
      <c r="AP568" s="26">
        <f t="shared" si="387"/>
        <v>5175224</v>
      </c>
      <c r="AQ568" s="26">
        <f t="shared" si="387"/>
        <v>5175224</v>
      </c>
      <c r="AR568" s="26">
        <f t="shared" si="387"/>
        <v>6173624</v>
      </c>
      <c r="AS568" s="26">
        <f t="shared" si="387"/>
        <v>6173624</v>
      </c>
      <c r="AT568" s="26">
        <f t="shared" si="387"/>
        <v>6173624</v>
      </c>
      <c r="AU568" s="26">
        <f t="shared" si="387"/>
        <v>6173624</v>
      </c>
      <c r="AV568" s="26">
        <f t="shared" si="387"/>
        <v>6173624</v>
      </c>
      <c r="AW568" s="26">
        <f t="shared" si="387"/>
        <v>6173624</v>
      </c>
      <c r="AX568" s="26">
        <f t="shared" si="387"/>
        <v>6173624</v>
      </c>
      <c r="AY568" s="26">
        <f t="shared" si="387"/>
        <v>6173624</v>
      </c>
      <c r="AZ568" s="26">
        <f t="shared" si="387"/>
        <v>6173624</v>
      </c>
      <c r="BA568" s="26">
        <f t="shared" si="387"/>
        <v>6173624</v>
      </c>
      <c r="BB568" s="26">
        <f t="shared" si="387"/>
        <v>6173624</v>
      </c>
      <c r="BC568" s="26">
        <f t="shared" si="387"/>
        <v>6173624</v>
      </c>
      <c r="BD568" s="26">
        <f t="shared" si="387"/>
        <v>7728824</v>
      </c>
      <c r="BE568" s="26">
        <f t="shared" si="387"/>
        <v>7728824</v>
      </c>
      <c r="BF568" s="26">
        <f t="shared" si="387"/>
        <v>7728824</v>
      </c>
      <c r="BG568" s="26">
        <f t="shared" si="387"/>
        <v>7728824</v>
      </c>
      <c r="BH568" s="26">
        <f t="shared" si="387"/>
        <v>7728824</v>
      </c>
      <c r="BI568" s="26">
        <f t="shared" si="387"/>
        <v>7728824</v>
      </c>
      <c r="BJ568" s="26">
        <f t="shared" si="387"/>
        <v>7728824</v>
      </c>
      <c r="BK568" s="26">
        <f t="shared" si="387"/>
        <v>7728824</v>
      </c>
      <c r="BL568" s="26">
        <f t="shared" si="387"/>
        <v>7728824</v>
      </c>
      <c r="BM568" s="26">
        <f t="shared" si="387"/>
        <v>7728824</v>
      </c>
      <c r="BN568" s="26">
        <f t="shared" si="387"/>
        <v>7728824</v>
      </c>
      <c r="BO568" s="26">
        <f t="shared" si="387"/>
        <v>7728824</v>
      </c>
      <c r="BP568" s="38">
        <f>SUM(H568:BO568)</f>
        <v>325197950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34503998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61761888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62102688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74083488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92745888</v>
      </c>
      <c r="BP569" s="38">
        <f>SUM(H569:BO569)</f>
        <v>325197950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2557818</v>
      </c>
      <c r="L570" s="40">
        <f t="shared" si="388"/>
        <v>2557818</v>
      </c>
      <c r="M570" s="40">
        <f t="shared" si="388"/>
        <v>4557818</v>
      </c>
      <c r="N570" s="40">
        <f t="shared" si="388"/>
        <v>4138424</v>
      </c>
      <c r="O570" s="40">
        <f t="shared" si="388"/>
        <v>4138424</v>
      </c>
      <c r="P570" s="40">
        <f t="shared" si="388"/>
        <v>4138424</v>
      </c>
      <c r="Q570" s="40">
        <f t="shared" si="388"/>
        <v>4138424</v>
      </c>
      <c r="R570" s="40">
        <f t="shared" si="388"/>
        <v>4138424</v>
      </c>
      <c r="S570" s="40">
        <f t="shared" si="388"/>
        <v>4138424</v>
      </c>
      <c r="T570" s="40">
        <f t="shared" si="388"/>
        <v>5896824</v>
      </c>
      <c r="U570" s="40">
        <f t="shared" si="388"/>
        <v>5896824</v>
      </c>
      <c r="V570" s="40">
        <f t="shared" si="388"/>
        <v>5896824</v>
      </c>
      <c r="W570" s="40">
        <f t="shared" si="388"/>
        <v>4896824</v>
      </c>
      <c r="X570" s="40">
        <f t="shared" si="388"/>
        <v>4896824</v>
      </c>
      <c r="Y570" s="40">
        <f t="shared" si="388"/>
        <v>4896824</v>
      </c>
      <c r="Z570" s="40">
        <f t="shared" si="388"/>
        <v>4896824</v>
      </c>
      <c r="AA570" s="40">
        <f t="shared" si="388"/>
        <v>4896824</v>
      </c>
      <c r="AB570" s="40">
        <f t="shared" si="388"/>
        <v>4896824</v>
      </c>
      <c r="AC570" s="40">
        <f t="shared" si="388"/>
        <v>4896824</v>
      </c>
      <c r="AD570" s="40">
        <f t="shared" si="388"/>
        <v>4896824</v>
      </c>
      <c r="AE570" s="40">
        <f t="shared" si="388"/>
        <v>4896824</v>
      </c>
      <c r="AF570" s="40">
        <f t="shared" si="388"/>
        <v>5175224</v>
      </c>
      <c r="AG570" s="40">
        <f t="shared" si="388"/>
        <v>5175224</v>
      </c>
      <c r="AH570" s="40">
        <f t="shared" si="388"/>
        <v>5175224</v>
      </c>
      <c r="AI570" s="40">
        <f t="shared" si="388"/>
        <v>5175224</v>
      </c>
      <c r="AJ570" s="40">
        <f t="shared" si="388"/>
        <v>5175224</v>
      </c>
      <c r="AK570" s="40">
        <f t="shared" si="388"/>
        <v>5175224</v>
      </c>
      <c r="AL570" s="40">
        <f t="shared" si="388"/>
        <v>5175224</v>
      </c>
      <c r="AM570" s="40">
        <f t="shared" ref="AM570:BO570" si="389">AM553+AM380+AM297+AM232</f>
        <v>5175224</v>
      </c>
      <c r="AN570" s="40">
        <f t="shared" si="389"/>
        <v>5175224</v>
      </c>
      <c r="AO570" s="40">
        <f t="shared" si="389"/>
        <v>5175224</v>
      </c>
      <c r="AP570" s="40">
        <f t="shared" si="389"/>
        <v>5175224</v>
      </c>
      <c r="AQ570" s="40">
        <f t="shared" si="389"/>
        <v>5175224</v>
      </c>
      <c r="AR570" s="40">
        <f t="shared" si="389"/>
        <v>6173624</v>
      </c>
      <c r="AS570" s="40">
        <f t="shared" si="389"/>
        <v>6173624</v>
      </c>
      <c r="AT570" s="40">
        <f t="shared" si="389"/>
        <v>6173624</v>
      </c>
      <c r="AU570" s="40">
        <f t="shared" si="389"/>
        <v>6173624</v>
      </c>
      <c r="AV570" s="40">
        <f t="shared" si="389"/>
        <v>6173624</v>
      </c>
      <c r="AW570" s="40">
        <f t="shared" si="389"/>
        <v>6173624</v>
      </c>
      <c r="AX570" s="40">
        <f t="shared" si="389"/>
        <v>6173624</v>
      </c>
      <c r="AY570" s="40">
        <f t="shared" si="389"/>
        <v>6173624</v>
      </c>
      <c r="AZ570" s="40">
        <f t="shared" si="389"/>
        <v>6173624</v>
      </c>
      <c r="BA570" s="40">
        <f t="shared" si="389"/>
        <v>6173624</v>
      </c>
      <c r="BB570" s="40">
        <f t="shared" si="389"/>
        <v>6173624</v>
      </c>
      <c r="BC570" s="40">
        <f t="shared" si="389"/>
        <v>6173624</v>
      </c>
      <c r="BD570" s="40">
        <f t="shared" si="389"/>
        <v>7728824</v>
      </c>
      <c r="BE570" s="40">
        <f t="shared" si="389"/>
        <v>7728824</v>
      </c>
      <c r="BF570" s="40">
        <f t="shared" si="389"/>
        <v>7728824</v>
      </c>
      <c r="BG570" s="40">
        <f t="shared" si="389"/>
        <v>7728824</v>
      </c>
      <c r="BH570" s="40">
        <f t="shared" si="389"/>
        <v>7728824</v>
      </c>
      <c r="BI570" s="40">
        <f t="shared" si="389"/>
        <v>7728824</v>
      </c>
      <c r="BJ570" s="40">
        <f t="shared" si="389"/>
        <v>7728824</v>
      </c>
      <c r="BK570" s="40">
        <f t="shared" si="389"/>
        <v>7728824</v>
      </c>
      <c r="BL570" s="40">
        <f t="shared" si="389"/>
        <v>7728824</v>
      </c>
      <c r="BM570" s="40">
        <f t="shared" si="389"/>
        <v>7728824</v>
      </c>
      <c r="BN570" s="40">
        <f t="shared" si="389"/>
        <v>7728824</v>
      </c>
      <c r="BO570" s="40">
        <f t="shared" si="389"/>
        <v>7728824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1160</v>
      </c>
      <c r="C1" s="10" t="s">
        <v>1161</v>
      </c>
      <c r="D1" s="10" t="s">
        <v>1162</v>
      </c>
      <c r="E1" s="10" t="s">
        <v>1163</v>
      </c>
      <c r="F1" s="10" t="s">
        <v>1164</v>
      </c>
    </row>
    <row r="2" spans="1:102" x14ac:dyDescent="0.15">
      <c r="A2" s="14" t="s">
        <v>1159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23220000</v>
      </c>
      <c r="C7" s="3">
        <f t="shared" si="0"/>
        <v>43344000</v>
      </c>
      <c r="D7" s="3">
        <f t="shared" si="0"/>
        <v>46128000</v>
      </c>
      <c r="E7" s="3">
        <f t="shared" si="0"/>
        <v>56112000</v>
      </c>
      <c r="F7" s="3">
        <f t="shared" si="0"/>
        <v>71664000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25220000</v>
      </c>
      <c r="C9" s="3">
        <f t="shared" si="0"/>
        <v>46344000</v>
      </c>
      <c r="D9" s="3">
        <f t="shared" si="0"/>
        <v>46128000</v>
      </c>
      <c r="E9" s="3">
        <f t="shared" si="0"/>
        <v>56112000</v>
      </c>
      <c r="F9" s="3">
        <f t="shared" si="0"/>
        <v>71664000</v>
      </c>
    </row>
    <row r="10" spans="1:102" x14ac:dyDescent="0.15">
      <c r="A10" s="2" t="s">
        <v>4</v>
      </c>
      <c r="B10" s="3">
        <f t="shared" si="0"/>
        <v>4644000</v>
      </c>
      <c r="C10" s="3">
        <f t="shared" si="0"/>
        <v>8668800</v>
      </c>
      <c r="D10" s="3">
        <f t="shared" si="0"/>
        <v>9225600</v>
      </c>
      <c r="E10" s="3">
        <f t="shared" si="0"/>
        <v>11222400</v>
      </c>
      <c r="F10" s="3">
        <f t="shared" si="0"/>
        <v>14332800</v>
      </c>
    </row>
    <row r="11" spans="1:102" x14ac:dyDescent="0.15">
      <c r="A11" s="5" t="s">
        <v>3</v>
      </c>
      <c r="B11" s="4">
        <f>B10/B9</f>
        <v>0.18413957176843776</v>
      </c>
      <c r="C11" s="4">
        <f>C10/C9</f>
        <v>0.18705334023821854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4639998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0.18398088818398098</v>
      </c>
      <c r="C13" s="4">
        <f>C12/C9</f>
        <v>0.14563024339720351</v>
      </c>
      <c r="D13" s="4">
        <f>D12/D9</f>
        <v>0.14631217481789802</v>
      </c>
      <c r="E13" s="4">
        <f>E12/E9</f>
        <v>0.12027887082976903</v>
      </c>
      <c r="F13" s="4">
        <f>F12/F9</f>
        <v>9.4176825184192903E-2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34503998</v>
      </c>
      <c r="C14" s="3">
        <f>C28+C42+C56+C70</f>
        <v>61761888</v>
      </c>
      <c r="D14" s="3">
        <f>D28+D42+D56+D70</f>
        <v>62102688</v>
      </c>
      <c r="E14" s="3">
        <f>E28+E42+E56+E70</f>
        <v>74083488</v>
      </c>
      <c r="F14" s="3">
        <f>F28+F42+F56+F70</f>
        <v>92745888</v>
      </c>
      <c r="G14" s="1">
        <f>SUM(B14:F14)</f>
        <v>325197950</v>
      </c>
      <c r="H14" s="1">
        <f>+F28+F42+F56+F70</f>
        <v>92745888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5220000</v>
      </c>
      <c r="C21" s="26">
        <f>STAFF_CWS!AE211</f>
        <v>9744000</v>
      </c>
      <c r="D21" s="26">
        <f>STAFF_CWS!AQ211</f>
        <v>12528000</v>
      </c>
      <c r="E21" s="26">
        <f>STAFF_CWS!BC211</f>
        <v>15312000</v>
      </c>
      <c r="F21" s="26">
        <f>STAFF_CWS!BO211</f>
        <v>23664000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5220000</v>
      </c>
      <c r="C23" s="26">
        <f>STAFF_CWS!AE215</f>
        <v>9744000</v>
      </c>
      <c r="D23" s="26">
        <f>STAFF_CWS!AQ215</f>
        <v>12528000</v>
      </c>
      <c r="E23" s="26">
        <f>STAFF_CWS!BC215</f>
        <v>15312000</v>
      </c>
      <c r="F23" s="26">
        <f>STAFF_CWS!BO215</f>
        <v>23664000</v>
      </c>
    </row>
    <row r="24" spans="1:102" x14ac:dyDescent="0.15">
      <c r="A24" s="2" t="s">
        <v>4</v>
      </c>
      <c r="B24" s="26">
        <f>STAFF_CWS!S225</f>
        <v>1044000</v>
      </c>
      <c r="C24" s="26">
        <f>STAFF_CWS!AE225</f>
        <v>1948800</v>
      </c>
      <c r="D24" s="26">
        <f>STAFF_CWS!AQ225</f>
        <v>2505600</v>
      </c>
      <c r="E24" s="26">
        <f>STAFF_CWS!BC225</f>
        <v>3062400</v>
      </c>
      <c r="F24" s="26">
        <f>STAFF_CWS!BO225</f>
        <v>4732800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0.48484827586206897</v>
      </c>
      <c r="C27" s="4">
        <f>C26/C23</f>
        <v>0.34632019704433498</v>
      </c>
      <c r="D27" s="4">
        <f>D26/D23</f>
        <v>0.26936015325670498</v>
      </c>
      <c r="E27" s="4">
        <f>E26/E23</f>
        <v>0.22038557993730407</v>
      </c>
      <c r="F27" s="4">
        <f>F26/F23</f>
        <v>0.14260243407707912</v>
      </c>
    </row>
    <row r="28" spans="1:102" x14ac:dyDescent="0.15">
      <c r="A28" s="2" t="s">
        <v>0</v>
      </c>
      <c r="B28" s="26">
        <f>STAFF_CWS!S233</f>
        <v>8794908</v>
      </c>
      <c r="C28" s="26">
        <f>STAFF_CWS!AE233</f>
        <v>15067344</v>
      </c>
      <c r="D28" s="26">
        <f>STAFF_CWS!AQ233</f>
        <v>18408144</v>
      </c>
      <c r="E28" s="26">
        <f>STAFF_CWS!BC233</f>
        <v>21748944</v>
      </c>
      <c r="F28" s="26">
        <f>STAFF_CWS!BO233</f>
        <v>31771344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18000000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18000000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3600000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2109090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23709090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3" t="s">
        <v>35</v>
      </c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 t="s">
        <v>36</v>
      </c>
      <c r="P1" s="383"/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 t="s">
        <v>37</v>
      </c>
      <c r="AB1" s="383"/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 t="s">
        <v>38</v>
      </c>
      <c r="AN1" s="383"/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 t="s">
        <v>39</v>
      </c>
      <c r="AZ1" s="383"/>
      <c r="BA1" s="383"/>
      <c r="BB1" s="383"/>
      <c r="BC1" s="383"/>
      <c r="BD1" s="383"/>
      <c r="BE1" s="383"/>
      <c r="BF1" s="383"/>
      <c r="BG1" s="383"/>
      <c r="BH1" s="383"/>
      <c r="BI1" s="383"/>
      <c r="BJ1" s="383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3" t="s">
        <v>151</v>
      </c>
      <c r="B5" s="383"/>
    </row>
    <row r="6" spans="1:63" x14ac:dyDescent="0.15">
      <c r="C6" s="383" t="s">
        <v>35</v>
      </c>
      <c r="D6" s="383"/>
      <c r="E6" s="383"/>
      <c r="F6" s="383"/>
      <c r="G6" s="383"/>
      <c r="H6" s="383"/>
      <c r="I6" s="383"/>
      <c r="J6" s="383"/>
      <c r="K6" s="383"/>
      <c r="L6" s="383"/>
      <c r="M6" s="383"/>
      <c r="N6" s="383"/>
      <c r="O6" s="383" t="s">
        <v>36</v>
      </c>
      <c r="P6" s="383"/>
      <c r="Q6" s="383"/>
      <c r="R6" s="383"/>
      <c r="S6" s="383"/>
      <c r="T6" s="383"/>
      <c r="U6" s="383"/>
      <c r="V6" s="383"/>
      <c r="W6" s="383"/>
      <c r="X6" s="383"/>
      <c r="Y6" s="383"/>
      <c r="Z6" s="383"/>
      <c r="AA6" s="383" t="s">
        <v>37</v>
      </c>
      <c r="AB6" s="383"/>
      <c r="AC6" s="383"/>
      <c r="AD6" s="383"/>
      <c r="AE6" s="383"/>
      <c r="AF6" s="383"/>
      <c r="AG6" s="383"/>
      <c r="AH6" s="383"/>
      <c r="AI6" s="383"/>
      <c r="AJ6" s="383"/>
      <c r="AK6" s="383"/>
      <c r="AL6" s="383"/>
      <c r="AM6" s="383" t="s">
        <v>38</v>
      </c>
      <c r="AN6" s="383"/>
      <c r="AO6" s="383"/>
      <c r="AP6" s="383"/>
      <c r="AQ6" s="383"/>
      <c r="AR6" s="383"/>
      <c r="AS6" s="383"/>
      <c r="AT6" s="383"/>
      <c r="AU6" s="383"/>
      <c r="AV6" s="383"/>
      <c r="AW6" s="383"/>
      <c r="AX6" s="383"/>
      <c r="AY6" s="383" t="s">
        <v>39</v>
      </c>
      <c r="AZ6" s="383"/>
      <c r="BA6" s="383"/>
      <c r="BB6" s="383"/>
      <c r="BC6" s="383"/>
      <c r="BD6" s="383"/>
      <c r="BE6" s="383"/>
      <c r="BF6" s="383"/>
      <c r="BG6" s="383"/>
      <c r="BH6" s="383"/>
      <c r="BI6" s="383"/>
      <c r="BJ6" s="383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1016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1780000</v>
      </c>
      <c r="G9" s="9">
        <f>+STAFF_CWS!L561</f>
        <v>1780000</v>
      </c>
      <c r="H9" s="9">
        <f>+STAFF_CWS!M561</f>
        <v>1780000</v>
      </c>
      <c r="I9" s="9">
        <f>+STAFF_CWS!N561</f>
        <v>2980000</v>
      </c>
      <c r="J9" s="9">
        <f>+STAFF_CWS!O561</f>
        <v>2980000</v>
      </c>
      <c r="K9" s="9">
        <f>+STAFF_CWS!P561</f>
        <v>2980000</v>
      </c>
      <c r="L9" s="9">
        <f>+STAFF_CWS!Q561</f>
        <v>2980000</v>
      </c>
      <c r="M9" s="9">
        <f>+STAFF_CWS!R561</f>
        <v>2980000</v>
      </c>
      <c r="N9" s="9">
        <f>+STAFF_CWS!S561</f>
        <v>2980000</v>
      </c>
      <c r="O9" s="9">
        <f>+STAFF_CWS!T561</f>
        <v>3612000</v>
      </c>
      <c r="P9" s="9">
        <f>+STAFF_CWS!U561</f>
        <v>3612000</v>
      </c>
      <c r="Q9" s="9">
        <f>+STAFF_CWS!V561</f>
        <v>3612000</v>
      </c>
      <c r="R9" s="9">
        <f>+STAFF_CWS!W561</f>
        <v>3612000</v>
      </c>
      <c r="S9" s="9">
        <f>+STAFF_CWS!X561</f>
        <v>3612000</v>
      </c>
      <c r="T9" s="9">
        <f>+STAFF_CWS!Y561</f>
        <v>3612000</v>
      </c>
      <c r="U9" s="9">
        <f>+STAFF_CWS!Z561</f>
        <v>3612000</v>
      </c>
      <c r="V9" s="9">
        <f>+STAFF_CWS!AA561</f>
        <v>3612000</v>
      </c>
      <c r="W9" s="9">
        <f>+STAFF_CWS!AB561</f>
        <v>3612000</v>
      </c>
      <c r="X9" s="9">
        <f>+STAFF_CWS!AC561</f>
        <v>3612000</v>
      </c>
      <c r="Y9" s="9">
        <f>+STAFF_CWS!AD561</f>
        <v>3612000</v>
      </c>
      <c r="Z9" s="9">
        <f>+STAFF_CWS!AE561</f>
        <v>3612000</v>
      </c>
      <c r="AA9" s="9">
        <f>+STAFF_CWS!AF561</f>
        <v>3844000</v>
      </c>
      <c r="AB9" s="9">
        <f>+STAFF_CWS!AG561</f>
        <v>3844000</v>
      </c>
      <c r="AC9" s="9">
        <f>+STAFF_CWS!AH561</f>
        <v>3844000</v>
      </c>
      <c r="AD9" s="9">
        <f>+STAFF_CWS!AI561</f>
        <v>3844000</v>
      </c>
      <c r="AE9" s="9">
        <f>+STAFF_CWS!AJ561</f>
        <v>3844000</v>
      </c>
      <c r="AF9" s="9">
        <f>+STAFF_CWS!AK561</f>
        <v>3844000</v>
      </c>
      <c r="AG9" s="9">
        <f>+STAFF_CWS!AL561</f>
        <v>3844000</v>
      </c>
      <c r="AH9" s="9">
        <f>+STAFF_CWS!AM561</f>
        <v>3844000</v>
      </c>
      <c r="AI9" s="9">
        <f>+STAFF_CWS!AN561</f>
        <v>3844000</v>
      </c>
      <c r="AJ9" s="9">
        <f>+STAFF_CWS!AO561</f>
        <v>3844000</v>
      </c>
      <c r="AK9" s="9">
        <f>+STAFF_CWS!AP561</f>
        <v>3844000</v>
      </c>
      <c r="AL9" s="9">
        <f>+STAFF_CWS!AQ561</f>
        <v>3844000</v>
      </c>
      <c r="AM9" s="9">
        <f>+STAFF_CWS!AR561</f>
        <v>4676000</v>
      </c>
      <c r="AN9" s="9">
        <f>+STAFF_CWS!AS561</f>
        <v>4676000</v>
      </c>
      <c r="AO9" s="9">
        <f>+STAFF_CWS!AT561</f>
        <v>4676000</v>
      </c>
      <c r="AP9" s="9">
        <f>+STAFF_CWS!AU561</f>
        <v>4676000</v>
      </c>
      <c r="AQ9" s="9">
        <f>+STAFF_CWS!AV561</f>
        <v>4676000</v>
      </c>
      <c r="AR9" s="9">
        <f>+STAFF_CWS!AW561</f>
        <v>4676000</v>
      </c>
      <c r="AS9" s="9">
        <f>+STAFF_CWS!AX561</f>
        <v>4676000</v>
      </c>
      <c r="AT9" s="9">
        <f>+STAFF_CWS!AY561</f>
        <v>4676000</v>
      </c>
      <c r="AU9" s="9">
        <f>+STAFF_CWS!AZ561</f>
        <v>4676000</v>
      </c>
      <c r="AV9" s="9">
        <f>+STAFF_CWS!BA561</f>
        <v>4676000</v>
      </c>
      <c r="AW9" s="9">
        <f>+STAFF_CWS!BB561</f>
        <v>4676000</v>
      </c>
      <c r="AX9" s="9">
        <f>+STAFF_CWS!BC561</f>
        <v>4676000</v>
      </c>
      <c r="AY9" s="9">
        <f>+STAFF_CWS!BD561</f>
        <v>5972000</v>
      </c>
      <c r="AZ9" s="9">
        <f>+STAFF_CWS!BE561</f>
        <v>5972000</v>
      </c>
      <c r="BA9" s="9">
        <f>+STAFF_CWS!BF561</f>
        <v>5972000</v>
      </c>
      <c r="BB9" s="9">
        <f>+STAFF_CWS!BG561</f>
        <v>5972000</v>
      </c>
      <c r="BC9" s="9">
        <f>+STAFF_CWS!BH561</f>
        <v>5972000</v>
      </c>
      <c r="BD9" s="9">
        <f>+STAFF_CWS!BI561</f>
        <v>5972000</v>
      </c>
      <c r="BE9" s="9">
        <f>+STAFF_CWS!BJ561</f>
        <v>5972000</v>
      </c>
      <c r="BF9" s="9">
        <f>+STAFF_CWS!BK561</f>
        <v>5972000</v>
      </c>
      <c r="BG9" s="9">
        <f>+STAFF_CWS!BL561</f>
        <v>5972000</v>
      </c>
      <c r="BH9" s="9">
        <f>+STAFF_CWS!BM561</f>
        <v>5972000</v>
      </c>
      <c r="BI9" s="9">
        <f>+STAFF_CWS!BN561</f>
        <v>5972000</v>
      </c>
      <c r="BJ9" s="9">
        <f>+STAFF_CWS!BO561</f>
        <v>5972000</v>
      </c>
      <c r="BK9" s="37">
        <f>SUM(C9:BJ9)</f>
        <v>240468000</v>
      </c>
    </row>
    <row r="10" spans="1:63" x14ac:dyDescent="0.15">
      <c r="B10" s="33" t="s">
        <v>1017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1780000</v>
      </c>
      <c r="G11" s="9">
        <f t="shared" si="0"/>
        <v>1780000</v>
      </c>
      <c r="H11" s="9">
        <f t="shared" si="0"/>
        <v>1780000</v>
      </c>
      <c r="I11" s="9">
        <f t="shared" si="0"/>
        <v>2980000</v>
      </c>
      <c r="J11" s="9">
        <f t="shared" si="0"/>
        <v>2980000</v>
      </c>
      <c r="K11" s="9">
        <f t="shared" si="0"/>
        <v>2980000</v>
      </c>
      <c r="L11" s="9">
        <f t="shared" si="0"/>
        <v>2980000</v>
      </c>
      <c r="M11" s="9">
        <f t="shared" si="0"/>
        <v>2980000</v>
      </c>
      <c r="N11" s="9">
        <f t="shared" si="0"/>
        <v>2980000</v>
      </c>
      <c r="O11" s="9">
        <f t="shared" si="0"/>
        <v>3612000</v>
      </c>
      <c r="P11" s="9">
        <f t="shared" si="0"/>
        <v>3612000</v>
      </c>
      <c r="Q11" s="9">
        <f t="shared" si="0"/>
        <v>3612000</v>
      </c>
      <c r="R11" s="9">
        <f t="shared" si="0"/>
        <v>3612000</v>
      </c>
      <c r="S11" s="9">
        <f t="shared" si="0"/>
        <v>3612000</v>
      </c>
      <c r="T11" s="9">
        <f t="shared" si="0"/>
        <v>3612000</v>
      </c>
      <c r="U11" s="9">
        <f t="shared" si="0"/>
        <v>3612000</v>
      </c>
      <c r="V11" s="9">
        <f t="shared" si="0"/>
        <v>3612000</v>
      </c>
      <c r="W11" s="9">
        <f t="shared" si="0"/>
        <v>3612000</v>
      </c>
      <c r="X11" s="9">
        <f t="shared" si="0"/>
        <v>3612000</v>
      </c>
      <c r="Y11" s="9">
        <f t="shared" si="0"/>
        <v>3612000</v>
      </c>
      <c r="Z11" s="9">
        <f t="shared" si="0"/>
        <v>3612000</v>
      </c>
      <c r="AA11" s="9">
        <f t="shared" si="0"/>
        <v>3844000</v>
      </c>
      <c r="AB11" s="9">
        <f t="shared" si="0"/>
        <v>3844000</v>
      </c>
      <c r="AC11" s="9">
        <f t="shared" si="0"/>
        <v>3844000</v>
      </c>
      <c r="AD11" s="9">
        <f t="shared" si="0"/>
        <v>3844000</v>
      </c>
      <c r="AE11" s="9">
        <f t="shared" si="0"/>
        <v>3844000</v>
      </c>
      <c r="AF11" s="9">
        <f t="shared" si="0"/>
        <v>3844000</v>
      </c>
      <c r="AG11" s="9">
        <f t="shared" si="0"/>
        <v>3844000</v>
      </c>
      <c r="AH11" s="9">
        <f t="shared" si="0"/>
        <v>3844000</v>
      </c>
      <c r="AI11" s="9">
        <f t="shared" si="0"/>
        <v>3844000</v>
      </c>
      <c r="AJ11" s="9">
        <f t="shared" si="0"/>
        <v>3844000</v>
      </c>
      <c r="AK11" s="9">
        <f t="shared" si="0"/>
        <v>3844000</v>
      </c>
      <c r="AL11" s="9">
        <f t="shared" si="0"/>
        <v>3844000</v>
      </c>
      <c r="AM11" s="9">
        <f t="shared" si="0"/>
        <v>4676000</v>
      </c>
      <c r="AN11" s="9">
        <f t="shared" si="0"/>
        <v>4676000</v>
      </c>
      <c r="AO11" s="9">
        <f t="shared" si="0"/>
        <v>4676000</v>
      </c>
      <c r="AP11" s="9">
        <f t="shared" si="0"/>
        <v>4676000</v>
      </c>
      <c r="AQ11" s="9">
        <f t="shared" si="0"/>
        <v>4676000</v>
      </c>
      <c r="AR11" s="9">
        <f t="shared" si="0"/>
        <v>4676000</v>
      </c>
      <c r="AS11" s="9">
        <f t="shared" si="0"/>
        <v>4676000</v>
      </c>
      <c r="AT11" s="9">
        <f t="shared" si="0"/>
        <v>4676000</v>
      </c>
      <c r="AU11" s="9">
        <f t="shared" si="0"/>
        <v>4676000</v>
      </c>
      <c r="AV11" s="9">
        <f t="shared" si="0"/>
        <v>4676000</v>
      </c>
      <c r="AW11" s="9">
        <f t="shared" si="0"/>
        <v>4676000</v>
      </c>
      <c r="AX11" s="9">
        <f t="shared" si="0"/>
        <v>4676000</v>
      </c>
      <c r="AY11" s="9">
        <f t="shared" si="0"/>
        <v>5972000</v>
      </c>
      <c r="AZ11" s="9">
        <f t="shared" si="0"/>
        <v>5972000</v>
      </c>
      <c r="BA11" s="9">
        <f t="shared" si="0"/>
        <v>5972000</v>
      </c>
      <c r="BB11" s="9">
        <f t="shared" si="0"/>
        <v>5972000</v>
      </c>
      <c r="BC11" s="9">
        <f t="shared" si="0"/>
        <v>5972000</v>
      </c>
      <c r="BD11" s="9">
        <f t="shared" si="0"/>
        <v>5972000</v>
      </c>
      <c r="BE11" s="9">
        <f t="shared" si="0"/>
        <v>5972000</v>
      </c>
      <c r="BF11" s="9">
        <f t="shared" si="0"/>
        <v>5972000</v>
      </c>
      <c r="BG11" s="9">
        <f t="shared" si="0"/>
        <v>5972000</v>
      </c>
      <c r="BH11" s="9">
        <f t="shared" si="0"/>
        <v>5972000</v>
      </c>
      <c r="BI11" s="9">
        <f t="shared" si="0"/>
        <v>5972000</v>
      </c>
      <c r="BJ11" s="9">
        <f t="shared" si="0"/>
        <v>5972000</v>
      </c>
      <c r="BK11" s="37">
        <f>SUM(BK9:BK10)</f>
        <v>240468000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3" t="s">
        <v>154</v>
      </c>
      <c r="B13" s="383"/>
    </row>
    <row r="14" spans="1:63" x14ac:dyDescent="0.15">
      <c r="C14" s="383" t="s">
        <v>35</v>
      </c>
      <c r="D14" s="383"/>
      <c r="E14" s="383"/>
      <c r="F14" s="383"/>
      <c r="G14" s="383"/>
      <c r="H14" s="383"/>
      <c r="I14" s="383"/>
      <c r="J14" s="383"/>
      <c r="K14" s="383"/>
      <c r="L14" s="383"/>
      <c r="M14" s="383"/>
      <c r="N14" s="383"/>
      <c r="O14" s="383" t="s">
        <v>36</v>
      </c>
      <c r="P14" s="383"/>
      <c r="Q14" s="383"/>
      <c r="R14" s="383"/>
      <c r="S14" s="383"/>
      <c r="T14" s="383"/>
      <c r="U14" s="383"/>
      <c r="V14" s="383"/>
      <c r="W14" s="383"/>
      <c r="X14" s="383"/>
      <c r="Y14" s="383"/>
      <c r="Z14" s="383"/>
      <c r="AA14" s="383" t="s">
        <v>37</v>
      </c>
      <c r="AB14" s="383"/>
      <c r="AC14" s="383"/>
      <c r="AD14" s="383"/>
      <c r="AE14" s="383"/>
      <c r="AF14" s="383"/>
      <c r="AG14" s="383"/>
      <c r="AH14" s="383"/>
      <c r="AI14" s="383"/>
      <c r="AJ14" s="383"/>
      <c r="AK14" s="383"/>
      <c r="AL14" s="383"/>
      <c r="AM14" s="383" t="s">
        <v>38</v>
      </c>
      <c r="AN14" s="383"/>
      <c r="AO14" s="383"/>
      <c r="AP14" s="383"/>
      <c r="AQ14" s="383"/>
      <c r="AR14" s="383"/>
      <c r="AS14" s="383"/>
      <c r="AT14" s="383"/>
      <c r="AU14" s="383"/>
      <c r="AV14" s="383"/>
      <c r="AW14" s="383"/>
      <c r="AX14" s="383"/>
      <c r="AY14" s="383" t="s">
        <v>39</v>
      </c>
      <c r="AZ14" s="383"/>
      <c r="BA14" s="383"/>
      <c r="BB14" s="383"/>
      <c r="BC14" s="383"/>
      <c r="BD14" s="383"/>
      <c r="BE14" s="383"/>
      <c r="BF14" s="383"/>
      <c r="BG14" s="383"/>
      <c r="BH14" s="383"/>
      <c r="BI14" s="383"/>
      <c r="BJ14" s="383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70</vt:i4>
      </vt:variant>
    </vt:vector>
  </HeadingPairs>
  <TitlesOfParts>
    <vt:vector size="13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CajaPositivo</vt:lpstr>
      <vt:lpstr>CajaRequerida</vt:lpstr>
      <vt:lpstr>COGS_DB</vt:lpstr>
      <vt:lpstr>COGS_PRICEMARGIN</vt:lpstr>
      <vt:lpstr>CompraInventarioAbrilAñ1</vt:lpstr>
      <vt:lpstr>CONTEOPERSONAL</vt:lpstr>
      <vt:lpstr>DicYR1</vt:lpstr>
      <vt:lpstr>FebYR2Acum</vt:lpstr>
      <vt:lpstr>FebYR3</vt:lpstr>
      <vt:lpstr>FebYR3Acum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JulYR2</vt:lpstr>
      <vt:lpstr>JulYR2Acum</vt:lpstr>
      <vt:lpstr>JunYR1Acum</vt:lpstr>
      <vt:lpstr>MayYR1</vt:lpstr>
      <vt:lpstr>MayYR1Acum</vt:lpstr>
      <vt:lpstr>NovYR1Acum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2023-05-05T06:25:26Z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