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4E845106-60F0-CD43-9F5C-FAB6A540E354}" xr6:coauthVersionLast="47" xr6:coauthVersionMax="47" xr10:uidLastSave="{00000000-0000-0000-0000-000000000000}"/>
  <bookViews>
    <workbookView xWindow="0" yWindow="500" windowWidth="28560" windowHeight="20500" firstSheet="26" activeTab="26" xr2:uid="{360FB051-2420-3E49-AAF6-CD5C2BC7BA3E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93" i="48" l="1"/>
  <c r="BI93" i="48"/>
  <c r="BH93" i="48"/>
  <c r="BG93" i="48"/>
  <c r="BF93" i="48"/>
  <c r="BE93" i="48"/>
  <c r="BD93" i="48"/>
  <c r="BC93" i="48"/>
  <c r="BB93" i="48"/>
  <c r="BA93" i="48"/>
  <c r="AZ93" i="48"/>
  <c r="AY93" i="48"/>
  <c r="AX93" i="48"/>
  <c r="AW93" i="48"/>
  <c r="AV93" i="48"/>
  <c r="AU93" i="48"/>
  <c r="AT93" i="48"/>
  <c r="AS93" i="48"/>
  <c r="AR93" i="48"/>
  <c r="AQ93" i="48"/>
  <c r="AP93" i="48"/>
  <c r="AO93" i="48"/>
  <c r="AN93" i="48"/>
  <c r="AM93" i="48"/>
  <c r="BJ92" i="48"/>
  <c r="BI92" i="48"/>
  <c r="BH92" i="48"/>
  <c r="BG92" i="48"/>
  <c r="BF92" i="48"/>
  <c r="BE92" i="48"/>
  <c r="BD92" i="48"/>
  <c r="BC92" i="48"/>
  <c r="BB92" i="48"/>
  <c r="BA92" i="48"/>
  <c r="AZ92" i="48"/>
  <c r="AY92" i="48"/>
  <c r="AX92" i="48"/>
  <c r="AW92" i="48"/>
  <c r="AV92" i="48"/>
  <c r="AU92" i="48"/>
  <c r="AT92" i="48"/>
  <c r="AS92" i="48"/>
  <c r="AR92" i="48"/>
  <c r="AQ92" i="48"/>
  <c r="AP92" i="48"/>
  <c r="AO92" i="48"/>
  <c r="AN92" i="48"/>
  <c r="AM92" i="48"/>
  <c r="BJ81" i="48"/>
  <c r="BI81" i="48"/>
  <c r="BH81" i="48"/>
  <c r="BG81" i="48"/>
  <c r="BF81" i="48"/>
  <c r="BE81" i="48"/>
  <c r="BD81" i="48"/>
  <c r="BC81" i="48"/>
  <c r="BB81" i="48"/>
  <c r="BA81" i="48"/>
  <c r="AZ81" i="48"/>
  <c r="AY81" i="48"/>
  <c r="AX81" i="48"/>
  <c r="AW81" i="48"/>
  <c r="AV81" i="48"/>
  <c r="AU81" i="48"/>
  <c r="AT81" i="48"/>
  <c r="AS81" i="48"/>
  <c r="AR81" i="48"/>
  <c r="AQ81" i="48"/>
  <c r="AP81" i="48"/>
  <c r="AO81" i="48"/>
  <c r="AN81" i="48"/>
  <c r="AM81" i="48"/>
  <c r="BJ76" i="48"/>
  <c r="BI76" i="48"/>
  <c r="BH76" i="48"/>
  <c r="BG76" i="48"/>
  <c r="BF76" i="48"/>
  <c r="BE76" i="48"/>
  <c r="BD76" i="48"/>
  <c r="BC76" i="48"/>
  <c r="BB76" i="48"/>
  <c r="BA76" i="48"/>
  <c r="AZ76" i="48"/>
  <c r="BJ75" i="48"/>
  <c r="BI75" i="48"/>
  <c r="BH75" i="48"/>
  <c r="BG75" i="48"/>
  <c r="BF75" i="48"/>
  <c r="BE75" i="48"/>
  <c r="BD75" i="48"/>
  <c r="BC75" i="48"/>
  <c r="BB75" i="48"/>
  <c r="BA75" i="48"/>
  <c r="AZ75" i="48"/>
  <c r="AY76" i="48"/>
  <c r="AY75" i="48"/>
  <c r="AX76" i="48"/>
  <c r="AW76" i="48"/>
  <c r="AV76" i="48"/>
  <c r="AU76" i="48"/>
  <c r="AT76" i="48"/>
  <c r="AS76" i="48"/>
  <c r="AR76" i="48"/>
  <c r="AQ76" i="48"/>
  <c r="AP76" i="48"/>
  <c r="AO76" i="48"/>
  <c r="AN76" i="48"/>
  <c r="AX75" i="48"/>
  <c r="AW75" i="48"/>
  <c r="AV75" i="48"/>
  <c r="AU75" i="48"/>
  <c r="AT75" i="48"/>
  <c r="AS75" i="48"/>
  <c r="AR75" i="48"/>
  <c r="AQ75" i="48"/>
  <c r="AP75" i="48"/>
  <c r="AO75" i="48"/>
  <c r="AN75" i="48"/>
  <c r="AM76" i="48"/>
  <c r="AM75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61" i="48"/>
  <c r="BI61" i="48"/>
  <c r="BH61" i="48"/>
  <c r="BG61" i="48"/>
  <c r="BF61" i="48"/>
  <c r="BE61" i="48"/>
  <c r="BD61" i="48"/>
  <c r="BC61" i="48"/>
  <c r="BB61" i="48"/>
  <c r="BA61" i="48"/>
  <c r="AZ61" i="48"/>
  <c r="BJ60" i="48"/>
  <c r="BI60" i="48"/>
  <c r="BH60" i="48"/>
  <c r="BG60" i="48"/>
  <c r="BF60" i="48"/>
  <c r="BE60" i="48"/>
  <c r="BD60" i="48"/>
  <c r="BC60" i="48"/>
  <c r="BB60" i="48"/>
  <c r="BA60" i="48"/>
  <c r="AZ60" i="48"/>
  <c r="BJ59" i="48"/>
  <c r="BI59" i="48"/>
  <c r="BH59" i="48"/>
  <c r="BG59" i="48"/>
  <c r="BF59" i="48"/>
  <c r="BE59" i="48"/>
  <c r="BD59" i="48"/>
  <c r="BC59" i="48"/>
  <c r="BB59" i="48"/>
  <c r="BA59" i="48"/>
  <c r="AZ59" i="48"/>
  <c r="BJ58" i="48"/>
  <c r="BI58" i="48"/>
  <c r="BH58" i="48"/>
  <c r="BG58" i="48"/>
  <c r="BF58" i="48"/>
  <c r="BE58" i="48"/>
  <c r="BD58" i="48"/>
  <c r="BC58" i="48"/>
  <c r="BB58" i="48"/>
  <c r="BA58" i="48"/>
  <c r="AZ58" i="48"/>
  <c r="AY61" i="48"/>
  <c r="AY60" i="48"/>
  <c r="AY59" i="48"/>
  <c r="AY58" i="48"/>
  <c r="AX61" i="48"/>
  <c r="AW61" i="48"/>
  <c r="AV61" i="48"/>
  <c r="AU61" i="48"/>
  <c r="AT61" i="48"/>
  <c r="AS61" i="48"/>
  <c r="AR61" i="48"/>
  <c r="AQ61" i="48"/>
  <c r="AP61" i="48"/>
  <c r="AO61" i="48"/>
  <c r="AN61" i="48"/>
  <c r="AX60" i="48"/>
  <c r="AW60" i="48"/>
  <c r="AV60" i="48"/>
  <c r="AU60" i="48"/>
  <c r="AT60" i="48"/>
  <c r="AS60" i="48"/>
  <c r="AR60" i="48"/>
  <c r="AQ60" i="48"/>
  <c r="AP60" i="48"/>
  <c r="AO60" i="48"/>
  <c r="AN60" i="48"/>
  <c r="AX59" i="48"/>
  <c r="AW59" i="48"/>
  <c r="AV59" i="48"/>
  <c r="AU59" i="48"/>
  <c r="AT59" i="48"/>
  <c r="AS59" i="48"/>
  <c r="AR59" i="48"/>
  <c r="AQ59" i="48"/>
  <c r="AP59" i="48"/>
  <c r="AO59" i="48"/>
  <c r="AN59" i="48"/>
  <c r="AX58" i="48"/>
  <c r="AW58" i="48"/>
  <c r="AV58" i="48"/>
  <c r="AU58" i="48"/>
  <c r="AT58" i="48"/>
  <c r="AS58" i="48"/>
  <c r="AR58" i="48"/>
  <c r="AQ58" i="48"/>
  <c r="AP58" i="48"/>
  <c r="AO58" i="48"/>
  <c r="AN58" i="48"/>
  <c r="AM61" i="48"/>
  <c r="AM60" i="48"/>
  <c r="AM59" i="48"/>
  <c r="AM58" i="48"/>
  <c r="BJ52" i="48"/>
  <c r="BI52" i="48"/>
  <c r="BH52" i="48"/>
  <c r="BG52" i="48"/>
  <c r="BF52" i="48"/>
  <c r="BE52" i="48"/>
  <c r="BD52" i="48"/>
  <c r="BC52" i="48"/>
  <c r="BB52" i="48"/>
  <c r="BA52" i="48"/>
  <c r="AZ52" i="48"/>
  <c r="BJ51" i="48"/>
  <c r="BI51" i="48"/>
  <c r="BH51" i="48"/>
  <c r="BG51" i="48"/>
  <c r="BF51" i="48"/>
  <c r="BE51" i="48"/>
  <c r="BD51" i="48"/>
  <c r="BC51" i="48"/>
  <c r="BB51" i="48"/>
  <c r="BA51" i="48"/>
  <c r="AZ51" i="48"/>
  <c r="AY52" i="48"/>
  <c r="AY51" i="48"/>
  <c r="AX52" i="48"/>
  <c r="AW52" i="48"/>
  <c r="AV52" i="48"/>
  <c r="AU52" i="48"/>
  <c r="AT52" i="48"/>
  <c r="AS52" i="48"/>
  <c r="AR52" i="48"/>
  <c r="AQ52" i="48"/>
  <c r="AP52" i="48"/>
  <c r="AO52" i="48"/>
  <c r="AN52" i="48"/>
  <c r="AX51" i="48"/>
  <c r="AW51" i="48"/>
  <c r="AV51" i="48"/>
  <c r="AU51" i="48"/>
  <c r="AT51" i="48"/>
  <c r="AS51" i="48"/>
  <c r="AR51" i="48"/>
  <c r="AQ51" i="48"/>
  <c r="AP51" i="48"/>
  <c r="AO51" i="48"/>
  <c r="AN51" i="48"/>
  <c r="AM52" i="48"/>
  <c r="AM51" i="48"/>
  <c r="BJ7" i="48"/>
  <c r="BI7" i="48"/>
  <c r="BH7" i="48"/>
  <c r="BH9" i="48" s="1"/>
  <c r="BG7" i="48"/>
  <c r="BF7" i="48"/>
  <c r="BE7" i="48"/>
  <c r="BE9" i="48" s="1"/>
  <c r="BD7" i="48"/>
  <c r="BD9" i="48" s="1"/>
  <c r="BC7" i="48"/>
  <c r="BC9" i="48" s="1"/>
  <c r="BC50" i="48" s="1"/>
  <c r="BB7" i="48"/>
  <c r="BA7" i="48"/>
  <c r="AZ7" i="48"/>
  <c r="AZ9" i="48" s="1"/>
  <c r="BJ9" i="48"/>
  <c r="BJ50" i="48" s="1"/>
  <c r="BI9" i="48"/>
  <c r="BI8" i="48" s="1"/>
  <c r="BG9" i="48"/>
  <c r="BG50" i="48" s="1"/>
  <c r="BF9" i="48"/>
  <c r="BF8" i="48" s="1"/>
  <c r="BB9" i="48"/>
  <c r="BA9" i="48"/>
  <c r="BA8" i="48" s="1"/>
  <c r="AY9" i="48"/>
  <c r="AY50" i="48" s="1"/>
  <c r="BJ8" i="48"/>
  <c r="BB8" i="48"/>
  <c r="AY7" i="48"/>
  <c r="BB50" i="48"/>
  <c r="BA50" i="48"/>
  <c r="AX50" i="48"/>
  <c r="AW50" i="48"/>
  <c r="AV50" i="48"/>
  <c r="AU50" i="48"/>
  <c r="AT50" i="48"/>
  <c r="AS50" i="48"/>
  <c r="AR50" i="48"/>
  <c r="AQ50" i="48"/>
  <c r="AP50" i="48"/>
  <c r="AO50" i="48"/>
  <c r="AN50" i="48"/>
  <c r="AM50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BJ14" i="48"/>
  <c r="BI14" i="48"/>
  <c r="BH14" i="48"/>
  <c r="BG14" i="48"/>
  <c r="BF14" i="48"/>
  <c r="BE14" i="48"/>
  <c r="BD14" i="48"/>
  <c r="BC14" i="48"/>
  <c r="BB14" i="48"/>
  <c r="BA14" i="48"/>
  <c r="AZ14" i="48"/>
  <c r="AY15" i="48"/>
  <c r="AY14" i="48"/>
  <c r="BJ24" i="48"/>
  <c r="BI24" i="48"/>
  <c r="BH24" i="48"/>
  <c r="BG24" i="48"/>
  <c r="BF24" i="48"/>
  <c r="BE24" i="48"/>
  <c r="BD24" i="48"/>
  <c r="BC24" i="48"/>
  <c r="BB24" i="48"/>
  <c r="BA24" i="48"/>
  <c r="AZ24" i="48"/>
  <c r="BJ23" i="48"/>
  <c r="BI23" i="48"/>
  <c r="BH23" i="48"/>
  <c r="BG23" i="48"/>
  <c r="BF23" i="48"/>
  <c r="BE23" i="48"/>
  <c r="BD23" i="48"/>
  <c r="BC23" i="48"/>
  <c r="BB23" i="48"/>
  <c r="BA23" i="48"/>
  <c r="AZ23" i="48"/>
  <c r="BJ22" i="48"/>
  <c r="BI22" i="48"/>
  <c r="BH22" i="48"/>
  <c r="BG22" i="48"/>
  <c r="BF22" i="48"/>
  <c r="BE22" i="48"/>
  <c r="BD22" i="48"/>
  <c r="BC22" i="48"/>
  <c r="BB22" i="48"/>
  <c r="BA22" i="48"/>
  <c r="AZ22" i="48"/>
  <c r="BJ21" i="48"/>
  <c r="BI21" i="48"/>
  <c r="BH21" i="48"/>
  <c r="BG21" i="48"/>
  <c r="BF21" i="48"/>
  <c r="BE21" i="48"/>
  <c r="BD21" i="48"/>
  <c r="BC21" i="48"/>
  <c r="BB21" i="48"/>
  <c r="BA21" i="48"/>
  <c r="AZ21" i="48"/>
  <c r="AY24" i="48"/>
  <c r="AY23" i="48"/>
  <c r="AY22" i="48"/>
  <c r="AY21" i="48"/>
  <c r="AX24" i="48"/>
  <c r="AW24" i="48"/>
  <c r="AV24" i="48"/>
  <c r="AU24" i="48"/>
  <c r="AT24" i="48"/>
  <c r="AS24" i="48"/>
  <c r="AR24" i="48"/>
  <c r="AQ24" i="48"/>
  <c r="AP24" i="48"/>
  <c r="AO24" i="48"/>
  <c r="AN24" i="48"/>
  <c r="AX23" i="48"/>
  <c r="AW23" i="48"/>
  <c r="AV23" i="48"/>
  <c r="AU23" i="48"/>
  <c r="AT23" i="48"/>
  <c r="AS23" i="48"/>
  <c r="AR23" i="48"/>
  <c r="AQ23" i="48"/>
  <c r="AP23" i="48"/>
  <c r="AO23" i="48"/>
  <c r="AN23" i="48"/>
  <c r="AX22" i="48"/>
  <c r="AW22" i="48"/>
  <c r="AV22" i="48"/>
  <c r="AU22" i="48"/>
  <c r="AT22" i="48"/>
  <c r="AS22" i="48"/>
  <c r="AR22" i="48"/>
  <c r="AQ22" i="48"/>
  <c r="AP22" i="48"/>
  <c r="AO22" i="48"/>
  <c r="AN22" i="48"/>
  <c r="AX21" i="48"/>
  <c r="AW21" i="48"/>
  <c r="AV21" i="48"/>
  <c r="AU21" i="48"/>
  <c r="AT21" i="48"/>
  <c r="AS21" i="48"/>
  <c r="AR21" i="48"/>
  <c r="AQ21" i="48"/>
  <c r="AP21" i="48"/>
  <c r="AO21" i="48"/>
  <c r="AN21" i="48"/>
  <c r="AM24" i="48"/>
  <c r="AM23" i="48"/>
  <c r="AM22" i="48"/>
  <c r="AM21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X14" i="48"/>
  <c r="AW14" i="48"/>
  <c r="AV14" i="48"/>
  <c r="AU14" i="48"/>
  <c r="AT14" i="48"/>
  <c r="AS14" i="48"/>
  <c r="AR14" i="48"/>
  <c r="AQ14" i="48"/>
  <c r="AP14" i="48"/>
  <c r="AO14" i="48"/>
  <c r="AN14" i="48"/>
  <c r="AM15" i="48"/>
  <c r="AM14" i="48"/>
  <c r="AX9" i="48"/>
  <c r="AW9" i="48"/>
  <c r="AV9" i="48"/>
  <c r="AU9" i="48"/>
  <c r="AU8" i="48" s="1"/>
  <c r="AT9" i="48"/>
  <c r="AT8" i="48" s="1"/>
  <c r="AS9" i="48"/>
  <c r="AS8" i="48" s="1"/>
  <c r="AR9" i="48"/>
  <c r="AR8" i="48" s="1"/>
  <c r="AQ9" i="48"/>
  <c r="AP9" i="48"/>
  <c r="AO9" i="48"/>
  <c r="AN9" i="48"/>
  <c r="AM9" i="48"/>
  <c r="AM8" i="48" s="1"/>
  <c r="AX8" i="48"/>
  <c r="AW8" i="48"/>
  <c r="AV8" i="48"/>
  <c r="AQ8" i="48"/>
  <c r="AP8" i="48"/>
  <c r="AO8" i="48"/>
  <c r="AN8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AY6" i="48" a="1"/>
  <c r="AY6" i="48" s="1"/>
  <c r="AM6" i="48" a="1"/>
  <c r="AM6" i="48" s="1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I47" i="82"/>
  <c r="BI92" i="82" s="1"/>
  <c r="BI116" i="82" s="1"/>
  <c r="BI115" i="82" s="1"/>
  <c r="BI119" i="82" s="1"/>
  <c r="BJ45" i="82"/>
  <c r="BJ47" i="82" s="1"/>
  <c r="BI45" i="82"/>
  <c r="BH45" i="82"/>
  <c r="BH47" i="82" s="1"/>
  <c r="BG45" i="82"/>
  <c r="BG47" i="82" s="1"/>
  <c r="BF45" i="82"/>
  <c r="BF47" i="82" s="1"/>
  <c r="BE45" i="82"/>
  <c r="BE47" i="82" s="1"/>
  <c r="BD45" i="82"/>
  <c r="BD47" i="82" s="1"/>
  <c r="BC45" i="82"/>
  <c r="BC47" i="82" s="1"/>
  <c r="BB45" i="82"/>
  <c r="BB47" i="82" s="1"/>
  <c r="BA45" i="82"/>
  <c r="BA47" i="82" s="1"/>
  <c r="AZ45" i="82"/>
  <c r="AZ47" i="82" s="1"/>
  <c r="AY45" i="82"/>
  <c r="AY47" i="82" s="1"/>
  <c r="AY44" i="82" a="1"/>
  <c r="AY44" i="82" s="1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X47" i="82" s="1"/>
  <c r="AX46" i="82" s="1"/>
  <c r="AW45" i="82"/>
  <c r="AW47" i="82" s="1"/>
  <c r="AW46" i="82" s="1"/>
  <c r="AV45" i="82"/>
  <c r="AV47" i="82" s="1"/>
  <c r="AU45" i="82"/>
  <c r="AU47" i="82" s="1"/>
  <c r="AT45" i="82"/>
  <c r="AT47" i="82" s="1"/>
  <c r="AS45" i="82"/>
  <c r="AS47" i="82" s="1"/>
  <c r="AS46" i="82" s="1"/>
  <c r="AR45" i="82"/>
  <c r="AR47" i="82" s="1"/>
  <c r="AR27" i="82" s="1"/>
  <c r="AQ45" i="82"/>
  <c r="AQ47" i="82" s="1"/>
  <c r="AP45" i="82"/>
  <c r="AP47" i="82" s="1"/>
  <c r="AO45" i="82"/>
  <c r="AO47" i="82" s="1"/>
  <c r="AN45" i="82"/>
  <c r="AN47" i="82" s="1"/>
  <c r="AM45" i="82"/>
  <c r="AM47" i="82" s="1"/>
  <c r="AL45" i="82"/>
  <c r="AM44" i="82" a="1"/>
  <c r="AM44" i="82" s="1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144" i="46" s="1"/>
  <c r="E81" i="46"/>
  <c r="F81" i="46" s="1"/>
  <c r="E80" i="46"/>
  <c r="F80" i="46" s="1"/>
  <c r="E57" i="46"/>
  <c r="F57" i="46" s="1"/>
  <c r="E56" i="46"/>
  <c r="F56" i="46" s="1"/>
  <c r="E55" i="46"/>
  <c r="E105" i="46" s="1"/>
  <c r="E54" i="46"/>
  <c r="E58" i="46" s="1"/>
  <c r="E69" i="46"/>
  <c r="E119" i="46" s="1"/>
  <c r="E71" i="46"/>
  <c r="F71" i="46" s="1"/>
  <c r="E70" i="46"/>
  <c r="F70" i="46" s="1"/>
  <c r="G70" i="46" s="1"/>
  <c r="B54" i="46"/>
  <c r="D54" i="46" s="1"/>
  <c r="B69" i="46"/>
  <c r="B73" i="46" s="1"/>
  <c r="E79" i="46"/>
  <c r="F79" i="46" s="1"/>
  <c r="E78" i="46"/>
  <c r="E128" i="46" s="1"/>
  <c r="B94" i="46"/>
  <c r="D94" i="46" s="1"/>
  <c r="D98" i="46" s="1"/>
  <c r="B78" i="46"/>
  <c r="B83" i="46" s="1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A248" i="46"/>
  <c r="A241" i="46"/>
  <c r="E239" i="46"/>
  <c r="B239" i="46"/>
  <c r="A239" i="46"/>
  <c r="D238" i="46"/>
  <c r="F237" i="46"/>
  <c r="D236" i="46"/>
  <c r="F236" i="46" s="1"/>
  <c r="G236" i="46" s="1"/>
  <c r="A233" i="46"/>
  <c r="A225" i="46"/>
  <c r="A223" i="46"/>
  <c r="A216" i="46"/>
  <c r="E214" i="46"/>
  <c r="B214" i="46"/>
  <c r="A214" i="46"/>
  <c r="D213" i="46"/>
  <c r="F212" i="46"/>
  <c r="D211" i="46"/>
  <c r="F211" i="46" s="1"/>
  <c r="A208" i="46"/>
  <c r="A200" i="46"/>
  <c r="A198" i="46"/>
  <c r="A191" i="46"/>
  <c r="E189" i="46"/>
  <c r="B189" i="46"/>
  <c r="A189" i="46"/>
  <c r="D188" i="46"/>
  <c r="F188" i="46" s="1"/>
  <c r="G188" i="46" s="1"/>
  <c r="F187" i="46"/>
  <c r="D186" i="46"/>
  <c r="F186" i="46" s="1"/>
  <c r="A183" i="46"/>
  <c r="A175" i="46"/>
  <c r="A173" i="46"/>
  <c r="A166" i="46"/>
  <c r="E164" i="46"/>
  <c r="B164" i="46"/>
  <c r="A164" i="46"/>
  <c r="D163" i="46"/>
  <c r="F163" i="46" s="1"/>
  <c r="F162" i="46"/>
  <c r="D161" i="46"/>
  <c r="F161" i="46" s="1"/>
  <c r="G161" i="46" s="1"/>
  <c r="A158" i="46"/>
  <c r="A150" i="46"/>
  <c r="A148" i="46"/>
  <c r="A141" i="46"/>
  <c r="E139" i="46"/>
  <c r="B139" i="46"/>
  <c r="A139" i="46"/>
  <c r="D138" i="46"/>
  <c r="F138" i="46" s="1"/>
  <c r="G138" i="46" s="1"/>
  <c r="F137" i="46"/>
  <c r="D136" i="46"/>
  <c r="A133" i="46"/>
  <c r="A125" i="46"/>
  <c r="A123" i="46"/>
  <c r="A116" i="46"/>
  <c r="E114" i="46"/>
  <c r="B114" i="46"/>
  <c r="A114" i="46"/>
  <c r="D113" i="46"/>
  <c r="AK67" i="49" s="1"/>
  <c r="F112" i="46"/>
  <c r="D111" i="46"/>
  <c r="A108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A98" i="46"/>
  <c r="A91" i="46"/>
  <c r="E89" i="46"/>
  <c r="B89" i="46"/>
  <c r="A89" i="46"/>
  <c r="D88" i="46"/>
  <c r="F88" i="46" s="1"/>
  <c r="G88" i="46" s="1"/>
  <c r="F87" i="46"/>
  <c r="D86" i="46"/>
  <c r="A83" i="46"/>
  <c r="A75" i="46"/>
  <c r="A73" i="46"/>
  <c r="A66" i="46"/>
  <c r="E64" i="46"/>
  <c r="B64" i="46"/>
  <c r="A64" i="46"/>
  <c r="D63" i="46"/>
  <c r="F63" i="46" s="1"/>
  <c r="G63" i="46" s="1"/>
  <c r="F62" i="46"/>
  <c r="D61" i="46"/>
  <c r="F61" i="46" s="1"/>
  <c r="A58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AT72" i="48"/>
  <c r="AS72" i="48"/>
  <c r="AS71" i="48" s="1"/>
  <c r="AR72" i="48"/>
  <c r="AQ72" i="48"/>
  <c r="AQ71" i="48" s="1"/>
  <c r="AQ77" i="48" s="1"/>
  <c r="BK52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G36" i="46" s="1"/>
  <c r="E33" i="46"/>
  <c r="B33" i="46"/>
  <c r="A33" i="46"/>
  <c r="F31" i="46"/>
  <c r="F30" i="46"/>
  <c r="F29" i="46"/>
  <c r="D28" i="46"/>
  <c r="F28" i="46" s="1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BK82" i="48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D10" i="31" s="1"/>
  <c r="H12" i="30"/>
  <c r="G12" i="30"/>
  <c r="G14" i="30"/>
  <c r="F12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 s="1"/>
  <c r="F49" i="58"/>
  <c r="E49" i="58"/>
  <c r="D49" i="58"/>
  <c r="C40" i="58"/>
  <c r="C79" i="91"/>
  <c r="C45" i="92"/>
  <c r="BK38" i="58"/>
  <c r="BJ38" i="58"/>
  <c r="BI38" i="58"/>
  <c r="BI77" i="91" s="1"/>
  <c r="BI44" i="92" s="1"/>
  <c r="BH38" i="58"/>
  <c r="BG38" i="58"/>
  <c r="BG77" i="91" s="1"/>
  <c r="BG44" i="92" s="1"/>
  <c r="BF38" i="58"/>
  <c r="BF77" i="91" s="1"/>
  <c r="BF44" i="92" s="1"/>
  <c r="BE38" i="58"/>
  <c r="BE77" i="91" s="1"/>
  <c r="BE44" i="92" s="1"/>
  <c r="BD38" i="58"/>
  <c r="BD77" i="91"/>
  <c r="BD44" i="92" s="1"/>
  <c r="BC38" i="58"/>
  <c r="BB38" i="58"/>
  <c r="BA38" i="58"/>
  <c r="BA77" i="91" s="1"/>
  <c r="AZ38" i="58"/>
  <c r="AY38" i="58"/>
  <c r="AY77" i="91"/>
  <c r="AX38" i="58"/>
  <c r="AW38" i="58"/>
  <c r="AW77" i="91" s="1"/>
  <c r="AW44" i="92" s="1"/>
  <c r="AV38" i="58"/>
  <c r="AV77" i="91" s="1"/>
  <c r="AV44" i="92" s="1"/>
  <c r="AU38" i="58"/>
  <c r="AT38" i="58"/>
  <c r="AT77" i="91" s="1"/>
  <c r="AT44" i="92" s="1"/>
  <c r="AS38" i="58"/>
  <c r="AS77" i="91" s="1"/>
  <c r="AS44" i="92" s="1"/>
  <c r="AR38" i="58"/>
  <c r="AR77" i="91" s="1"/>
  <c r="AR44" i="92" s="1"/>
  <c r="AQ38" i="58"/>
  <c r="AQ77" i="91"/>
  <c r="AQ44" i="92" s="1"/>
  <c r="AP38" i="58"/>
  <c r="AO38" i="58"/>
  <c r="AO77" i="91" s="1"/>
  <c r="AN38" i="58"/>
  <c r="AM38" i="58"/>
  <c r="AL38" i="58"/>
  <c r="AK38" i="58"/>
  <c r="AK77" i="91"/>
  <c r="AK44" i="92" s="1"/>
  <c r="AJ38" i="58"/>
  <c r="AI38" i="58"/>
  <c r="AI77" i="91" s="1"/>
  <c r="AI44" i="92" s="1"/>
  <c r="AH38" i="58"/>
  <c r="AH77" i="91" s="1"/>
  <c r="AH44" i="92" s="1"/>
  <c r="AG38" i="58"/>
  <c r="AG77" i="91"/>
  <c r="AG44" i="92" s="1"/>
  <c r="AF38" i="58"/>
  <c r="AF77" i="91" s="1"/>
  <c r="AF44" i="92" s="1"/>
  <c r="AE38" i="58"/>
  <c r="AD38" i="58"/>
  <c r="AC38" i="58"/>
  <c r="AC77" i="91" s="1"/>
  <c r="AC44" i="92" s="1"/>
  <c r="AB38" i="58"/>
  <c r="AC135" i="59" s="1"/>
  <c r="AA38" i="58"/>
  <c r="AA77" i="91" s="1"/>
  <c r="AA44" i="92" s="1"/>
  <c r="Z38" i="58"/>
  <c r="Z77" i="91"/>
  <c r="Y38" i="58"/>
  <c r="Y77" i="91"/>
  <c r="Y44" i="92" s="1"/>
  <c r="X38" i="58"/>
  <c r="W38" i="58"/>
  <c r="V38" i="58"/>
  <c r="U38" i="58"/>
  <c r="U77" i="91" s="1"/>
  <c r="U44" i="92" s="1"/>
  <c r="T38" i="58"/>
  <c r="S38" i="58"/>
  <c r="S77" i="91" s="1"/>
  <c r="S44" i="92" s="1"/>
  <c r="R38" i="58"/>
  <c r="Q38" i="58"/>
  <c r="Q77" i="91" s="1"/>
  <c r="Q44" i="92" s="1"/>
  <c r="P38" i="58"/>
  <c r="P77" i="91" s="1"/>
  <c r="O38" i="58"/>
  <c r="N38" i="58"/>
  <c r="M38" i="58"/>
  <c r="M77" i="91" s="1"/>
  <c r="M44" i="92" s="1"/>
  <c r="L38" i="58"/>
  <c r="L77" i="91"/>
  <c r="L44" i="92" s="1"/>
  <c r="K38" i="58"/>
  <c r="K77" i="91" s="1"/>
  <c r="K44" i="92" s="1"/>
  <c r="J38" i="58"/>
  <c r="I38" i="58"/>
  <c r="I77" i="91" s="1"/>
  <c r="I44" i="92" s="1"/>
  <c r="H38" i="58"/>
  <c r="H77" i="91"/>
  <c r="H44" i="92" s="1"/>
  <c r="G38" i="58"/>
  <c r="G77" i="91" s="1"/>
  <c r="F38" i="58"/>
  <c r="E38" i="58"/>
  <c r="E77" i="91"/>
  <c r="E44" i="92" s="1"/>
  <c r="D38" i="58"/>
  <c r="C38" i="58"/>
  <c r="BK31" i="58"/>
  <c r="BK70" i="91"/>
  <c r="BJ31" i="58"/>
  <c r="BI31" i="58"/>
  <c r="BI70" i="91" s="1"/>
  <c r="BI43" i="92" s="1"/>
  <c r="BH31" i="58"/>
  <c r="BG31" i="58"/>
  <c r="BF31" i="58"/>
  <c r="BF70" i="91" s="1"/>
  <c r="BF43" i="92" s="1"/>
  <c r="BE31" i="58"/>
  <c r="BD31" i="58"/>
  <c r="BD70" i="91" s="1"/>
  <c r="BD43" i="92" s="1"/>
  <c r="BC31" i="58"/>
  <c r="BC70" i="91" s="1"/>
  <c r="BC43" i="92" s="1"/>
  <c r="BB31" i="58"/>
  <c r="BA31" i="58"/>
  <c r="BA70" i="91" s="1"/>
  <c r="AZ31" i="58"/>
  <c r="AY31" i="58"/>
  <c r="AX31" i="58"/>
  <c r="AX70" i="91" s="1"/>
  <c r="AX43" i="92" s="1"/>
  <c r="AW31" i="58"/>
  <c r="AW70" i="91"/>
  <c r="AW43" i="92" s="1"/>
  <c r="AV31" i="58"/>
  <c r="AV70" i="91" s="1"/>
  <c r="AV43" i="92" s="1"/>
  <c r="AU31" i="58"/>
  <c r="AU70" i="91" s="1"/>
  <c r="AU43" i="92" s="1"/>
  <c r="AT31" i="58"/>
  <c r="AS31" i="58"/>
  <c r="AS70" i="91" s="1"/>
  <c r="AS43" i="92" s="1"/>
  <c r="AR31" i="58"/>
  <c r="AQ31" i="58"/>
  <c r="AP31" i="58"/>
  <c r="AP70" i="91" s="1"/>
  <c r="AP43" i="92" s="1"/>
  <c r="AO31" i="58"/>
  <c r="AN31" i="58"/>
  <c r="AN70" i="91" s="1"/>
  <c r="AM31" i="58"/>
  <c r="AM70" i="91" s="1"/>
  <c r="AM43" i="92" s="1"/>
  <c r="AL31" i="58"/>
  <c r="AK31" i="58"/>
  <c r="AK70" i="91" s="1"/>
  <c r="AK43" i="92" s="1"/>
  <c r="AJ31" i="58"/>
  <c r="AI31" i="58"/>
  <c r="AH31" i="58"/>
  <c r="AH70" i="91" s="1"/>
  <c r="AH43" i="92" s="1"/>
  <c r="AG31" i="58"/>
  <c r="AG70" i="91"/>
  <c r="AG43" i="92" s="1"/>
  <c r="AF31" i="58"/>
  <c r="AF70" i="91" s="1"/>
  <c r="AE31" i="58"/>
  <c r="AE70" i="91" s="1"/>
  <c r="AE43" i="92" s="1"/>
  <c r="AD31" i="58"/>
  <c r="AC31" i="58"/>
  <c r="AC70" i="91"/>
  <c r="AB31" i="58"/>
  <c r="AA31" i="58"/>
  <c r="Z31" i="58"/>
  <c r="Z70" i="91" s="1"/>
  <c r="Z43" i="92" s="1"/>
  <c r="Y31" i="58"/>
  <c r="X31" i="58"/>
  <c r="W31" i="58"/>
  <c r="W70" i="91" s="1"/>
  <c r="W43" i="92" s="1"/>
  <c r="V31" i="58"/>
  <c r="U31" i="58"/>
  <c r="U70" i="91" s="1"/>
  <c r="U43" i="92" s="1"/>
  <c r="T31" i="58"/>
  <c r="S31" i="58"/>
  <c r="R31" i="58"/>
  <c r="R70" i="91" s="1"/>
  <c r="R43" i="92" s="1"/>
  <c r="Q31" i="58"/>
  <c r="Q70" i="91" s="1"/>
  <c r="Q43" i="92" s="1"/>
  <c r="P31" i="58"/>
  <c r="P70" i="91" s="1"/>
  <c r="O31" i="58"/>
  <c r="O70" i="91"/>
  <c r="N31" i="58"/>
  <c r="M31" i="58"/>
  <c r="M70" i="91" s="1"/>
  <c r="M43" i="92" s="1"/>
  <c r="L31" i="58"/>
  <c r="K31" i="58"/>
  <c r="J31" i="58"/>
  <c r="J70" i="91" s="1"/>
  <c r="J43" i="92" s="1"/>
  <c r="I31" i="58"/>
  <c r="H31" i="58"/>
  <c r="H70" i="91" s="1"/>
  <c r="H43" i="92" s="1"/>
  <c r="G31" i="58"/>
  <c r="G70" i="91" s="1"/>
  <c r="F31" i="58"/>
  <c r="E31" i="58"/>
  <c r="E70" i="91"/>
  <c r="D31" i="58"/>
  <c r="C31" i="58"/>
  <c r="BK19" i="58"/>
  <c r="BK58" i="91" s="1"/>
  <c r="BK42" i="92" s="1"/>
  <c r="BJ19" i="58"/>
  <c r="BJ58" i="91" s="1"/>
  <c r="BJ42" i="92" s="1"/>
  <c r="BI19" i="58"/>
  <c r="BI58" i="91" s="1"/>
  <c r="BI42" i="92" s="1"/>
  <c r="BH19" i="58"/>
  <c r="BH58" i="91" s="1"/>
  <c r="BH42" i="92" s="1"/>
  <c r="BG19" i="58"/>
  <c r="BF19" i="58"/>
  <c r="BF58" i="91" s="1"/>
  <c r="BF42" i="92" s="1"/>
  <c r="BE19" i="58"/>
  <c r="BD19" i="58"/>
  <c r="BC19" i="58"/>
  <c r="BC58" i="91" s="1"/>
  <c r="BC42" i="92" s="1"/>
  <c r="BB19" i="58"/>
  <c r="BA19" i="58"/>
  <c r="BA58" i="91"/>
  <c r="BA42" i="92" s="1"/>
  <c r="AZ19" i="58"/>
  <c r="AZ58" i="91"/>
  <c r="AY19" i="58"/>
  <c r="AX19" i="58"/>
  <c r="AX58" i="91"/>
  <c r="AW19" i="58"/>
  <c r="AV19" i="58"/>
  <c r="AU19" i="58"/>
  <c r="AU58" i="91" s="1"/>
  <c r="AU42" i="92" s="1"/>
  <c r="AT19" i="58"/>
  <c r="AS19" i="58"/>
  <c r="AS58" i="91" s="1"/>
  <c r="AS42" i="92" s="1"/>
  <c r="AR19" i="58"/>
  <c r="AQ19" i="58"/>
  <c r="AP19" i="58"/>
  <c r="AP58" i="91" s="1"/>
  <c r="AP42" i="92" s="1"/>
  <c r="AO19" i="58"/>
  <c r="AN19" i="58"/>
  <c r="AM19" i="58"/>
  <c r="AM58" i="91" s="1"/>
  <c r="AM42" i="92" s="1"/>
  <c r="AL19" i="58"/>
  <c r="AL58" i="91"/>
  <c r="AL42" i="92" s="1"/>
  <c r="AK19" i="58"/>
  <c r="AK58" i="91"/>
  <c r="AJ19" i="58"/>
  <c r="AI19" i="58"/>
  <c r="AH19" i="58"/>
  <c r="AH58" i="91" s="1"/>
  <c r="AH42" i="92" s="1"/>
  <c r="AG19" i="58"/>
  <c r="AF19" i="58"/>
  <c r="AE19" i="58"/>
  <c r="AE58" i="91" s="1"/>
  <c r="AE42" i="92" s="1"/>
  <c r="AD19" i="58"/>
  <c r="AC19" i="58"/>
  <c r="AC58" i="91"/>
  <c r="AB19" i="58"/>
  <c r="AA19" i="58"/>
  <c r="Z19" i="58"/>
  <c r="Z58" i="91" s="1"/>
  <c r="Z42" i="92" s="1"/>
  <c r="Y19" i="58"/>
  <c r="X19" i="58"/>
  <c r="W19" i="58"/>
  <c r="W58" i="91" s="1"/>
  <c r="W42" i="92" s="1"/>
  <c r="V19" i="58"/>
  <c r="U19" i="58"/>
  <c r="U58" i="91" s="1"/>
  <c r="U42" i="92" s="1"/>
  <c r="T19" i="58"/>
  <c r="S19" i="58"/>
  <c r="R19" i="58"/>
  <c r="R58" i="91"/>
  <c r="Q19" i="58"/>
  <c r="P19" i="58"/>
  <c r="P58" i="91"/>
  <c r="O19" i="58"/>
  <c r="O58" i="91" s="1"/>
  <c r="O42" i="92" s="1"/>
  <c r="N19" i="58"/>
  <c r="M19" i="58"/>
  <c r="M58" i="91" s="1"/>
  <c r="M42" i="92" s="1"/>
  <c r="L19" i="58"/>
  <c r="K19" i="58"/>
  <c r="J19" i="58"/>
  <c r="J58" i="91"/>
  <c r="J42" i="92" s="1"/>
  <c r="I19" i="58"/>
  <c r="H19" i="58"/>
  <c r="G19" i="58"/>
  <c r="G58" i="91" s="1"/>
  <c r="G42" i="92" s="1"/>
  <c r="F19" i="58"/>
  <c r="F58" i="91" s="1"/>
  <c r="F42" i="92" s="1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 s="1"/>
  <c r="BJ77" i="91"/>
  <c r="BJ44" i="92" s="1"/>
  <c r="BH77" i="91"/>
  <c r="BH44" i="92" s="1"/>
  <c r="BC77" i="91"/>
  <c r="BB77" i="91"/>
  <c r="BB44" i="92" s="1"/>
  <c r="AZ77" i="91"/>
  <c r="AZ44" i="92" s="1"/>
  <c r="AX77" i="91"/>
  <c r="AX44" i="92" s="1"/>
  <c r="AU77" i="91"/>
  <c r="AP77" i="91"/>
  <c r="AP44" i="92" s="1"/>
  <c r="AN77" i="91"/>
  <c r="AM77" i="91"/>
  <c r="AM44" i="92" s="1"/>
  <c r="AL77" i="91"/>
  <c r="AL44" i="92" s="1"/>
  <c r="AJ77" i="91"/>
  <c r="AJ44" i="92"/>
  <c r="AE77" i="91"/>
  <c r="AD77" i="91"/>
  <c r="AD44" i="92" s="1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 s="1"/>
  <c r="BH70" i="91"/>
  <c r="BG70" i="91"/>
  <c r="BE70" i="91"/>
  <c r="BE43" i="92" s="1"/>
  <c r="BB70" i="91"/>
  <c r="AZ70" i="91"/>
  <c r="AY70" i="91"/>
  <c r="AY43" i="92" s="1"/>
  <c r="AT70" i="91"/>
  <c r="AT43" i="92" s="1"/>
  <c r="AR70" i="91"/>
  <c r="AQ70" i="91"/>
  <c r="AO70" i="91"/>
  <c r="AO43" i="92"/>
  <c r="AL70" i="91"/>
  <c r="AJ70" i="91"/>
  <c r="AJ43" i="92" s="1"/>
  <c r="AI70" i="91"/>
  <c r="AI43" i="92"/>
  <c r="AD70" i="91"/>
  <c r="AB70" i="91"/>
  <c r="AA70" i="91"/>
  <c r="Y70" i="91"/>
  <c r="Y43" i="92"/>
  <c r="X70" i="91"/>
  <c r="X43" i="92" s="1"/>
  <c r="V70" i="91"/>
  <c r="T70" i="91"/>
  <c r="S70" i="91"/>
  <c r="S43" i="92" s="1"/>
  <c r="N70" i="91"/>
  <c r="N43" i="92"/>
  <c r="L70" i="91"/>
  <c r="K70" i="91"/>
  <c r="I70" i="91"/>
  <c r="I43" i="92" s="1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 s="1"/>
  <c r="AY58" i="91"/>
  <c r="AW58" i="91"/>
  <c r="AV58" i="91"/>
  <c r="AT58" i="91"/>
  <c r="AT42" i="92"/>
  <c r="AR58" i="91"/>
  <c r="AR42" i="92" s="1"/>
  <c r="AQ58" i="91"/>
  <c r="AO58" i="91"/>
  <c r="AN58" i="91"/>
  <c r="AJ58" i="91"/>
  <c r="AI58" i="91"/>
  <c r="AI42" i="92"/>
  <c r="AG58" i="91"/>
  <c r="AF58" i="91"/>
  <c r="AF42" i="92" s="1"/>
  <c r="AD58" i="91"/>
  <c r="AD42" i="92" s="1"/>
  <c r="AB58" i="91"/>
  <c r="AB42" i="92" s="1"/>
  <c r="AA58" i="91"/>
  <c r="Y58" i="91"/>
  <c r="X58" i="91"/>
  <c r="V58" i="91"/>
  <c r="V42" i="92" s="1"/>
  <c r="T58" i="91"/>
  <c r="T42" i="92" s="1"/>
  <c r="S58" i="91"/>
  <c r="S42" i="92"/>
  <c r="Q58" i="91"/>
  <c r="N58" i="91"/>
  <c r="N42" i="92" s="1"/>
  <c r="L58" i="91"/>
  <c r="L42" i="92"/>
  <c r="K58" i="91"/>
  <c r="K42" i="92" s="1"/>
  <c r="I58" i="91"/>
  <c r="H58" i="91"/>
  <c r="D58" i="91"/>
  <c r="C58" i="91"/>
  <c r="C29" i="91" s="1"/>
  <c r="C33" i="91" s="1"/>
  <c r="C34" i="91" s="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 s="1"/>
  <c r="E41" i="116" s="1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I30" i="59" s="1"/>
  <c r="H40" i="116" s="1"/>
  <c r="BB134" i="59"/>
  <c r="BA134" i="59"/>
  <c r="AZ134" i="59"/>
  <c r="AY134" i="59"/>
  <c r="AX134" i="59"/>
  <c r="AW134" i="59"/>
  <c r="AV134" i="59"/>
  <c r="AU134" i="59"/>
  <c r="H30" i="59" s="1"/>
  <c r="G40" i="116" s="1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G30" i="59" s="1"/>
  <c r="F40" i="116" s="1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F29" i="59"/>
  <c r="E39" i="116" s="1"/>
  <c r="G29" i="59"/>
  <c r="F39" i="116" s="1"/>
  <c r="G39" i="116"/>
  <c r="I29" i="59"/>
  <c r="H39" i="116" s="1"/>
  <c r="E30" i="59"/>
  <c r="D40" i="116" s="1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 s="1"/>
  <c r="C44" i="116" s="1"/>
  <c r="D29" i="59"/>
  <c r="BM133" i="59"/>
  <c r="F72" i="59"/>
  <c r="E82" i="116"/>
  <c r="K13" i="105"/>
  <c r="H61" i="105"/>
  <c r="L13" i="105"/>
  <c r="E29" i="59"/>
  <c r="D39" i="116" s="1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44" i="92"/>
  <c r="C42" i="58"/>
  <c r="C81" i="91" s="1"/>
  <c r="C46" i="92" s="1"/>
  <c r="C47" i="92" s="1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AU14" i="30"/>
  <c r="AH38" i="30"/>
  <c r="AS38" i="30"/>
  <c r="AX38" i="30"/>
  <c r="E38" i="30"/>
  <c r="C36" i="31"/>
  <c r="C18" i="31"/>
  <c r="L38" i="30"/>
  <c r="BH38" i="30"/>
  <c r="C32" i="91"/>
  <c r="I14" i="30"/>
  <c r="BN14" i="30" s="1"/>
  <c r="BO38" i="30" s="1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 s="1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 s="1"/>
  <c r="BK46" i="92" s="1"/>
  <c r="BK136" i="59"/>
  <c r="BJ42" i="58"/>
  <c r="BJ81" i="91" s="1"/>
  <c r="BJ46" i="92" s="1"/>
  <c r="BJ79" i="91"/>
  <c r="BJ45" i="92"/>
  <c r="BJ136" i="59"/>
  <c r="BJ138" i="59"/>
  <c r="BI79" i="91"/>
  <c r="BI45" i="92"/>
  <c r="BI42" i="58"/>
  <c r="BI81" i="91" s="1"/>
  <c r="BI46" i="92" s="1"/>
  <c r="BI136" i="59"/>
  <c r="BI138" i="59"/>
  <c r="BH42" i="58"/>
  <c r="BH81" i="91" s="1"/>
  <c r="BH46" i="92" s="1"/>
  <c r="BH79" i="91"/>
  <c r="BH45" i="92"/>
  <c r="BG79" i="91"/>
  <c r="BG45" i="92"/>
  <c r="BH136" i="59"/>
  <c r="BF42" i="58"/>
  <c r="BF81" i="91" s="1"/>
  <c r="BF46" i="92" s="1"/>
  <c r="BF79" i="91"/>
  <c r="BF45" i="92"/>
  <c r="BG136" i="59"/>
  <c r="BG138" i="59"/>
  <c r="BE42" i="58"/>
  <c r="BE81" i="91" s="1"/>
  <c r="BE46" i="92" s="1"/>
  <c r="BE79" i="91"/>
  <c r="BE45" i="92"/>
  <c r="BF136" i="59"/>
  <c r="BF138" i="59"/>
  <c r="BD42" i="58"/>
  <c r="BD81" i="91" s="1"/>
  <c r="BD46" i="92" s="1"/>
  <c r="BD79" i="91"/>
  <c r="BD45" i="92"/>
  <c r="BE136" i="59"/>
  <c r="BE138" i="59"/>
  <c r="BC42" i="58"/>
  <c r="BC81" i="91" s="1"/>
  <c r="BC46" i="92" s="1"/>
  <c r="BC79" i="91"/>
  <c r="BC45" i="92"/>
  <c r="BD136" i="59"/>
  <c r="BD138" i="59"/>
  <c r="BB79" i="91"/>
  <c r="BB45" i="92"/>
  <c r="BB42" i="58"/>
  <c r="BB81" i="91" s="1"/>
  <c r="BB46" i="92" s="1"/>
  <c r="BC136" i="59"/>
  <c r="BA42" i="58"/>
  <c r="BA81" i="91" s="1"/>
  <c r="BA46" i="92" s="1"/>
  <c r="BA79" i="91"/>
  <c r="BA45" i="92"/>
  <c r="BB136" i="59"/>
  <c r="BB138" i="59"/>
  <c r="BA136" i="59"/>
  <c r="AZ42" i="58"/>
  <c r="AZ81" i="91" s="1"/>
  <c r="AZ46" i="92" s="1"/>
  <c r="AZ79" i="91"/>
  <c r="AY42" i="58"/>
  <c r="AY81" i="91" s="1"/>
  <c r="AY46" i="92" s="1"/>
  <c r="AY79" i="91"/>
  <c r="AY45" i="92"/>
  <c r="AZ136" i="59"/>
  <c r="AZ138" i="59"/>
  <c r="AX42" i="58"/>
  <c r="AX81" i="91" s="1"/>
  <c r="AX46" i="92" s="1"/>
  <c r="AX79" i="91"/>
  <c r="AX45" i="92"/>
  <c r="AY136" i="59"/>
  <c r="AY138" i="59"/>
  <c r="AW42" i="58"/>
  <c r="AW81" i="91" s="1"/>
  <c r="AW46" i="92" s="1"/>
  <c r="AW79" i="91"/>
  <c r="AW45" i="92"/>
  <c r="AX136" i="59"/>
  <c r="AX138" i="59"/>
  <c r="AV42" i="58"/>
  <c r="AV81" i="91" s="1"/>
  <c r="AV46" i="92" s="1"/>
  <c r="AV79" i="91"/>
  <c r="AV45" i="92"/>
  <c r="AW136" i="59"/>
  <c r="AU42" i="58"/>
  <c r="AU81" i="91" s="1"/>
  <c r="AU46" i="92" s="1"/>
  <c r="AU79" i="91"/>
  <c r="AU45" i="92"/>
  <c r="AV136" i="59"/>
  <c r="AV138" i="59"/>
  <c r="AT42" i="58"/>
  <c r="AT81" i="91" s="1"/>
  <c r="AT46" i="92" s="1"/>
  <c r="AT79" i="91"/>
  <c r="AT45" i="92"/>
  <c r="AU136" i="59"/>
  <c r="AS42" i="58"/>
  <c r="AS81" i="91" s="1"/>
  <c r="AS46" i="92" s="1"/>
  <c r="AS79" i="91"/>
  <c r="AS45" i="92"/>
  <c r="AT136" i="59"/>
  <c r="AT138" i="59"/>
  <c r="AR42" i="58"/>
  <c r="AR81" i="91"/>
  <c r="AR46" i="92" s="1"/>
  <c r="AR79" i="91"/>
  <c r="AR45" i="92"/>
  <c r="AS136" i="59"/>
  <c r="AS138" i="59"/>
  <c r="AQ42" i="58"/>
  <c r="AQ81" i="91" s="1"/>
  <c r="AQ46" i="92" s="1"/>
  <c r="AQ79" i="91"/>
  <c r="AQ45" i="92"/>
  <c r="AR136" i="59"/>
  <c r="AR138" i="59"/>
  <c r="AP42" i="58"/>
  <c r="AP81" i="91" s="1"/>
  <c r="AP46" i="92" s="1"/>
  <c r="AP79" i="91"/>
  <c r="AP45" i="92"/>
  <c r="AQ136" i="59"/>
  <c r="AO42" i="58"/>
  <c r="AO81" i="91" s="1"/>
  <c r="AO46" i="92" s="1"/>
  <c r="AO79" i="91"/>
  <c r="AO45" i="92"/>
  <c r="AP136" i="59"/>
  <c r="AP138" i="59"/>
  <c r="AN42" i="58"/>
  <c r="AN81" i="91" s="1"/>
  <c r="AN46" i="92" s="1"/>
  <c r="AN79" i="91"/>
  <c r="AO136" i="59"/>
  <c r="AM42" i="58"/>
  <c r="AM81" i="91" s="1"/>
  <c r="AM46" i="92" s="1"/>
  <c r="AM79" i="91"/>
  <c r="AM45" i="92"/>
  <c r="AN136" i="59"/>
  <c r="AN138" i="59"/>
  <c r="AL42" i="58"/>
  <c r="AL81" i="91" s="1"/>
  <c r="AL46" i="92" s="1"/>
  <c r="AL79" i="91"/>
  <c r="AL45" i="92"/>
  <c r="AM136" i="59"/>
  <c r="AK42" i="58"/>
  <c r="AK81" i="91" s="1"/>
  <c r="AK46" i="92" s="1"/>
  <c r="AK79" i="91"/>
  <c r="AK45" i="92"/>
  <c r="AL136" i="59"/>
  <c r="AL138" i="59"/>
  <c r="AJ42" i="58"/>
  <c r="AJ81" i="91" s="1"/>
  <c r="AJ46" i="92" s="1"/>
  <c r="AJ79" i="91"/>
  <c r="AJ45" i="92"/>
  <c r="AK136" i="59"/>
  <c r="AK138" i="59"/>
  <c r="AI42" i="58"/>
  <c r="AI81" i="91" s="1"/>
  <c r="AI46" i="92" s="1"/>
  <c r="AI79" i="91"/>
  <c r="AI45" i="92"/>
  <c r="AJ136" i="59"/>
  <c r="AJ138" i="59"/>
  <c r="AH42" i="58"/>
  <c r="AH81" i="91" s="1"/>
  <c r="AH46" i="92" s="1"/>
  <c r="AH79" i="91"/>
  <c r="AH45" i="92"/>
  <c r="AI136" i="59"/>
  <c r="AG42" i="58"/>
  <c r="AG81" i="91" s="1"/>
  <c r="AG46" i="92" s="1"/>
  <c r="AG79" i="91"/>
  <c r="AG45" i="92"/>
  <c r="AH136" i="59"/>
  <c r="AH138" i="59"/>
  <c r="AF42" i="58"/>
  <c r="AF81" i="91" s="1"/>
  <c r="AF46" i="92" s="1"/>
  <c r="AF79" i="91"/>
  <c r="AF45" i="92"/>
  <c r="AG136" i="59"/>
  <c r="AG138" i="59"/>
  <c r="AE42" i="58"/>
  <c r="AE81" i="91" s="1"/>
  <c r="AE46" i="92" s="1"/>
  <c r="AE79" i="91"/>
  <c r="AE45" i="92"/>
  <c r="AF136" i="59"/>
  <c r="AF138" i="59"/>
  <c r="AD42" i="58"/>
  <c r="AD81" i="91" s="1"/>
  <c r="AD46" i="92" s="1"/>
  <c r="AD79" i="91"/>
  <c r="AD45" i="92"/>
  <c r="AE136" i="59"/>
  <c r="AC42" i="58"/>
  <c r="AC81" i="91" s="1"/>
  <c r="AC46" i="92" s="1"/>
  <c r="AC79" i="91"/>
  <c r="AC45" i="92"/>
  <c r="AD136" i="59"/>
  <c r="AD138" i="59"/>
  <c r="AB42" i="58"/>
  <c r="AB81" i="91" s="1"/>
  <c r="AB46" i="92" s="1"/>
  <c r="AB79" i="91"/>
  <c r="AC136" i="59"/>
  <c r="AA42" i="58"/>
  <c r="AA81" i="91" s="1"/>
  <c r="AA46" i="92" s="1"/>
  <c r="AA79" i="91"/>
  <c r="AA45" i="92"/>
  <c r="AB136" i="59"/>
  <c r="AB138" i="59"/>
  <c r="Z42" i="58"/>
  <c r="Z81" i="91" s="1"/>
  <c r="Z46" i="92" s="1"/>
  <c r="Z79" i="91"/>
  <c r="Z45" i="92"/>
  <c r="AA136" i="59"/>
  <c r="Y42" i="58"/>
  <c r="Y81" i="91" s="1"/>
  <c r="Y46" i="92" s="1"/>
  <c r="Y79" i="91"/>
  <c r="Y45" i="92"/>
  <c r="Z136" i="59"/>
  <c r="Z138" i="59"/>
  <c r="X42" i="58"/>
  <c r="X81" i="91" s="1"/>
  <c r="X46" i="92" s="1"/>
  <c r="X79" i="91"/>
  <c r="X45" i="92"/>
  <c r="Y136" i="59"/>
  <c r="Y138" i="59"/>
  <c r="W42" i="58"/>
  <c r="W81" i="91" s="1"/>
  <c r="W46" i="92" s="1"/>
  <c r="W79" i="91"/>
  <c r="W45" i="92"/>
  <c r="X136" i="59"/>
  <c r="X138" i="59"/>
  <c r="V42" i="58"/>
  <c r="V81" i="91" s="1"/>
  <c r="V46" i="92" s="1"/>
  <c r="V79" i="91"/>
  <c r="V45" i="92"/>
  <c r="W136" i="59"/>
  <c r="U42" i="58"/>
  <c r="U81" i="91" s="1"/>
  <c r="U46" i="92" s="1"/>
  <c r="U79" i="91"/>
  <c r="U45" i="92"/>
  <c r="V136" i="59"/>
  <c r="V138" i="59"/>
  <c r="T42" i="58"/>
  <c r="T81" i="91" s="1"/>
  <c r="T46" i="92" s="1"/>
  <c r="T79" i="91"/>
  <c r="T45" i="92"/>
  <c r="U136" i="59"/>
  <c r="U138" i="59"/>
  <c r="S79" i="91"/>
  <c r="S45" i="92"/>
  <c r="T136" i="59"/>
  <c r="T138" i="59"/>
  <c r="R42" i="58"/>
  <c r="R81" i="91" s="1"/>
  <c r="R46" i="92" s="1"/>
  <c r="R79" i="91"/>
  <c r="R45" i="92"/>
  <c r="S136" i="59"/>
  <c r="S138" i="59"/>
  <c r="Q42" i="58"/>
  <c r="Q81" i="91" s="1"/>
  <c r="Q46" i="92" s="1"/>
  <c r="Q79" i="91"/>
  <c r="Q45" i="92"/>
  <c r="R136" i="59"/>
  <c r="R138" i="59"/>
  <c r="P42" i="58"/>
  <c r="P81" i="91" s="1"/>
  <c r="P46" i="92" s="1"/>
  <c r="P79" i="91"/>
  <c r="Q136" i="59"/>
  <c r="O79" i="91"/>
  <c r="O45" i="92"/>
  <c r="P136" i="59"/>
  <c r="N42" i="58"/>
  <c r="N81" i="91" s="1"/>
  <c r="N46" i="92" s="1"/>
  <c r="N79" i="91"/>
  <c r="N45" i="92"/>
  <c r="O136" i="59"/>
  <c r="M42" i="58"/>
  <c r="M81" i="91" s="1"/>
  <c r="M46" i="92" s="1"/>
  <c r="M79" i="91"/>
  <c r="M45" i="92"/>
  <c r="N136" i="59"/>
  <c r="N138" i="59"/>
  <c r="L42" i="58"/>
  <c r="L81" i="91" s="1"/>
  <c r="L46" i="92" s="1"/>
  <c r="L79" i="91"/>
  <c r="L45" i="92"/>
  <c r="M136" i="59"/>
  <c r="M138" i="59"/>
  <c r="K79" i="91"/>
  <c r="K45" i="92"/>
  <c r="L136" i="59"/>
  <c r="L138" i="59"/>
  <c r="J42" i="58"/>
  <c r="J81" i="91" s="1"/>
  <c r="J46" i="92" s="1"/>
  <c r="J79" i="91"/>
  <c r="J45" i="92"/>
  <c r="K136" i="59"/>
  <c r="K138" i="59"/>
  <c r="I42" i="58"/>
  <c r="I81" i="91" s="1"/>
  <c r="I46" i="92" s="1"/>
  <c r="I79" i="91"/>
  <c r="I45" i="92"/>
  <c r="J136" i="59"/>
  <c r="J138" i="59"/>
  <c r="H42" i="58"/>
  <c r="H81" i="91" s="1"/>
  <c r="H46" i="92" s="1"/>
  <c r="H79" i="91"/>
  <c r="H45" i="92"/>
  <c r="I136" i="59"/>
  <c r="I138" i="59"/>
  <c r="G79" i="91"/>
  <c r="G45" i="92"/>
  <c r="H136" i="59"/>
  <c r="F42" i="58"/>
  <c r="F81" i="91" s="1"/>
  <c r="F46" i="92" s="1"/>
  <c r="F79" i="91"/>
  <c r="F45" i="92"/>
  <c r="G136" i="59"/>
  <c r="E42" i="58"/>
  <c r="E81" i="91" s="1"/>
  <c r="E46" i="92" s="1"/>
  <c r="E79" i="91"/>
  <c r="E45" i="92"/>
  <c r="F136" i="59"/>
  <c r="F138" i="59"/>
  <c r="D42" i="58"/>
  <c r="D81" i="91" s="1"/>
  <c r="D46" i="92" s="1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Y324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 s="1"/>
  <c r="AJ131" i="91" s="1"/>
  <c r="AJ132" i="91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T323" i="6" s="1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U333" i="6" s="1"/>
  <c r="AS93" i="68"/>
  <c r="AU323" i="6" s="1"/>
  <c r="AQ131" i="91" s="1"/>
  <c r="AQ132" i="91" s="1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 s="1"/>
  <c r="T131" i="91" s="1"/>
  <c r="T132" i="91" s="1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Y93" i="68"/>
  <c r="AA323" i="6" s="1"/>
  <c r="Y94" i="68"/>
  <c r="AA332" i="6" s="1"/>
  <c r="AA333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N323" i="6" s="1"/>
  <c r="J131" i="91" s="1"/>
  <c r="J132" i="91" s="1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AP9" i="36"/>
  <c r="D29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 s="1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F8" i="47" s="1"/>
  <c r="B9" i="47"/>
  <c r="Q333" i="6"/>
  <c r="AK333" i="6"/>
  <c r="G96" i="68"/>
  <c r="O323" i="6"/>
  <c r="K131" i="91" s="1"/>
  <c r="K132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C9" i="47"/>
  <c r="D9" i="47" s="1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AX27" i="50"/>
  <c r="AV27" i="50"/>
  <c r="AP27" i="50"/>
  <c r="AT27" i="50"/>
  <c r="AU27" i="50"/>
  <c r="AQ27" i="50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C49" i="33"/>
  <c r="AP44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BC50" i="33"/>
  <c r="D63" i="59"/>
  <c r="D169" i="59"/>
  <c r="O13" i="33"/>
  <c r="AK31" i="33"/>
  <c r="D8" i="33"/>
  <c r="D18" i="34"/>
  <c r="C24" i="36"/>
  <c r="C25" i="36" s="1"/>
  <c r="D25" i="36" s="1"/>
  <c r="E25" i="36" s="1"/>
  <c r="D48" i="64"/>
  <c r="AY46" i="33"/>
  <c r="AL31" i="33"/>
  <c r="BG51" i="33"/>
  <c r="AD25" i="33"/>
  <c r="AG35" i="33"/>
  <c r="BM60" i="33"/>
  <c r="U15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BF55" i="33"/>
  <c r="BG55" i="33"/>
  <c r="P10" i="33"/>
  <c r="Q10" i="33"/>
  <c r="R10" i="33"/>
  <c r="BC52" i="33"/>
  <c r="BD52" i="33"/>
  <c r="H6" i="34"/>
  <c r="BB56" i="33"/>
  <c r="C48" i="64"/>
  <c r="C38" i="31"/>
  <c r="C18" i="34"/>
  <c r="D7" i="33"/>
  <c r="E41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O37" i="33"/>
  <c r="AR44" i="33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AQ31" i="33"/>
  <c r="D65" i="59"/>
  <c r="BJ54" i="33"/>
  <c r="F20" i="64"/>
  <c r="F133" i="116"/>
  <c r="G135" i="116"/>
  <c r="AT42" i="33"/>
  <c r="T10" i="33"/>
  <c r="AZ45" i="33"/>
  <c r="BA45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G7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C75" i="116"/>
  <c r="X15" i="33"/>
  <c r="Y15" i="33"/>
  <c r="Y21" i="33"/>
  <c r="AI29" i="33"/>
  <c r="AE27" i="33"/>
  <c r="AC24" i="33"/>
  <c r="AF26" i="33"/>
  <c r="Z22" i="33"/>
  <c r="AN32" i="33"/>
  <c r="H135" i="116"/>
  <c r="AI35" i="33"/>
  <c r="F135" i="116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AK35" i="33"/>
  <c r="V17" i="33"/>
  <c r="D13" i="63"/>
  <c r="C156" i="116"/>
  <c r="Z19" i="33"/>
  <c r="D203" i="59"/>
  <c r="E40" i="28"/>
  <c r="C37" i="35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BK53" i="33"/>
  <c r="BL53" i="33"/>
  <c r="BM53" i="33"/>
  <c r="AG26" i="33"/>
  <c r="AV42" i="33"/>
  <c r="Z21" i="33"/>
  <c r="D5" i="34"/>
  <c r="D19" i="34"/>
  <c r="E56" i="63" s="1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BK56" i="33"/>
  <c r="BG56" i="33"/>
  <c r="BH56" i="33"/>
  <c r="BI56" i="33"/>
  <c r="BJ56" i="33"/>
  <c r="D43" i="31"/>
  <c r="D20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R12" i="33"/>
  <c r="C39" i="35"/>
  <c r="AW42" i="33"/>
  <c r="W16" i="33"/>
  <c r="X16" i="33"/>
  <c r="W17" i="33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D101" i="59" s="1"/>
  <c r="C111" i="116" s="1"/>
  <c r="C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H13" i="33"/>
  <c r="BI13" i="33"/>
  <c r="BJ13" i="33"/>
  <c r="BK13" i="33"/>
  <c r="BL13" i="33"/>
  <c r="BM13" i="33"/>
  <c r="BL56" i="33"/>
  <c r="BM56" i="33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D14" i="63"/>
  <c r="C157" i="116"/>
  <c r="D58" i="63"/>
  <c r="C8" i="6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C123" i="116"/>
  <c r="M7" i="33"/>
  <c r="N7" i="33"/>
  <c r="O7" i="33"/>
  <c r="P7" i="33"/>
  <c r="Q7" i="33"/>
  <c r="R7" i="33"/>
  <c r="S7" i="33"/>
  <c r="T7" i="33"/>
  <c r="U7" i="33"/>
  <c r="V7" i="33"/>
  <c r="W7" i="33"/>
  <c r="X7" i="33"/>
  <c r="Y7" i="33"/>
  <c r="Z7" i="33"/>
  <c r="AA7" i="33"/>
  <c r="AB7" i="33"/>
  <c r="AC7" i="33"/>
  <c r="AD7" i="33"/>
  <c r="AE7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R7" i="33"/>
  <c r="AS7" i="33"/>
  <c r="AT7" i="33"/>
  <c r="AU7" i="33"/>
  <c r="AV7" i="33"/>
  <c r="AW7" i="33"/>
  <c r="AX7" i="33"/>
  <c r="AY7" i="33"/>
  <c r="AZ7" i="33"/>
  <c r="BA7" i="33"/>
  <c r="BB7" i="33"/>
  <c r="BC7" i="33"/>
  <c r="BD7" i="33"/>
  <c r="BE7" i="33"/>
  <c r="BF7" i="33"/>
  <c r="BG7" i="33"/>
  <c r="BH7" i="33"/>
  <c r="BI7" i="33"/>
  <c r="BJ7" i="33"/>
  <c r="BK7" i="33"/>
  <c r="BL7" i="33"/>
  <c r="BM7" i="33"/>
  <c r="BD8" i="48" l="1"/>
  <c r="BD50" i="48"/>
  <c r="BE8" i="48"/>
  <c r="BE50" i="48"/>
  <c r="BJ54" i="48"/>
  <c r="AZ50" i="48"/>
  <c r="AZ8" i="48"/>
  <c r="BH8" i="48"/>
  <c r="BH50" i="48"/>
  <c r="AZ72" i="48"/>
  <c r="BH72" i="48"/>
  <c r="BA72" i="48"/>
  <c r="BB72" i="48"/>
  <c r="BJ72" i="48"/>
  <c r="BD72" i="48"/>
  <c r="BF50" i="48"/>
  <c r="BE72" i="48"/>
  <c r="BG8" i="48"/>
  <c r="BI50" i="48"/>
  <c r="AY8" i="48"/>
  <c r="BG54" i="48"/>
  <c r="AY72" i="48"/>
  <c r="AY71" i="48" s="1"/>
  <c r="AY77" i="48" s="1"/>
  <c r="BG72" i="48"/>
  <c r="BC8" i="48"/>
  <c r="BF54" i="48"/>
  <c r="BC72" i="48"/>
  <c r="AM72" i="48"/>
  <c r="AU72" i="48"/>
  <c r="AN72" i="48"/>
  <c r="AV72" i="48"/>
  <c r="AO72" i="48"/>
  <c r="AW72" i="48"/>
  <c r="AP72" i="48"/>
  <c r="AP71" i="48" s="1"/>
  <c r="AP77" i="48" s="1"/>
  <c r="AX72" i="48"/>
  <c r="BC54" i="48"/>
  <c r="BD54" i="48"/>
  <c r="BJ46" i="82"/>
  <c r="BJ27" i="82"/>
  <c r="F55" i="46"/>
  <c r="AY54" i="48"/>
  <c r="BI27" i="82"/>
  <c r="AO67" i="49"/>
  <c r="AZ92" i="82"/>
  <c r="AZ116" i="82" s="1"/>
  <c r="AZ115" i="82" s="1"/>
  <c r="AZ119" i="82" s="1"/>
  <c r="AZ46" i="82"/>
  <c r="AZ27" i="82"/>
  <c r="BH92" i="82"/>
  <c r="BH116" i="82" s="1"/>
  <c r="BH46" i="82"/>
  <c r="BH19" i="82" s="1"/>
  <c r="BH27" i="82"/>
  <c r="BH35" i="82" s="1"/>
  <c r="BA92" i="82"/>
  <c r="BA116" i="82" s="1"/>
  <c r="BA115" i="82" s="1"/>
  <c r="BA119" i="82" s="1"/>
  <c r="BA46" i="82"/>
  <c r="BA19" i="82" s="1"/>
  <c r="BB27" i="82"/>
  <c r="BB46" i="82"/>
  <c r="BB19" i="82" s="1"/>
  <c r="BB35" i="82" s="1"/>
  <c r="BC27" i="82"/>
  <c r="BC46" i="82"/>
  <c r="BC51" i="82" s="1"/>
  <c r="BC92" i="82"/>
  <c r="BC116" i="82" s="1"/>
  <c r="B128" i="46"/>
  <c r="B133" i="46" s="1"/>
  <c r="B141" i="46" s="1"/>
  <c r="E41" i="46"/>
  <c r="D139" i="46"/>
  <c r="X324" i="6"/>
  <c r="A43" i="48"/>
  <c r="A85" i="82" s="1"/>
  <c r="B119" i="46"/>
  <c r="F8" i="46"/>
  <c r="G8" i="46" s="1"/>
  <c r="E120" i="46"/>
  <c r="AW138" i="59"/>
  <c r="O42" i="58"/>
  <c r="O81" i="91" s="1"/>
  <c r="O46" i="92" s="1"/>
  <c r="AI138" i="59"/>
  <c r="AQ138" i="59"/>
  <c r="AA138" i="59"/>
  <c r="F34" i="59" s="1"/>
  <c r="E44" i="116" s="1"/>
  <c r="G138" i="59"/>
  <c r="O138" i="59"/>
  <c r="W138" i="59"/>
  <c r="AM138" i="59"/>
  <c r="AP92" i="82"/>
  <c r="AP116" i="82" s="1"/>
  <c r="AP46" i="82"/>
  <c r="AP19" i="82" s="1"/>
  <c r="BE46" i="82"/>
  <c r="BE92" i="82"/>
  <c r="AQ92" i="82"/>
  <c r="AQ27" i="82"/>
  <c r="AQ46" i="82"/>
  <c r="AQ19" i="82" s="1"/>
  <c r="BF46" i="82"/>
  <c r="BF92" i="82"/>
  <c r="BF116" i="82" s="1"/>
  <c r="BJ19" i="82"/>
  <c r="BJ35" i="82" s="1"/>
  <c r="BJ51" i="82"/>
  <c r="E194" i="46"/>
  <c r="AY27" i="82"/>
  <c r="AY92" i="82"/>
  <c r="AY116" i="82" s="1"/>
  <c r="BG27" i="82"/>
  <c r="BG92" i="82"/>
  <c r="BG116" i="82" s="1"/>
  <c r="E169" i="46"/>
  <c r="AS19" i="82"/>
  <c r="AS51" i="82"/>
  <c r="AT46" i="82"/>
  <c r="AT27" i="82"/>
  <c r="E178" i="46"/>
  <c r="F105" i="46"/>
  <c r="E155" i="46"/>
  <c r="AM46" i="82"/>
  <c r="AM27" i="82"/>
  <c r="AU46" i="82"/>
  <c r="AU27" i="82"/>
  <c r="AN27" i="82"/>
  <c r="AN46" i="82"/>
  <c r="AN51" i="82" s="1"/>
  <c r="AV46" i="82"/>
  <c r="AV19" i="82" s="1"/>
  <c r="AV27" i="82"/>
  <c r="AO27" i="82"/>
  <c r="AO46" i="82"/>
  <c r="AO51" i="82" s="1"/>
  <c r="BD46" i="82"/>
  <c r="BD27" i="82"/>
  <c r="BD92" i="82"/>
  <c r="BD116" i="82" s="1"/>
  <c r="BD115" i="82" s="1"/>
  <c r="BD119" i="82" s="1"/>
  <c r="BD121" i="82" s="1"/>
  <c r="BD123" i="82" s="1"/>
  <c r="D48" i="46"/>
  <c r="B98" i="46"/>
  <c r="B100" i="46" s="1"/>
  <c r="AM67" i="49"/>
  <c r="BB92" i="82"/>
  <c r="BB116" i="82" s="1"/>
  <c r="BJ92" i="82"/>
  <c r="BJ116" i="82" s="1"/>
  <c r="BJ115" i="82" s="1"/>
  <c r="BJ119" i="82" s="1"/>
  <c r="BJ121" i="82" s="1"/>
  <c r="BJ123" i="82" s="1"/>
  <c r="E107" i="46"/>
  <c r="B169" i="46"/>
  <c r="E121" i="46"/>
  <c r="E145" i="46"/>
  <c r="B104" i="46"/>
  <c r="D119" i="46"/>
  <c r="F119" i="46" s="1"/>
  <c r="E98" i="46"/>
  <c r="E146" i="46"/>
  <c r="B38" i="51"/>
  <c r="BA27" i="82"/>
  <c r="BH51" i="82"/>
  <c r="B144" i="46"/>
  <c r="AV54" i="48"/>
  <c r="A37" i="48"/>
  <c r="B41" i="51" s="1"/>
  <c r="D78" i="46"/>
  <c r="F78" i="46" s="1"/>
  <c r="G78" i="46" s="1"/>
  <c r="D239" i="46"/>
  <c r="BI46" i="82"/>
  <c r="E104" i="46"/>
  <c r="E129" i="46"/>
  <c r="F33" i="46"/>
  <c r="AP54" i="48"/>
  <c r="A80" i="48"/>
  <c r="E130" i="46"/>
  <c r="I37" i="51"/>
  <c r="BH71" i="48"/>
  <c r="BH77" i="48" s="1"/>
  <c r="BB54" i="48"/>
  <c r="AT54" i="48"/>
  <c r="AO54" i="48"/>
  <c r="AW54" i="48"/>
  <c r="F54" i="46"/>
  <c r="G54" i="46" s="1"/>
  <c r="E106" i="46"/>
  <c r="E131" i="46"/>
  <c r="D12" i="31"/>
  <c r="I40" i="30"/>
  <c r="F69" i="33"/>
  <c r="G8" i="33"/>
  <c r="H8" i="33"/>
  <c r="H69" i="33" s="1"/>
  <c r="E17" i="34"/>
  <c r="E19" i="34" s="1"/>
  <c r="G44" i="92"/>
  <c r="AO44" i="92"/>
  <c r="G31" i="91"/>
  <c r="G31" i="59"/>
  <c r="F41" i="116" s="1"/>
  <c r="AC138" i="59"/>
  <c r="P44" i="92"/>
  <c r="E31" i="91"/>
  <c r="BA44" i="92"/>
  <c r="H31" i="91"/>
  <c r="S42" i="58"/>
  <c r="S81" i="91" s="1"/>
  <c r="S46" i="92" s="1"/>
  <c r="H135" i="59"/>
  <c r="P135" i="59"/>
  <c r="P138" i="59" s="1"/>
  <c r="AU135" i="59"/>
  <c r="AU138" i="59" s="1"/>
  <c r="K42" i="58"/>
  <c r="K81" i="91" s="1"/>
  <c r="K46" i="92" s="1"/>
  <c r="BH135" i="59"/>
  <c r="BK138" i="59"/>
  <c r="O77" i="91"/>
  <c r="O44" i="92" s="1"/>
  <c r="G42" i="58"/>
  <c r="G81" i="91" s="1"/>
  <c r="G46" i="92" s="1"/>
  <c r="BG42" i="58"/>
  <c r="BG81" i="91" s="1"/>
  <c r="BG46" i="92" s="1"/>
  <c r="AB77" i="91"/>
  <c r="BM134" i="59"/>
  <c r="AE138" i="59"/>
  <c r="BC138" i="59"/>
  <c r="F30" i="59"/>
  <c r="E40" i="116" s="1"/>
  <c r="P43" i="92"/>
  <c r="E30" i="91"/>
  <c r="AF43" i="92"/>
  <c r="F30" i="91"/>
  <c r="G43" i="92"/>
  <c r="D30" i="91"/>
  <c r="G30" i="91"/>
  <c r="AN43" i="92"/>
  <c r="BA43" i="92"/>
  <c r="H30" i="91"/>
  <c r="H33" i="91" s="1"/>
  <c r="H34" i="91" s="1"/>
  <c r="AD96" i="68"/>
  <c r="D123" i="46"/>
  <c r="BH333" i="6"/>
  <c r="AB138" i="91"/>
  <c r="AB139" i="91" s="1"/>
  <c r="AN54" i="48"/>
  <c r="AN131" i="91"/>
  <c r="AN132" i="91" s="1"/>
  <c r="AS333" i="6"/>
  <c r="AW96" i="68"/>
  <c r="AU131" i="91"/>
  <c r="AU132" i="91" s="1"/>
  <c r="U67" i="49"/>
  <c r="X67" i="49"/>
  <c r="S67" i="49"/>
  <c r="T67" i="49"/>
  <c r="AB67" i="49"/>
  <c r="W67" i="49"/>
  <c r="AY46" i="82"/>
  <c r="BG46" i="82"/>
  <c r="BE27" i="82"/>
  <c r="BF27" i="82"/>
  <c r="AW51" i="82"/>
  <c r="AW19" i="82"/>
  <c r="AP101" i="82"/>
  <c r="AX19" i="82"/>
  <c r="AX51" i="82"/>
  <c r="AQ101" i="82"/>
  <c r="AQ116" i="82"/>
  <c r="AP27" i="82"/>
  <c r="AP35" i="82" s="1"/>
  <c r="AQ51" i="82"/>
  <c r="AM92" i="82"/>
  <c r="AU92" i="82"/>
  <c r="AN92" i="82"/>
  <c r="AV92" i="82"/>
  <c r="AO92" i="82"/>
  <c r="AW92" i="82"/>
  <c r="AX92" i="82"/>
  <c r="AQ35" i="82"/>
  <c r="AN19" i="82"/>
  <c r="AW27" i="82"/>
  <c r="AR92" i="82"/>
  <c r="AX27" i="82"/>
  <c r="AS92" i="82"/>
  <c r="AP51" i="82"/>
  <c r="AT92" i="82"/>
  <c r="AT116" i="82" s="1"/>
  <c r="AS27" i="82"/>
  <c r="AR46" i="82"/>
  <c r="AX71" i="48"/>
  <c r="AX77" i="48" s="1"/>
  <c r="AG67" i="49"/>
  <c r="AK96" i="68"/>
  <c r="AQ54" i="48"/>
  <c r="AN67" i="49"/>
  <c r="AL67" i="49"/>
  <c r="BA121" i="82"/>
  <c r="BA123" i="82" s="1"/>
  <c r="D189" i="46"/>
  <c r="AN71" i="48"/>
  <c r="AN77" i="48" s="1"/>
  <c r="AQ115" i="82"/>
  <c r="AU71" i="48"/>
  <c r="AU77" i="48" s="1"/>
  <c r="F96" i="46"/>
  <c r="BH115" i="82"/>
  <c r="Y96" i="68"/>
  <c r="F238" i="46"/>
  <c r="F239" i="46" s="1"/>
  <c r="D33" i="46"/>
  <c r="D50" i="46" s="1"/>
  <c r="F48" i="46"/>
  <c r="G48" i="46" s="1"/>
  <c r="D69" i="46"/>
  <c r="D73" i="46" s="1"/>
  <c r="D164" i="46"/>
  <c r="AR71" i="48"/>
  <c r="AR77" i="48" s="1"/>
  <c r="G119" i="46"/>
  <c r="P131" i="91"/>
  <c r="P132" i="91" s="1"/>
  <c r="T324" i="6"/>
  <c r="D10" i="47"/>
  <c r="E9" i="47"/>
  <c r="D8" i="47"/>
  <c r="C8" i="47"/>
  <c r="C10" i="47" s="1"/>
  <c r="G6" i="47"/>
  <c r="E8" i="47"/>
  <c r="AF96" i="68"/>
  <c r="AJ333" i="6"/>
  <c r="S333" i="6"/>
  <c r="H138" i="91"/>
  <c r="H139" i="91" s="1"/>
  <c r="F136" i="46"/>
  <c r="BA54" i="48"/>
  <c r="W138" i="91"/>
  <c r="W139" i="91" s="1"/>
  <c r="AT333" i="6"/>
  <c r="AS96" i="68"/>
  <c r="BG96" i="68"/>
  <c r="Y67" i="49"/>
  <c r="Z67" i="49"/>
  <c r="R67" i="49"/>
  <c r="AL96" i="68"/>
  <c r="AA67" i="49"/>
  <c r="AC67" i="49"/>
  <c r="V67" i="49"/>
  <c r="V131" i="91"/>
  <c r="V132" i="91" s="1"/>
  <c r="Q96" i="68"/>
  <c r="AF323" i="6"/>
  <c r="AF324" i="6" s="1"/>
  <c r="I96" i="68"/>
  <c r="K96" i="68"/>
  <c r="S131" i="91"/>
  <c r="S132" i="91" s="1"/>
  <c r="AP96" i="68"/>
  <c r="M324" i="6"/>
  <c r="T96" i="68"/>
  <c r="D39" i="46"/>
  <c r="B39" i="51"/>
  <c r="B27" i="51"/>
  <c r="B58" i="46"/>
  <c r="B66" i="46" s="1"/>
  <c r="A77" i="82"/>
  <c r="N67" i="49"/>
  <c r="D23" i="46"/>
  <c r="D25" i="46" s="1"/>
  <c r="G67" i="49"/>
  <c r="D14" i="46"/>
  <c r="Q67" i="49"/>
  <c r="F39" i="46"/>
  <c r="F41" i="46" s="1"/>
  <c r="F13" i="46"/>
  <c r="G13" i="46" s="1"/>
  <c r="BC96" i="68"/>
  <c r="D89" i="46"/>
  <c r="AU96" i="68"/>
  <c r="Y333" i="6"/>
  <c r="X96" i="68"/>
  <c r="AA96" i="68"/>
  <c r="X333" i="6"/>
  <c r="B91" i="46"/>
  <c r="U96" i="68"/>
  <c r="AS138" i="91"/>
  <c r="AS139" i="91" s="1"/>
  <c r="BB324" i="6"/>
  <c r="V96" i="68"/>
  <c r="D16" i="46"/>
  <c r="I333" i="6"/>
  <c r="E138" i="91"/>
  <c r="E139" i="91" s="1"/>
  <c r="G11" i="46"/>
  <c r="BA131" i="91"/>
  <c r="BA132" i="91" s="1"/>
  <c r="BE324" i="6"/>
  <c r="C7" i="52"/>
  <c r="F23" i="46"/>
  <c r="G44" i="46"/>
  <c r="B42" i="51"/>
  <c r="K67" i="49"/>
  <c r="F67" i="49"/>
  <c r="E73" i="46"/>
  <c r="E75" i="46" s="1"/>
  <c r="AJ27" i="50" s="1"/>
  <c r="E83" i="46"/>
  <c r="E91" i="46" s="1"/>
  <c r="G28" i="46"/>
  <c r="A40" i="48"/>
  <c r="M67" i="49"/>
  <c r="I67" i="49"/>
  <c r="B50" i="46"/>
  <c r="A77" i="48"/>
  <c r="A121" i="82" s="1"/>
  <c r="O67" i="49"/>
  <c r="E50" i="46"/>
  <c r="H67" i="49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D207" i="59" s="1"/>
  <c r="AO324" i="6"/>
  <c r="O324" i="6"/>
  <c r="AM96" i="68"/>
  <c r="BB96" i="68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L131" i="91"/>
  <c r="L132" i="91" s="1"/>
  <c r="P96" i="68"/>
  <c r="AC96" i="68"/>
  <c r="D23" i="59"/>
  <c r="C33" i="116" s="1"/>
  <c r="AY332" i="6"/>
  <c r="AY333" i="6" s="1"/>
  <c r="BA96" i="68"/>
  <c r="AM71" i="48"/>
  <c r="AM77" i="48" s="1"/>
  <c r="BB131" i="91"/>
  <c r="BB132" i="91" s="1"/>
  <c r="BF96" i="68"/>
  <c r="BB71" i="48"/>
  <c r="BB77" i="48" s="1"/>
  <c r="AZ71" i="48"/>
  <c r="AZ77" i="48" s="1"/>
  <c r="K333" i="6"/>
  <c r="AV71" i="48"/>
  <c r="AV77" i="48" s="1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S77" i="48"/>
  <c r="AD67" i="49"/>
  <c r="AY131" i="91"/>
  <c r="AY132" i="91" s="1"/>
  <c r="BF138" i="91"/>
  <c r="BF139" i="91" s="1"/>
  <c r="AJ67" i="49"/>
  <c r="F113" i="46"/>
  <c r="G113" i="46" s="1"/>
  <c r="BL96" i="68"/>
  <c r="AQ138" i="91"/>
  <c r="AQ139" i="91" s="1"/>
  <c r="BD332" i="6"/>
  <c r="BJ96" i="68"/>
  <c r="AE67" i="49"/>
  <c r="AL138" i="91"/>
  <c r="AL139" i="91" s="1"/>
  <c r="AN96" i="68"/>
  <c r="AH67" i="49"/>
  <c r="D114" i="46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K324" i="6"/>
  <c r="G131" i="91"/>
  <c r="G132" i="91" s="1"/>
  <c r="BL333" i="6"/>
  <c r="BH138" i="91"/>
  <c r="BH139" i="91" s="1"/>
  <c r="V324" i="6"/>
  <c r="R131" i="91"/>
  <c r="R132" i="91" s="1"/>
  <c r="R324" i="6"/>
  <c r="N131" i="91"/>
  <c r="N132" i="91" s="1"/>
  <c r="T332" i="6"/>
  <c r="R96" i="68"/>
  <c r="AB323" i="6"/>
  <c r="Z96" i="68"/>
  <c r="S138" i="91"/>
  <c r="S139" i="91" s="1"/>
  <c r="W333" i="6"/>
  <c r="AL323" i="6"/>
  <c r="AJ96" i="68"/>
  <c r="X138" i="91"/>
  <c r="X139" i="91" s="1"/>
  <c r="AB333" i="6"/>
  <c r="M96" i="68"/>
  <c r="N138" i="91"/>
  <c r="N139" i="91" s="1"/>
  <c r="R333" i="6"/>
  <c r="BE131" i="91"/>
  <c r="BE132" i="91" s="1"/>
  <c r="BI324" i="6"/>
  <c r="G163" i="46"/>
  <c r="F164" i="46"/>
  <c r="AT71" i="48"/>
  <c r="AT77" i="48" s="1"/>
  <c r="F58" i="46"/>
  <c r="AZ324" i="6"/>
  <c r="BA71" i="48"/>
  <c r="BA77" i="48" s="1"/>
  <c r="D64" i="46"/>
  <c r="F213" i="46"/>
  <c r="G213" i="46" s="1"/>
  <c r="D214" i="46"/>
  <c r="BK131" i="91"/>
  <c r="BK132" i="91" s="1"/>
  <c r="AE332" i="6"/>
  <c r="AA138" i="91" s="1"/>
  <c r="AA139" i="91" s="1"/>
  <c r="B41" i="46"/>
  <c r="Y131" i="91"/>
  <c r="Y132" i="91" s="1"/>
  <c r="P333" i="6"/>
  <c r="AI323" i="6"/>
  <c r="B47" i="51"/>
  <c r="BD71" i="48"/>
  <c r="BD77" i="48" s="1"/>
  <c r="A61" i="82"/>
  <c r="B28" i="51"/>
  <c r="AU54" i="48"/>
  <c r="F111" i="46"/>
  <c r="A49" i="82"/>
  <c r="A86" i="48"/>
  <c r="G186" i="46"/>
  <c r="F189" i="46"/>
  <c r="G211" i="46"/>
  <c r="A70" i="48"/>
  <c r="A114" i="82" s="1"/>
  <c r="A73" i="82"/>
  <c r="W96" i="68"/>
  <c r="D58" i="46"/>
  <c r="D83" i="46"/>
  <c r="F86" i="46"/>
  <c r="F139" i="46"/>
  <c r="G136" i="46"/>
  <c r="G238" i="46"/>
  <c r="AZ121" i="82"/>
  <c r="AZ123" i="82" s="1"/>
  <c r="AF67" i="49"/>
  <c r="BI121" i="82"/>
  <c r="BI123" i="82" s="1"/>
  <c r="BJ131" i="91"/>
  <c r="BJ132" i="91" s="1"/>
  <c r="BN324" i="6"/>
  <c r="AN324" i="6"/>
  <c r="C42" i="47"/>
  <c r="C26" i="47"/>
  <c r="J42" i="47"/>
  <c r="K42" i="47"/>
  <c r="D42" i="47"/>
  <c r="M42" i="47"/>
  <c r="L42" i="47"/>
  <c r="G42" i="47"/>
  <c r="F42" i="47"/>
  <c r="E42" i="47"/>
  <c r="AG323" i="6"/>
  <c r="AE96" i="68"/>
  <c r="AB96" i="68"/>
  <c r="AD323" i="6"/>
  <c r="J332" i="6"/>
  <c r="G39" i="68"/>
  <c r="F39" i="68"/>
  <c r="U131" i="91"/>
  <c r="U132" i="91" s="1"/>
  <c r="Y324" i="6"/>
  <c r="AX333" i="6"/>
  <c r="AT138" i="91"/>
  <c r="AT139" i="91" s="1"/>
  <c r="G8" i="47"/>
  <c r="B10" i="47"/>
  <c r="AQ96" i="68"/>
  <c r="I38" i="68"/>
  <c r="AS323" i="6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O131" i="91"/>
  <c r="O132" i="91" s="1"/>
  <c r="S324" i="6"/>
  <c r="I46" i="47"/>
  <c r="N46" i="47"/>
  <c r="C27" i="47"/>
  <c r="M46" i="47"/>
  <c r="H46" i="47"/>
  <c r="G46" i="47"/>
  <c r="F46" i="47"/>
  <c r="D46" i="47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BG71" i="48" l="1"/>
  <c r="BG77" i="48" s="1"/>
  <c r="AO71" i="48"/>
  <c r="AO77" i="48" s="1"/>
  <c r="AW71" i="48"/>
  <c r="AW77" i="48" s="1"/>
  <c r="AW88" i="48" s="1"/>
  <c r="AY88" i="48"/>
  <c r="D25" i="59"/>
  <c r="C35" i="116" s="1"/>
  <c r="B46" i="51"/>
  <c r="BB88" i="48"/>
  <c r="BH54" i="48"/>
  <c r="BH88" i="48" s="1"/>
  <c r="BE54" i="48"/>
  <c r="BE71" i="48"/>
  <c r="BE77" i="48" s="1"/>
  <c r="BG88" i="48"/>
  <c r="BI54" i="48"/>
  <c r="BJ71" i="48"/>
  <c r="BJ77" i="48" s="1"/>
  <c r="BJ88" i="48" s="1"/>
  <c r="BF72" i="48"/>
  <c r="BI72" i="48"/>
  <c r="AZ54" i="48"/>
  <c r="AZ88" i="48" s="1"/>
  <c r="BC71" i="48"/>
  <c r="BC77" i="48" s="1"/>
  <c r="BB51" i="82"/>
  <c r="BB115" i="82"/>
  <c r="AO61" i="82"/>
  <c r="AQ88" i="48"/>
  <c r="G239" i="46"/>
  <c r="AN35" i="82"/>
  <c r="BA35" i="82"/>
  <c r="B178" i="46"/>
  <c r="AP93" i="82" s="1"/>
  <c r="AP97" i="82" s="1"/>
  <c r="AP96" i="82" s="1"/>
  <c r="AP28" i="82" s="1"/>
  <c r="AV35" i="82"/>
  <c r="AS61" i="82"/>
  <c r="AT115" i="82"/>
  <c r="E133" i="46"/>
  <c r="E141" i="46" s="1"/>
  <c r="BA63" i="48" s="1"/>
  <c r="BA65" i="48" s="1"/>
  <c r="BA66" i="48" s="1"/>
  <c r="BF115" i="82"/>
  <c r="BF119" i="82" s="1"/>
  <c r="BF121" i="82" s="1"/>
  <c r="BF123" i="82" s="1"/>
  <c r="BA51" i="82"/>
  <c r="F120" i="46"/>
  <c r="G120" i="46" s="1"/>
  <c r="AN61" i="82"/>
  <c r="E123" i="46"/>
  <c r="B123" i="46"/>
  <c r="AX54" i="48"/>
  <c r="AX88" i="48" s="1"/>
  <c r="G23" i="46"/>
  <c r="G33" i="46"/>
  <c r="BG115" i="82"/>
  <c r="BG119" i="82" s="1"/>
  <c r="BG121" i="82" s="1"/>
  <c r="BG123" i="82" s="1"/>
  <c r="AY115" i="82"/>
  <c r="AY119" i="82" s="1"/>
  <c r="AY121" i="82" s="1"/>
  <c r="AY123" i="82" s="1"/>
  <c r="AO19" i="82"/>
  <c r="AO35" i="82" s="1"/>
  <c r="BC115" i="82"/>
  <c r="AV51" i="82"/>
  <c r="AV61" i="82" s="1"/>
  <c r="BC19" i="82"/>
  <c r="BC35" i="82" s="1"/>
  <c r="AR54" i="48"/>
  <c r="AR88" i="48" s="1"/>
  <c r="AM54" i="48"/>
  <c r="AM88" i="48" s="1"/>
  <c r="D128" i="46"/>
  <c r="AZ19" i="82"/>
  <c r="AZ35" i="82" s="1"/>
  <c r="AZ51" i="82"/>
  <c r="F214" i="46"/>
  <c r="F50" i="46"/>
  <c r="AS35" i="82"/>
  <c r="E170" i="46"/>
  <c r="E220" i="46" s="1"/>
  <c r="F220" i="46" s="1"/>
  <c r="G220" i="46" s="1"/>
  <c r="AS54" i="48"/>
  <c r="H34" i="59"/>
  <c r="G44" i="116" s="1"/>
  <c r="BJ63" i="48"/>
  <c r="BJ65" i="48" s="1"/>
  <c r="BJ66" i="48" s="1"/>
  <c r="AW35" i="82"/>
  <c r="BG19" i="82"/>
  <c r="BG35" i="82" s="1"/>
  <c r="BG51" i="82"/>
  <c r="E156" i="46"/>
  <c r="AQ62" i="82" s="1"/>
  <c r="F106" i="46"/>
  <c r="E205" i="46"/>
  <c r="F155" i="46"/>
  <c r="BF19" i="82"/>
  <c r="BF51" i="82"/>
  <c r="AY19" i="82"/>
  <c r="AY35" i="82" s="1"/>
  <c r="AY51" i="82"/>
  <c r="B194" i="46"/>
  <c r="B148" i="46"/>
  <c r="B150" i="46" s="1"/>
  <c r="D144" i="46"/>
  <c r="E157" i="46"/>
  <c r="AW63" i="82" s="1"/>
  <c r="F107" i="46"/>
  <c r="D178" i="46"/>
  <c r="F130" i="46"/>
  <c r="E180" i="46"/>
  <c r="AU103" i="82" s="1"/>
  <c r="F129" i="46"/>
  <c r="E179" i="46"/>
  <c r="AX102" i="82" s="1"/>
  <c r="D104" i="46"/>
  <c r="B154" i="46"/>
  <c r="B108" i="46"/>
  <c r="E244" i="46"/>
  <c r="BH119" i="82"/>
  <c r="BH121" i="82" s="1"/>
  <c r="BH123" i="82" s="1"/>
  <c r="E108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4" i="46"/>
  <c r="BE27" i="50"/>
  <c r="BM27" i="50"/>
  <c r="E195" i="46"/>
  <c r="F145" i="46"/>
  <c r="G145" i="46" s="1"/>
  <c r="BD19" i="82"/>
  <c r="BD35" i="82" s="1"/>
  <c r="BD51" i="82"/>
  <c r="E228" i="46"/>
  <c r="E148" i="46"/>
  <c r="E150" i="46" s="1"/>
  <c r="BC119" i="82"/>
  <c r="BC121" i="82" s="1"/>
  <c r="BC123" i="82" s="1"/>
  <c r="E196" i="46"/>
  <c r="F146" i="46"/>
  <c r="AP63" i="48"/>
  <c r="AP65" i="48" s="1"/>
  <c r="AP66" i="48" s="1"/>
  <c r="E171" i="46"/>
  <c r="F121" i="46"/>
  <c r="F123" i="46" s="1"/>
  <c r="AN63" i="48"/>
  <c r="AN65" i="48" s="1"/>
  <c r="AN66" i="48" s="1"/>
  <c r="AR63" i="48"/>
  <c r="AM63" i="48"/>
  <c r="AS63" i="48"/>
  <c r="AS65" i="48" s="1"/>
  <c r="AS66" i="48" s="1"/>
  <c r="AU19" i="82"/>
  <c r="AU35" i="82" s="1"/>
  <c r="AU51" i="82"/>
  <c r="AU61" i="82" s="1"/>
  <c r="BE19" i="82"/>
  <c r="BE51" i="82"/>
  <c r="BF35" i="82"/>
  <c r="BI19" i="82"/>
  <c r="BI35" i="82" s="1"/>
  <c r="BI51" i="82"/>
  <c r="D169" i="46"/>
  <c r="B219" i="46"/>
  <c r="B173" i="46"/>
  <c r="AT19" i="82"/>
  <c r="AT35" i="82" s="1"/>
  <c r="AT51" i="82"/>
  <c r="AT61" i="82" s="1"/>
  <c r="BD88" i="48"/>
  <c r="F83" i="46"/>
  <c r="G83" i="46" s="1"/>
  <c r="BB119" i="82"/>
  <c r="BB121" i="82" s="1"/>
  <c r="BB123" i="82" s="1"/>
  <c r="BE35" i="82"/>
  <c r="F131" i="46"/>
  <c r="E181" i="46"/>
  <c r="AN104" i="82" s="1"/>
  <c r="BE116" i="82"/>
  <c r="BE115" i="82" s="1"/>
  <c r="AM19" i="82"/>
  <c r="AM35" i="82" s="1"/>
  <c r="AM51" i="82"/>
  <c r="AS62" i="82"/>
  <c r="E219" i="46"/>
  <c r="BB63" i="48"/>
  <c r="BB65" i="48" s="1"/>
  <c r="BB66" i="48" s="1"/>
  <c r="AY63" i="48"/>
  <c r="AY65" i="48" s="1"/>
  <c r="AY66" i="48" s="1"/>
  <c r="Q41" i="30"/>
  <c r="BN41" i="30" s="1"/>
  <c r="G48" i="64"/>
  <c r="D11" i="33"/>
  <c r="D38" i="31"/>
  <c r="I38" i="31" s="1"/>
  <c r="BN40" i="30"/>
  <c r="F24" i="36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G18" i="34"/>
  <c r="D6" i="34" s="1"/>
  <c r="H38" i="28"/>
  <c r="F21" i="34"/>
  <c r="E27" i="36"/>
  <c r="I8" i="33"/>
  <c r="F38" i="28"/>
  <c r="C27" i="36"/>
  <c r="C26" i="36" s="1"/>
  <c r="D21" i="34"/>
  <c r="G69" i="33"/>
  <c r="F56" i="63"/>
  <c r="F17" i="34"/>
  <c r="F19" i="34" s="1"/>
  <c r="E20" i="34"/>
  <c r="J8" i="33"/>
  <c r="E33" i="91"/>
  <c r="E34" i="91" s="1"/>
  <c r="H31" i="59"/>
  <c r="G41" i="116" s="1"/>
  <c r="H138" i="59"/>
  <c r="E34" i="59" s="1"/>
  <c r="BM135" i="59"/>
  <c r="E31" i="59"/>
  <c r="G33" i="91"/>
  <c r="G34" i="91" s="1"/>
  <c r="I34" i="59"/>
  <c r="H44" i="116" s="1"/>
  <c r="F31" i="91"/>
  <c r="F33" i="91" s="1"/>
  <c r="F34" i="91" s="1"/>
  <c r="AB44" i="92"/>
  <c r="G34" i="59"/>
  <c r="F44" i="116" s="1"/>
  <c r="D31" i="91"/>
  <c r="D33" i="91" s="1"/>
  <c r="BH138" i="59"/>
  <c r="I31" i="59"/>
  <c r="H41" i="116" s="1"/>
  <c r="J30" i="59"/>
  <c r="K30" i="59" s="1"/>
  <c r="BM138" i="59"/>
  <c r="AP63" i="82"/>
  <c r="AP60" i="82"/>
  <c r="AP62" i="82"/>
  <c r="AP52" i="82"/>
  <c r="AP61" i="82"/>
  <c r="AO101" i="82"/>
  <c r="AO104" i="82"/>
  <c r="AO103" i="82"/>
  <c r="AO116" i="82"/>
  <c r="AO115" i="82" s="1"/>
  <c r="AQ60" i="82"/>
  <c r="AQ52" i="82"/>
  <c r="AQ61" i="82"/>
  <c r="AQ63" i="82"/>
  <c r="AP115" i="82"/>
  <c r="AP119" i="82" s="1"/>
  <c r="AP121" i="82" s="1"/>
  <c r="AP123" i="82" s="1"/>
  <c r="AS104" i="82"/>
  <c r="AS103" i="82"/>
  <c r="AS93" i="82"/>
  <c r="AS97" i="82" s="1"/>
  <c r="AS101" i="82"/>
  <c r="AS116" i="82"/>
  <c r="AU116" i="82"/>
  <c r="AU101" i="82"/>
  <c r="AU104" i="82"/>
  <c r="AQ119" i="82"/>
  <c r="AQ121" i="82" s="1"/>
  <c r="AQ123" i="82" s="1"/>
  <c r="AR19" i="82"/>
  <c r="AR35" i="82" s="1"/>
  <c r="AR51" i="82"/>
  <c r="AX104" i="82"/>
  <c r="AX101" i="82"/>
  <c r="AX116" i="82"/>
  <c r="AM93" i="82"/>
  <c r="AM97" i="82" s="1"/>
  <c r="AM96" i="82" s="1"/>
  <c r="AM28" i="82" s="1"/>
  <c r="AM116" i="82"/>
  <c r="AM104" i="82"/>
  <c r="AM103" i="82"/>
  <c r="AM101" i="82"/>
  <c r="AV116" i="82"/>
  <c r="AV101" i="82"/>
  <c r="AV104" i="82"/>
  <c r="AX52" i="82"/>
  <c r="AX61" i="82"/>
  <c r="AT119" i="82"/>
  <c r="AT121" i="82" s="1"/>
  <c r="AT123" i="82" s="1"/>
  <c r="AR104" i="82"/>
  <c r="AR93" i="82"/>
  <c r="AR97" i="82" s="1"/>
  <c r="AR96" i="82" s="1"/>
  <c r="AR28" i="82" s="1"/>
  <c r="AR101" i="82"/>
  <c r="AN116" i="82"/>
  <c r="AN93" i="82"/>
  <c r="AN97" i="82" s="1"/>
  <c r="AN96" i="82" s="1"/>
  <c r="AN28" i="82" s="1"/>
  <c r="AN101" i="82"/>
  <c r="AX35" i="82"/>
  <c r="AW60" i="82"/>
  <c r="AW52" i="82"/>
  <c r="AW61" i="82"/>
  <c r="AT103" i="82"/>
  <c r="AT93" i="82"/>
  <c r="AT97" i="82" s="1"/>
  <c r="AT96" i="82" s="1"/>
  <c r="AT28" i="82" s="1"/>
  <c r="AT101" i="82"/>
  <c r="AT104" i="82"/>
  <c r="AV63" i="82"/>
  <c r="AV62" i="82"/>
  <c r="AV52" i="82"/>
  <c r="AR116" i="82"/>
  <c r="AW93" i="82"/>
  <c r="AW97" i="82" s="1"/>
  <c r="AW96" i="82" s="1"/>
  <c r="AW28" i="82" s="1"/>
  <c r="AW101" i="82"/>
  <c r="AW104" i="82"/>
  <c r="AW116" i="82"/>
  <c r="AW103" i="82"/>
  <c r="AS96" i="82"/>
  <c r="AS28" i="82" s="1"/>
  <c r="BD63" i="48"/>
  <c r="BD65" i="48" s="1"/>
  <c r="BD66" i="48" s="1"/>
  <c r="AN88" i="48"/>
  <c r="AS88" i="48"/>
  <c r="G50" i="46"/>
  <c r="F25" i="46"/>
  <c r="G25" i="46" s="1"/>
  <c r="BG63" i="48"/>
  <c r="BG65" i="48" s="1"/>
  <c r="BG66" i="48" s="1"/>
  <c r="BH63" i="48"/>
  <c r="D41" i="46"/>
  <c r="G41" i="46" s="1"/>
  <c r="D75" i="46"/>
  <c r="BC63" i="48"/>
  <c r="BC65" i="48" s="1"/>
  <c r="AZ63" i="48"/>
  <c r="AZ65" i="48" s="1"/>
  <c r="AZ66" i="48" s="1"/>
  <c r="F69" i="46"/>
  <c r="G69" i="46" s="1"/>
  <c r="F14" i="46"/>
  <c r="G14" i="46" s="1"/>
  <c r="E10" i="47"/>
  <c r="F9" i="47"/>
  <c r="F10" i="47" s="1"/>
  <c r="C46" i="47"/>
  <c r="L46" i="47"/>
  <c r="K46" i="47"/>
  <c r="E46" i="47"/>
  <c r="J46" i="47"/>
  <c r="I42" i="47"/>
  <c r="H42" i="47"/>
  <c r="N42" i="47"/>
  <c r="AB131" i="91"/>
  <c r="AB132" i="91" s="1"/>
  <c r="B75" i="46"/>
  <c r="AZ333" i="6"/>
  <c r="G39" i="46"/>
  <c r="AR131" i="91"/>
  <c r="AR132" i="91" s="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 s="1"/>
  <c r="AK27" i="50"/>
  <c r="AC27" i="50"/>
  <c r="AE27" i="50"/>
  <c r="L324" i="6"/>
  <c r="AH27" i="50"/>
  <c r="AB27" i="50"/>
  <c r="BF131" i="91"/>
  <c r="BF132" i="91" s="1"/>
  <c r="AM27" i="50"/>
  <c r="AD27" i="50"/>
  <c r="A81" i="82"/>
  <c r="B44" i="51"/>
  <c r="E100" i="46"/>
  <c r="F41" i="68"/>
  <c r="F42" i="68" s="1"/>
  <c r="N333" i="6"/>
  <c r="G41" i="68"/>
  <c r="G42" i="68" s="1"/>
  <c r="AV88" i="48"/>
  <c r="AT88" i="48"/>
  <c r="AE333" i="6"/>
  <c r="C35" i="64"/>
  <c r="D208" i="59"/>
  <c r="C43" i="71" s="1"/>
  <c r="C56" i="71" s="1"/>
  <c r="D103" i="59"/>
  <c r="C42" i="71"/>
  <c r="AZ138" i="91"/>
  <c r="AZ139" i="91" s="1"/>
  <c r="BD333" i="6"/>
  <c r="G86" i="46"/>
  <c r="F89" i="46"/>
  <c r="D66" i="46"/>
  <c r="AT324" i="6"/>
  <c r="AP131" i="91"/>
  <c r="AP132" i="91" s="1"/>
  <c r="G214" i="46"/>
  <c r="BC88" i="48"/>
  <c r="AB324" i="6"/>
  <c r="X131" i="91"/>
  <c r="X132" i="91" s="1"/>
  <c r="BF333" i="6"/>
  <c r="BB138" i="91"/>
  <c r="BB139" i="91" s="1"/>
  <c r="F66" i="46"/>
  <c r="G64" i="46"/>
  <c r="AP88" i="48"/>
  <c r="D100" i="46"/>
  <c r="G164" i="46"/>
  <c r="G189" i="46"/>
  <c r="AH131" i="91"/>
  <c r="AH132" i="91" s="1"/>
  <c r="AL324" i="6"/>
  <c r="G111" i="46"/>
  <c r="F114" i="46"/>
  <c r="G139" i="46"/>
  <c r="D91" i="46"/>
  <c r="BG131" i="91"/>
  <c r="BG132" i="91" s="1"/>
  <c r="BK324" i="6"/>
  <c r="BN96" i="68"/>
  <c r="J41" i="68"/>
  <c r="J42" i="68" s="1"/>
  <c r="AU88" i="48"/>
  <c r="AE131" i="91"/>
  <c r="AE132" i="91" s="1"/>
  <c r="AI324" i="6"/>
  <c r="G58" i="46"/>
  <c r="T333" i="6"/>
  <c r="P138" i="91"/>
  <c r="P139" i="91" s="1"/>
  <c r="H41" i="68"/>
  <c r="H42" i="68" s="1"/>
  <c r="AG324" i="6"/>
  <c r="AC131" i="91"/>
  <c r="AC132" i="91" s="1"/>
  <c r="G73" i="52"/>
  <c r="S6" i="48"/>
  <c r="BG324" i="6"/>
  <c r="BC131" i="91"/>
  <c r="BC132" i="91" s="1"/>
  <c r="G74" i="52"/>
  <c r="AE6" i="48"/>
  <c r="D131" i="91"/>
  <c r="D132" i="91" s="1"/>
  <c r="H324" i="6"/>
  <c r="I41" i="68"/>
  <c r="I42" i="68" s="1"/>
  <c r="J73" i="52"/>
  <c r="V6" i="48"/>
  <c r="BA333" i="6"/>
  <c r="AW138" i="91"/>
  <c r="AW139" i="91" s="1"/>
  <c r="M74" i="52"/>
  <c r="AK6" i="48"/>
  <c r="J333" i="6"/>
  <c r="F138" i="91"/>
  <c r="F139" i="91" s="1"/>
  <c r="O6" i="48"/>
  <c r="O42" i="47"/>
  <c r="E26" i="47" s="1"/>
  <c r="C73" i="52"/>
  <c r="AG6" i="48"/>
  <c r="I74" i="52"/>
  <c r="AI131" i="91"/>
  <c r="AI132" i="91" s="1"/>
  <c r="AM324" i="6"/>
  <c r="M73" i="52"/>
  <c r="Y6" i="48"/>
  <c r="Q6" i="48"/>
  <c r="E73" i="52"/>
  <c r="Z131" i="91"/>
  <c r="Z132" i="91" s="1"/>
  <c r="AD324" i="6"/>
  <c r="AC138" i="91"/>
  <c r="AC139" i="91" s="1"/>
  <c r="AG333" i="6"/>
  <c r="N74" i="52"/>
  <c r="AL6" i="48"/>
  <c r="L73" i="52"/>
  <c r="X6" i="48"/>
  <c r="AO131" i="91"/>
  <c r="AO132" i="91" s="1"/>
  <c r="AS324" i="6"/>
  <c r="P6" i="48"/>
  <c r="D73" i="52"/>
  <c r="AF6" i="48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L54" i="47"/>
  <c r="J54" i="47"/>
  <c r="E54" i="47"/>
  <c r="M54" i="47"/>
  <c r="H54" i="47"/>
  <c r="Q324" i="6"/>
  <c r="M131" i="91"/>
  <c r="M132" i="91" s="1"/>
  <c r="AB6" i="48"/>
  <c r="D74" i="52"/>
  <c r="BO333" i="6"/>
  <c r="BK138" i="91"/>
  <c r="BK139" i="91" s="1"/>
  <c r="AD6" i="48"/>
  <c r="F74" i="52"/>
  <c r="BB333" i="6"/>
  <c r="AX138" i="91"/>
  <c r="AX139" i="91" s="1"/>
  <c r="W6" i="48"/>
  <c r="K73" i="52"/>
  <c r="BH65" i="48" l="1"/>
  <c r="BH66" i="48" s="1"/>
  <c r="BE88" i="48"/>
  <c r="BI63" i="48"/>
  <c r="BI65" i="48" s="1"/>
  <c r="BI71" i="48"/>
  <c r="BI77" i="48" s="1"/>
  <c r="BI88" i="48" s="1"/>
  <c r="BE63" i="48"/>
  <c r="BE65" i="48" s="1"/>
  <c r="BE89" i="48" s="1"/>
  <c r="BF63" i="48"/>
  <c r="BF65" i="48" s="1"/>
  <c r="BF71" i="48"/>
  <c r="BF77" i="48" s="1"/>
  <c r="BF88" i="48" s="1"/>
  <c r="BJ89" i="48"/>
  <c r="AX63" i="48"/>
  <c r="AX65" i="48" s="1"/>
  <c r="AQ63" i="48"/>
  <c r="AQ65" i="48" s="1"/>
  <c r="AQ89" i="48" s="1"/>
  <c r="BB89" i="48"/>
  <c r="AT63" i="48"/>
  <c r="AT65" i="48" s="1"/>
  <c r="AT66" i="48" s="1"/>
  <c r="BH89" i="48"/>
  <c r="AY89" i="48"/>
  <c r="AM65" i="48"/>
  <c r="AM66" i="48" s="1"/>
  <c r="AR65" i="48"/>
  <c r="AV63" i="48"/>
  <c r="AV65" i="48" s="1"/>
  <c r="AQ93" i="82"/>
  <c r="AQ97" i="82" s="1"/>
  <c r="AQ96" i="82" s="1"/>
  <c r="AQ28" i="82" s="1"/>
  <c r="F73" i="46"/>
  <c r="G73" i="46" s="1"/>
  <c r="AV103" i="82"/>
  <c r="B183" i="46"/>
  <c r="B191" i="46" s="1"/>
  <c r="AR103" i="82"/>
  <c r="AX93" i="82"/>
  <c r="AX97" i="82" s="1"/>
  <c r="AX96" i="82" s="1"/>
  <c r="AX28" i="82" s="1"/>
  <c r="B228" i="46"/>
  <c r="D228" i="46" s="1"/>
  <c r="AN103" i="82"/>
  <c r="AV93" i="82"/>
  <c r="AV97" i="82" s="1"/>
  <c r="AV96" i="82" s="1"/>
  <c r="AV28" i="82" s="1"/>
  <c r="AU93" i="82"/>
  <c r="AU97" i="82" s="1"/>
  <c r="AU96" i="82" s="1"/>
  <c r="AU28" i="82" s="1"/>
  <c r="AS89" i="48"/>
  <c r="AX103" i="82"/>
  <c r="AO93" i="82"/>
  <c r="AO97" i="82" s="1"/>
  <c r="AO96" i="82" s="1"/>
  <c r="AO28" i="82" s="1"/>
  <c r="AU63" i="48"/>
  <c r="AU65" i="48" s="1"/>
  <c r="AU66" i="48" s="1"/>
  <c r="AN89" i="48"/>
  <c r="AV60" i="82"/>
  <c r="AV102" i="82"/>
  <c r="AV106" i="82" s="1"/>
  <c r="D133" i="46"/>
  <c r="D141" i="46" s="1"/>
  <c r="F128" i="46"/>
  <c r="G128" i="46" s="1"/>
  <c r="AX63" i="82"/>
  <c r="AW63" i="48"/>
  <c r="AW65" i="48" s="1"/>
  <c r="AW89" i="48" s="1"/>
  <c r="AX62" i="82"/>
  <c r="AW102" i="82"/>
  <c r="AW106" i="82" s="1"/>
  <c r="AW108" i="82" s="1"/>
  <c r="AW29" i="82" s="1"/>
  <c r="AO63" i="48"/>
  <c r="AO65" i="48" s="1"/>
  <c r="AO66" i="48" s="1"/>
  <c r="F170" i="46"/>
  <c r="G170" i="46" s="1"/>
  <c r="AW62" i="82"/>
  <c r="AS102" i="82"/>
  <c r="AS106" i="82" s="1"/>
  <c r="F171" i="46"/>
  <c r="E221" i="46"/>
  <c r="F221" i="46" s="1"/>
  <c r="F195" i="46"/>
  <c r="G195" i="46" s="1"/>
  <c r="E245" i="46"/>
  <c r="F245" i="46" s="1"/>
  <c r="G245" i="46" s="1"/>
  <c r="BM39" i="50"/>
  <c r="BM35" i="50"/>
  <c r="E116" i="46"/>
  <c r="E125" i="46"/>
  <c r="B125" i="46"/>
  <c r="B116" i="46"/>
  <c r="AN102" i="82"/>
  <c r="AU102" i="82"/>
  <c r="AU106" i="82" s="1"/>
  <c r="AM63" i="82"/>
  <c r="AM61" i="82"/>
  <c r="D154" i="46"/>
  <c r="B204" i="46"/>
  <c r="B158" i="46"/>
  <c r="B166" i="46" s="1"/>
  <c r="AU52" i="82"/>
  <c r="AS52" i="82"/>
  <c r="AN52" i="82"/>
  <c r="AM52" i="82"/>
  <c r="AT52" i="82"/>
  <c r="AO52" i="82"/>
  <c r="F157" i="46"/>
  <c r="E207" i="46"/>
  <c r="AN63" i="82"/>
  <c r="AS63" i="82"/>
  <c r="AU63" i="82"/>
  <c r="AO63" i="82"/>
  <c r="AT63" i="82"/>
  <c r="D219" i="46"/>
  <c r="B223" i="46"/>
  <c r="BG101" i="82"/>
  <c r="BC101" i="82"/>
  <c r="BB101" i="82"/>
  <c r="BA101" i="82"/>
  <c r="BJ101" i="82"/>
  <c r="BI101" i="82"/>
  <c r="AY101" i="82"/>
  <c r="BD101" i="82"/>
  <c r="AZ101" i="82"/>
  <c r="BH101" i="82"/>
  <c r="BE101" i="82"/>
  <c r="BF101" i="82"/>
  <c r="E158" i="46"/>
  <c r="E166" i="46" s="1"/>
  <c r="E204" i="46"/>
  <c r="AT60" i="82"/>
  <c r="AN60" i="82"/>
  <c r="AO60" i="82"/>
  <c r="AS60" i="82"/>
  <c r="AU60" i="82"/>
  <c r="AM60" i="82"/>
  <c r="F104" i="46"/>
  <c r="D108" i="46"/>
  <c r="D148" i="46"/>
  <c r="D150" i="46" s="1"/>
  <c r="F144" i="46"/>
  <c r="BC61" i="82"/>
  <c r="AY61" i="82"/>
  <c r="BJ61" i="82"/>
  <c r="BB61" i="82"/>
  <c r="BI61" i="82"/>
  <c r="BA61" i="82"/>
  <c r="BH61" i="82"/>
  <c r="AZ61" i="82"/>
  <c r="BG61" i="82"/>
  <c r="BF61" i="82"/>
  <c r="BE61" i="82"/>
  <c r="F205" i="46"/>
  <c r="BD61" i="82"/>
  <c r="BE119" i="82"/>
  <c r="BE121" i="82" s="1"/>
  <c r="BE123" i="82" s="1"/>
  <c r="D173" i="46"/>
  <c r="F169" i="46"/>
  <c r="F196" i="46"/>
  <c r="E246" i="46"/>
  <c r="F246" i="46" s="1"/>
  <c r="E183" i="46"/>
  <c r="E191" i="46" s="1"/>
  <c r="AX60" i="82"/>
  <c r="D183" i="46"/>
  <c r="F178" i="46"/>
  <c r="B244" i="46"/>
  <c r="B198" i="46"/>
  <c r="AV126" i="82" s="1"/>
  <c r="AV128" i="82" s="1"/>
  <c r="D194" i="46"/>
  <c r="BG89" i="48"/>
  <c r="AT102" i="82"/>
  <c r="AR102" i="82"/>
  <c r="AM102" i="82"/>
  <c r="AM106" i="82" s="1"/>
  <c r="E231" i="46"/>
  <c r="F181" i="46"/>
  <c r="AP104" i="82"/>
  <c r="AQ104" i="82"/>
  <c r="AX66" i="48"/>
  <c r="AX89" i="48"/>
  <c r="E230" i="46"/>
  <c r="F180" i="46"/>
  <c r="AP103" i="82"/>
  <c r="AQ103" i="82"/>
  <c r="BE93" i="82"/>
  <c r="BE97" i="82" s="1"/>
  <c r="BD93" i="82"/>
  <c r="BD97" i="82" s="1"/>
  <c r="BC93" i="82"/>
  <c r="BC97" i="82" s="1"/>
  <c r="BC96" i="82" s="1"/>
  <c r="BC28" i="82" s="1"/>
  <c r="BA93" i="82"/>
  <c r="BA97" i="82" s="1"/>
  <c r="BH93" i="82"/>
  <c r="BH97" i="82" s="1"/>
  <c r="AZ93" i="82"/>
  <c r="AZ97" i="82" s="1"/>
  <c r="B233" i="46"/>
  <c r="B241" i="46" s="1"/>
  <c r="E229" i="46"/>
  <c r="E233" i="46" s="1"/>
  <c r="E241" i="46" s="1"/>
  <c r="F179" i="46"/>
  <c r="AQ102" i="82"/>
  <c r="AP102" i="82"/>
  <c r="AO102" i="82"/>
  <c r="AO106" i="82" s="1"/>
  <c r="E173" i="46"/>
  <c r="AP89" i="48"/>
  <c r="G123" i="46"/>
  <c r="BN35" i="50"/>
  <c r="BN39" i="50"/>
  <c r="E198" i="46"/>
  <c r="E200" i="46" s="1"/>
  <c r="E206" i="46"/>
  <c r="F156" i="46"/>
  <c r="AM62" i="82"/>
  <c r="AN62" i="82"/>
  <c r="AO62" i="82"/>
  <c r="AU62" i="82"/>
  <c r="AT62" i="82"/>
  <c r="BI89" i="48"/>
  <c r="BI66" i="48"/>
  <c r="BD89" i="48"/>
  <c r="AZ89" i="48"/>
  <c r="I11" i="33"/>
  <c r="D18" i="64"/>
  <c r="G50" i="64"/>
  <c r="D44" i="31"/>
  <c r="D7" i="34"/>
  <c r="E21" i="34"/>
  <c r="G38" i="28"/>
  <c r="D27" i="36"/>
  <c r="D26" i="36" s="1"/>
  <c r="F40" i="28"/>
  <c r="C15" i="36"/>
  <c r="E203" i="59"/>
  <c r="G56" i="63"/>
  <c r="F20" i="34"/>
  <c r="G17" i="34"/>
  <c r="G19" i="34" s="1"/>
  <c r="K8" i="33"/>
  <c r="M8" i="33"/>
  <c r="E26" i="36"/>
  <c r="E15" i="36"/>
  <c r="E16" i="36" s="1"/>
  <c r="H40" i="28"/>
  <c r="G203" i="59"/>
  <c r="F38" i="64" s="1"/>
  <c r="D22" i="34"/>
  <c r="L8" i="33"/>
  <c r="D41" i="116"/>
  <c r="J31" i="59"/>
  <c r="K31" i="59" s="1"/>
  <c r="D44" i="116"/>
  <c r="J34" i="59"/>
  <c r="K34" i="59" s="1"/>
  <c r="G100" i="46"/>
  <c r="AW115" i="82"/>
  <c r="AS115" i="82"/>
  <c r="AS119" i="82" s="1"/>
  <c r="AS121" i="82" s="1"/>
  <c r="AS123" i="82" s="1"/>
  <c r="AM115" i="82"/>
  <c r="AN115" i="82"/>
  <c r="AV115" i="82"/>
  <c r="AR115" i="82"/>
  <c r="AT106" i="82"/>
  <c r="AX115" i="82"/>
  <c r="AR62" i="82"/>
  <c r="AR52" i="82"/>
  <c r="AR61" i="82"/>
  <c r="AR63" i="82"/>
  <c r="AR60" i="82"/>
  <c r="AO119" i="82"/>
  <c r="AO121" i="82" s="1"/>
  <c r="AO123" i="82" s="1"/>
  <c r="AX106" i="82"/>
  <c r="AU115" i="82"/>
  <c r="AU126" i="82"/>
  <c r="AU128" i="82" s="1"/>
  <c r="F16" i="46"/>
  <c r="G16" i="46" s="1"/>
  <c r="BE66" i="48"/>
  <c r="J74" i="52"/>
  <c r="AH6" i="48"/>
  <c r="E74" i="52"/>
  <c r="AC6" i="48"/>
  <c r="AC9" i="48" s="1"/>
  <c r="AC50" i="48" s="1"/>
  <c r="AC59" i="48" s="1"/>
  <c r="AI6" i="48"/>
  <c r="K74" i="52"/>
  <c r="L74" i="52"/>
  <c r="AJ6" i="48"/>
  <c r="AJ9" i="48" s="1"/>
  <c r="AJ50" i="48" s="1"/>
  <c r="AJ59" i="48" s="1"/>
  <c r="O46" i="47"/>
  <c r="E27" i="47" s="1"/>
  <c r="C74" i="52"/>
  <c r="AA6" i="48"/>
  <c r="AA44" i="82" a="1"/>
  <c r="N73" i="52"/>
  <c r="Z6" i="48"/>
  <c r="Z9" i="48" s="1"/>
  <c r="Z50" i="48" s="1"/>
  <c r="Z72" i="48" s="1"/>
  <c r="Z81" i="48" s="1"/>
  <c r="H73" i="52"/>
  <c r="T6" i="48"/>
  <c r="T9" i="48" s="1"/>
  <c r="T50" i="48" s="1"/>
  <c r="T72" i="48" s="1"/>
  <c r="T81" i="48" s="1"/>
  <c r="H50" i="47"/>
  <c r="N50" i="47"/>
  <c r="G50" i="47"/>
  <c r="L50" i="47"/>
  <c r="C28" i="47"/>
  <c r="D29" i="47" s="1"/>
  <c r="K50" i="47"/>
  <c r="J50" i="47"/>
  <c r="F50" i="47"/>
  <c r="C50" i="47"/>
  <c r="M50" i="47"/>
  <c r="I50" i="47"/>
  <c r="D50" i="47"/>
  <c r="E50" i="47"/>
  <c r="U6" i="48"/>
  <c r="U9" i="48" s="1"/>
  <c r="U50" i="48" s="1"/>
  <c r="U58" i="48" s="1"/>
  <c r="I73" i="52"/>
  <c r="O44" i="82" a="1"/>
  <c r="F75" i="46"/>
  <c r="G75" i="46" s="1"/>
  <c r="C49" i="71"/>
  <c r="C55" i="71"/>
  <c r="C113" i="116"/>
  <c r="D104" i="59"/>
  <c r="C114" i="116" s="1"/>
  <c r="D79" i="63"/>
  <c r="C5" i="64"/>
  <c r="C120" i="116" s="1"/>
  <c r="AM89" i="48"/>
  <c r="G66" i="46"/>
  <c r="BC66" i="48"/>
  <c r="BC89" i="48"/>
  <c r="G114" i="46"/>
  <c r="G89" i="46"/>
  <c r="F91" i="46"/>
  <c r="G91" i="46" s="1"/>
  <c r="BB13" i="48"/>
  <c r="F76" i="52"/>
  <c r="F6" i="48"/>
  <c r="O9" i="48"/>
  <c r="O50" i="48" s="1"/>
  <c r="BF13" i="48"/>
  <c r="J76" i="52"/>
  <c r="AD9" i="48"/>
  <c r="AD50" i="48" s="1"/>
  <c r="AZ13" i="48"/>
  <c r="D76" i="52"/>
  <c r="G6" i="48"/>
  <c r="C72" i="52"/>
  <c r="O36" i="47"/>
  <c r="E25" i="47" s="1"/>
  <c r="Y9" i="48"/>
  <c r="Y50" i="48" s="1"/>
  <c r="S9" i="48"/>
  <c r="S50" i="48" s="1"/>
  <c r="AF9" i="48"/>
  <c r="AF50" i="48" s="1"/>
  <c r="D25" i="47"/>
  <c r="C30" i="47"/>
  <c r="BA13" i="48"/>
  <c r="E76" i="52"/>
  <c r="K76" i="52"/>
  <c r="BG13" i="48"/>
  <c r="Q9" i="48"/>
  <c r="Q50" i="48" s="1"/>
  <c r="BH13" i="48"/>
  <c r="L76" i="52"/>
  <c r="K6" i="48"/>
  <c r="M6" i="48"/>
  <c r="AC8" i="48"/>
  <c r="AC13" i="48" s="1"/>
  <c r="I6" i="48"/>
  <c r="O54" i="47"/>
  <c r="E29" i="47" s="1"/>
  <c r="C76" i="52"/>
  <c r="AY13" i="48"/>
  <c r="BC13" i="48"/>
  <c r="G76" i="52"/>
  <c r="H6" i="48"/>
  <c r="AL9" i="48"/>
  <c r="AL50" i="48" s="1"/>
  <c r="BJ13" i="48"/>
  <c r="N76" i="52"/>
  <c r="AB9" i="48"/>
  <c r="AB50" i="48" s="1"/>
  <c r="R9" i="48"/>
  <c r="R50" i="48" s="1"/>
  <c r="C38" i="47"/>
  <c r="E38" i="47"/>
  <c r="X9" i="48"/>
  <c r="X50" i="48" s="1"/>
  <c r="AG9" i="48"/>
  <c r="AG50" i="48" s="1"/>
  <c r="D26" i="47"/>
  <c r="V9" i="48"/>
  <c r="V50" i="48" s="1"/>
  <c r="AE9" i="48"/>
  <c r="AE50" i="48" s="1"/>
  <c r="BD13" i="48"/>
  <c r="H76" i="52"/>
  <c r="N6" i="48"/>
  <c r="M76" i="52"/>
  <c r="BI13" i="48"/>
  <c r="P9" i="48"/>
  <c r="P50" i="48" s="1"/>
  <c r="T51" i="48"/>
  <c r="T54" i="48" s="1"/>
  <c r="L6" i="48"/>
  <c r="D38" i="47"/>
  <c r="W9" i="48"/>
  <c r="W50" i="48" s="1"/>
  <c r="BE13" i="48"/>
  <c r="I76" i="52"/>
  <c r="J6" i="48"/>
  <c r="D28" i="47"/>
  <c r="AK9" i="48"/>
  <c r="AK50" i="48" s="1"/>
  <c r="AQ66" i="48" l="1"/>
  <c r="BF66" i="48"/>
  <c r="BF89" i="48"/>
  <c r="AT89" i="48"/>
  <c r="AV66" i="48"/>
  <c r="AV89" i="48"/>
  <c r="AR66" i="48"/>
  <c r="AR89" i="48"/>
  <c r="AW66" i="48"/>
  <c r="BI93" i="82"/>
  <c r="BI97" i="82" s="1"/>
  <c r="AC72" i="48"/>
  <c r="AC81" i="48" s="1"/>
  <c r="BF93" i="82"/>
  <c r="BF97" i="82" s="1"/>
  <c r="BF96" i="82" s="1"/>
  <c r="BF28" i="82" s="1"/>
  <c r="BB93" i="82"/>
  <c r="BB97" i="82" s="1"/>
  <c r="AC51" i="48"/>
  <c r="AC54" i="48" s="1"/>
  <c r="AU89" i="48"/>
  <c r="AY93" i="82"/>
  <c r="AY97" i="82" s="1"/>
  <c r="AY96" i="82" s="1"/>
  <c r="AY28" i="82" s="1"/>
  <c r="BJ93" i="82"/>
  <c r="BJ97" i="82" s="1"/>
  <c r="AR106" i="82"/>
  <c r="AC60" i="48"/>
  <c r="E175" i="46"/>
  <c r="BG93" i="82"/>
  <c r="BG97" i="82" s="1"/>
  <c r="AN106" i="82"/>
  <c r="AN108" i="82" s="1"/>
  <c r="AN29" i="82" s="1"/>
  <c r="AS109" i="82"/>
  <c r="AS110" i="82" s="1"/>
  <c r="AS108" i="82"/>
  <c r="AS29" i="82" s="1"/>
  <c r="AQ106" i="82"/>
  <c r="AC61" i="48"/>
  <c r="B175" i="46"/>
  <c r="F133" i="46"/>
  <c r="AN109" i="82"/>
  <c r="AN110" i="82" s="1"/>
  <c r="AR108" i="82"/>
  <c r="AR29" i="82" s="1"/>
  <c r="AR109" i="82"/>
  <c r="AR110" i="82" s="1"/>
  <c r="AO109" i="82"/>
  <c r="AO110" i="82" s="1"/>
  <c r="AO108" i="82"/>
  <c r="AO29" i="82" s="1"/>
  <c r="AQ108" i="82"/>
  <c r="AQ29" i="82" s="1"/>
  <c r="AQ109" i="82"/>
  <c r="AQ110" i="82" s="1"/>
  <c r="BH96" i="82"/>
  <c r="BH28" i="82" s="1"/>
  <c r="BE96" i="82"/>
  <c r="BE28" i="82" s="1"/>
  <c r="D198" i="46"/>
  <c r="D200" i="46" s="1"/>
  <c r="F194" i="46"/>
  <c r="F219" i="46"/>
  <c r="D223" i="46"/>
  <c r="E248" i="46"/>
  <c r="E250" i="46" s="1"/>
  <c r="BA96" i="82"/>
  <c r="BA28" i="82" s="1"/>
  <c r="B200" i="46"/>
  <c r="AP126" i="82"/>
  <c r="AP128" i="82" s="1"/>
  <c r="AP30" i="82" s="1"/>
  <c r="AT126" i="82"/>
  <c r="AT128" i="82" s="1"/>
  <c r="AT30" i="82" s="1"/>
  <c r="AQ126" i="82"/>
  <c r="AQ128" i="82" s="1"/>
  <c r="AQ30" i="82" s="1"/>
  <c r="BE63" i="82"/>
  <c r="BD63" i="82"/>
  <c r="BC63" i="82"/>
  <c r="BJ63" i="82"/>
  <c r="BB63" i="82"/>
  <c r="BI63" i="82"/>
  <c r="BA63" i="82"/>
  <c r="F207" i="46"/>
  <c r="BH63" i="82"/>
  <c r="AZ63" i="82"/>
  <c r="BG63" i="82"/>
  <c r="AY63" i="82"/>
  <c r="BF63" i="82"/>
  <c r="BF104" i="82"/>
  <c r="BE104" i="82"/>
  <c r="BD104" i="82"/>
  <c r="BC104" i="82"/>
  <c r="AY104" i="82"/>
  <c r="BJ104" i="82"/>
  <c r="BB104" i="82"/>
  <c r="BI104" i="82"/>
  <c r="BA104" i="82"/>
  <c r="BH104" i="82"/>
  <c r="AZ104" i="82"/>
  <c r="BG104" i="82"/>
  <c r="F231" i="46"/>
  <c r="BG52" i="82"/>
  <c r="AY52" i="82"/>
  <c r="BF52" i="82"/>
  <c r="BE52" i="82"/>
  <c r="B208" i="46"/>
  <c r="B216" i="46" s="1"/>
  <c r="BD52" i="82"/>
  <c r="BD56" i="82" s="1"/>
  <c r="BC52" i="82"/>
  <c r="BJ52" i="82"/>
  <c r="BB52" i="82"/>
  <c r="BI52" i="82"/>
  <c r="BI56" i="82" s="1"/>
  <c r="BA52" i="82"/>
  <c r="BH52" i="82"/>
  <c r="AZ52" i="82"/>
  <c r="D204" i="46"/>
  <c r="AJ72" i="48"/>
  <c r="AJ81" i="48" s="1"/>
  <c r="BN66" i="50"/>
  <c r="BN43" i="50"/>
  <c r="BB96" i="82"/>
  <c r="BB28" i="82" s="1"/>
  <c r="F183" i="46"/>
  <c r="G178" i="46"/>
  <c r="F173" i="46"/>
  <c r="G169" i="46"/>
  <c r="D158" i="46"/>
  <c r="D166" i="46" s="1"/>
  <c r="F154" i="46"/>
  <c r="BI96" i="82"/>
  <c r="BI28" i="82" s="1"/>
  <c r="B248" i="46"/>
  <c r="D244" i="46"/>
  <c r="AN126" i="82"/>
  <c r="AN128" i="82" s="1"/>
  <c r="BJ96" i="82"/>
  <c r="BJ28" i="82" s="1"/>
  <c r="D191" i="46"/>
  <c r="G144" i="46"/>
  <c r="F148" i="46"/>
  <c r="AX126" i="82"/>
  <c r="AX128" i="82" s="1"/>
  <c r="BG96" i="82"/>
  <c r="BG28" i="82" s="1"/>
  <c r="D233" i="46"/>
  <c r="D241" i="46" s="1"/>
  <c r="F228" i="46"/>
  <c r="E223" i="46"/>
  <c r="AS126" i="82"/>
  <c r="AS128" i="82" s="1"/>
  <c r="AS30" i="82" s="1"/>
  <c r="AS31" i="82" s="1"/>
  <c r="AS16" i="82" s="1"/>
  <c r="AS30" i="52" s="1"/>
  <c r="BI103" i="82"/>
  <c r="BA103" i="82"/>
  <c r="F230" i="46"/>
  <c r="BH103" i="82"/>
  <c r="AZ103" i="82"/>
  <c r="BG103" i="82"/>
  <c r="BF103" i="82"/>
  <c r="BE103" i="82"/>
  <c r="AY103" i="82"/>
  <c r="BD103" i="82"/>
  <c r="BC103" i="82"/>
  <c r="BJ103" i="82"/>
  <c r="BB103" i="82"/>
  <c r="D116" i="46"/>
  <c r="D125" i="46"/>
  <c r="BD60" i="82"/>
  <c r="E208" i="46"/>
  <c r="E216" i="46" s="1"/>
  <c r="BI60" i="82"/>
  <c r="BA60" i="82"/>
  <c r="BG60" i="82"/>
  <c r="AZ60" i="82"/>
  <c r="BH60" i="82"/>
  <c r="BB60" i="82"/>
  <c r="BJ60" i="82"/>
  <c r="BC60" i="82"/>
  <c r="BE60" i="82"/>
  <c r="AY60" i="82"/>
  <c r="BF60" i="82"/>
  <c r="BM66" i="50"/>
  <c r="BM43" i="50"/>
  <c r="BD102" i="82"/>
  <c r="BC102" i="82"/>
  <c r="F229" i="46"/>
  <c r="BJ102" i="82"/>
  <c r="BB102" i="82"/>
  <c r="BI102" i="82"/>
  <c r="BA102" i="82"/>
  <c r="BH102" i="82"/>
  <c r="BH106" i="82" s="1"/>
  <c r="AZ102" i="82"/>
  <c r="BG102" i="82"/>
  <c r="BG106" i="82" s="1"/>
  <c r="AY102" i="82"/>
  <c r="AY106" i="82" s="1"/>
  <c r="BF102" i="82"/>
  <c r="BE102" i="82"/>
  <c r="T61" i="48"/>
  <c r="AR126" i="82"/>
  <c r="AR128" i="82" s="1"/>
  <c r="AM126" i="82"/>
  <c r="AM128" i="82" s="1"/>
  <c r="AW126" i="82"/>
  <c r="AW128" i="82" s="1"/>
  <c r="BH62" i="82"/>
  <c r="AZ62" i="82"/>
  <c r="BG62" i="82"/>
  <c r="BF62" i="82"/>
  <c r="BE62" i="82"/>
  <c r="BD62" i="82"/>
  <c r="BC62" i="82"/>
  <c r="F206" i="46"/>
  <c r="BJ62" i="82"/>
  <c r="BB62" i="82"/>
  <c r="BI62" i="82"/>
  <c r="BA62" i="82"/>
  <c r="AY62" i="82"/>
  <c r="AP106" i="82"/>
  <c r="AZ96" i="82"/>
  <c r="AZ28" i="82" s="1"/>
  <c r="BD96" i="82"/>
  <c r="BD28" i="82" s="1"/>
  <c r="G104" i="46"/>
  <c r="F108" i="46"/>
  <c r="AO126" i="82"/>
  <c r="AO128" i="82" s="1"/>
  <c r="AO30" i="82" s="1"/>
  <c r="AW109" i="82"/>
  <c r="AW110" i="82" s="1"/>
  <c r="I69" i="33"/>
  <c r="F27" i="36" s="1"/>
  <c r="F26" i="36" s="1"/>
  <c r="D20" i="64"/>
  <c r="D135" i="116" s="1"/>
  <c r="D133" i="116"/>
  <c r="D8" i="34"/>
  <c r="D46" i="31" s="1"/>
  <c r="D45" i="31"/>
  <c r="J11" i="33"/>
  <c r="O8" i="33"/>
  <c r="N8" i="33"/>
  <c r="G20" i="34"/>
  <c r="H17" i="34"/>
  <c r="H19" i="34" s="1"/>
  <c r="H56" i="63"/>
  <c r="D38" i="64"/>
  <c r="F203" i="59"/>
  <c r="E38" i="64" s="1"/>
  <c r="D15" i="36"/>
  <c r="D16" i="36" s="1"/>
  <c r="G40" i="28"/>
  <c r="E57" i="63"/>
  <c r="E58" i="63" s="1"/>
  <c r="D24" i="34"/>
  <c r="C16" i="36"/>
  <c r="E22" i="34"/>
  <c r="Z59" i="48"/>
  <c r="Z51" i="48"/>
  <c r="Z54" i="48" s="1"/>
  <c r="Z60" i="48"/>
  <c r="AV119" i="82"/>
  <c r="AV121" i="82" s="1"/>
  <c r="AV123" i="82" s="1"/>
  <c r="AV30" i="82" s="1"/>
  <c r="AT109" i="82"/>
  <c r="AT110" i="82" s="1"/>
  <c r="AT108" i="82"/>
  <c r="AT29" i="82" s="1"/>
  <c r="AU109" i="82"/>
  <c r="AU110" i="82" s="1"/>
  <c r="AU108" i="82"/>
  <c r="AU29" i="82" s="1"/>
  <c r="AX119" i="82"/>
  <c r="AX121" i="82" s="1"/>
  <c r="AX123" i="82" s="1"/>
  <c r="AU119" i="82"/>
  <c r="AU121" i="82" s="1"/>
  <c r="AU123" i="82" s="1"/>
  <c r="AU30" i="82" s="1"/>
  <c r="AR119" i="82"/>
  <c r="AR121" i="82" s="1"/>
  <c r="AR123" i="82" s="1"/>
  <c r="AM119" i="82"/>
  <c r="AM121" i="82" s="1"/>
  <c r="AM123" i="82" s="1"/>
  <c r="AM30" i="82" s="1"/>
  <c r="AW119" i="82"/>
  <c r="AW121" i="82" s="1"/>
  <c r="AW123" i="82" s="1"/>
  <c r="AX109" i="82"/>
  <c r="AX110" i="82" s="1"/>
  <c r="AX108" i="82"/>
  <c r="AX29" i="82" s="1"/>
  <c r="AN119" i="82"/>
  <c r="AN121" i="82" s="1"/>
  <c r="AN123" i="82" s="1"/>
  <c r="AN30" i="82" s="1"/>
  <c r="AM109" i="82"/>
  <c r="AM110" i="82" s="1"/>
  <c r="AM108" i="82"/>
  <c r="AM29" i="82" s="1"/>
  <c r="AV109" i="82"/>
  <c r="AV110" i="82" s="1"/>
  <c r="AV108" i="82"/>
  <c r="AV29" i="82" s="1"/>
  <c r="AC58" i="48"/>
  <c r="T8" i="48"/>
  <c r="T13" i="48" s="1"/>
  <c r="T60" i="48"/>
  <c r="Z8" i="48"/>
  <c r="Z13" i="48" s="1"/>
  <c r="AA38" i="50" s="1"/>
  <c r="AA39" i="50" s="1"/>
  <c r="AA51" i="52" s="1"/>
  <c r="Z61" i="48"/>
  <c r="AJ61" i="48"/>
  <c r="AJ8" i="48"/>
  <c r="AJ13" i="48" s="1"/>
  <c r="AK15" i="92" s="1"/>
  <c r="U72" i="48"/>
  <c r="U81" i="48" s="1"/>
  <c r="Z58" i="48"/>
  <c r="U59" i="48"/>
  <c r="U63" i="48" s="1"/>
  <c r="U65" i="48" s="1"/>
  <c r="AJ51" i="48"/>
  <c r="AJ54" i="48" s="1"/>
  <c r="T59" i="48"/>
  <c r="AJ58" i="48"/>
  <c r="U51" i="48"/>
  <c r="U54" i="48" s="1"/>
  <c r="AJ60" i="48"/>
  <c r="T58" i="48"/>
  <c r="U8" i="48"/>
  <c r="U13" i="48" s="1"/>
  <c r="U60" i="48"/>
  <c r="AT13" i="48"/>
  <c r="J75" i="52"/>
  <c r="K75" i="52"/>
  <c r="AU13" i="48"/>
  <c r="AO13" i="48"/>
  <c r="E75" i="52"/>
  <c r="D75" i="52"/>
  <c r="AN13" i="48"/>
  <c r="AV13" i="48"/>
  <c r="L75" i="52"/>
  <c r="AA44" i="82"/>
  <c r="AG47" i="82"/>
  <c r="AF47" i="82"/>
  <c r="AE47" i="82"/>
  <c r="AL47" i="82"/>
  <c r="AD47" i="82"/>
  <c r="AK47" i="82"/>
  <c r="AC47" i="82"/>
  <c r="AC46" i="82" s="1"/>
  <c r="AJ47" i="82"/>
  <c r="AB47" i="82"/>
  <c r="AB46" i="82" s="1"/>
  <c r="AI47" i="82"/>
  <c r="AI46" i="82" s="1"/>
  <c r="AH47" i="82"/>
  <c r="AI9" i="48"/>
  <c r="AI50" i="48" s="1"/>
  <c r="AS13" i="48"/>
  <c r="I75" i="52"/>
  <c r="AQ13" i="48"/>
  <c r="G75" i="52"/>
  <c r="AA9" i="48"/>
  <c r="AA50" i="48" s="1"/>
  <c r="U61" i="48"/>
  <c r="M75" i="52"/>
  <c r="AW13" i="48"/>
  <c r="AX13" i="48"/>
  <c r="N75" i="52"/>
  <c r="C44" i="82" a="1"/>
  <c r="C44" i="82" s="1"/>
  <c r="C75" i="52"/>
  <c r="AM13" i="48"/>
  <c r="O50" i="47"/>
  <c r="E28" i="47" s="1"/>
  <c r="AR13" i="48"/>
  <c r="H75" i="52"/>
  <c r="AH9" i="48"/>
  <c r="AH50" i="48" s="1"/>
  <c r="V8" i="48"/>
  <c r="V13" i="48" s="1"/>
  <c r="V21" i="48" s="1"/>
  <c r="O44" i="82"/>
  <c r="W47" i="82"/>
  <c r="W46" i="82" s="1"/>
  <c r="V47" i="82"/>
  <c r="V46" i="82" s="1"/>
  <c r="U47" i="82"/>
  <c r="S47" i="82"/>
  <c r="R47" i="82"/>
  <c r="Z47" i="82"/>
  <c r="P47" i="82"/>
  <c r="X47" i="82"/>
  <c r="X46" i="82" s="1"/>
  <c r="Q47" i="82"/>
  <c r="Q46" i="82" s="1"/>
  <c r="Y47" i="82"/>
  <c r="Y46" i="82" s="1"/>
  <c r="T47" i="82"/>
  <c r="AP13" i="48"/>
  <c r="F75" i="52"/>
  <c r="Y8" i="48"/>
  <c r="Y13" i="48" s="1"/>
  <c r="AA111" i="59" s="1"/>
  <c r="D36" i="63"/>
  <c r="C179" i="116" s="1"/>
  <c r="E78" i="63"/>
  <c r="P8" i="48"/>
  <c r="P13" i="48" s="1"/>
  <c r="P35" i="48" s="1"/>
  <c r="P34" i="48" s="1"/>
  <c r="S8" i="48"/>
  <c r="S13" i="48" s="1"/>
  <c r="T38" i="50" s="1"/>
  <c r="T39" i="50" s="1"/>
  <c r="T51" i="52" s="1"/>
  <c r="X8" i="48"/>
  <c r="X13" i="48" s="1"/>
  <c r="AB8" i="48"/>
  <c r="AB13" i="48" s="1"/>
  <c r="AD111" i="59" s="1"/>
  <c r="R8" i="48"/>
  <c r="R13" i="48" s="1"/>
  <c r="R22" i="48" s="1"/>
  <c r="W8" i="48"/>
  <c r="W13" i="48" s="1"/>
  <c r="W21" i="71" s="1"/>
  <c r="Z71" i="48"/>
  <c r="Z75" i="48" s="1"/>
  <c r="Z77" i="48" s="1"/>
  <c r="Q8" i="48"/>
  <c r="Q13" i="48" s="1"/>
  <c r="S111" i="59" s="1"/>
  <c r="BI75" i="82"/>
  <c r="BI86" i="82" s="1"/>
  <c r="E6" i="48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P59" i="48"/>
  <c r="P51" i="48"/>
  <c r="P54" i="48" s="1"/>
  <c r="P61" i="48"/>
  <c r="P60" i="48"/>
  <c r="P58" i="48"/>
  <c r="P72" i="48"/>
  <c r="P81" i="48" s="1"/>
  <c r="AE8" i="48"/>
  <c r="AE13" i="48" s="1"/>
  <c r="AZ25" i="50"/>
  <c r="I20" i="51"/>
  <c r="AY21" i="71"/>
  <c r="AZ15" i="92"/>
  <c r="AY35" i="48"/>
  <c r="AZ38" i="50"/>
  <c r="BA111" i="59"/>
  <c r="M47" i="82"/>
  <c r="J9" i="48"/>
  <c r="J50" i="48" s="1"/>
  <c r="W61" i="48"/>
  <c r="W59" i="48"/>
  <c r="W58" i="48"/>
  <c r="W72" i="48"/>
  <c r="W81" i="48" s="1"/>
  <c r="W60" i="48"/>
  <c r="W51" i="48"/>
  <c r="W54" i="48" s="1"/>
  <c r="L9" i="48"/>
  <c r="L50" i="48" s="1"/>
  <c r="I9" i="48"/>
  <c r="I50" i="48" s="1"/>
  <c r="BI111" i="59"/>
  <c r="BH38" i="50"/>
  <c r="BH39" i="50" s="1"/>
  <c r="BH51" i="52" s="1"/>
  <c r="BH25" i="50"/>
  <c r="BG17" i="48"/>
  <c r="BG35" i="48"/>
  <c r="BH15" i="92"/>
  <c r="BG21" i="71"/>
  <c r="AF61" i="48"/>
  <c r="AF72" i="48"/>
  <c r="AF81" i="48" s="1"/>
  <c r="AF60" i="48"/>
  <c r="AF59" i="48"/>
  <c r="AF58" i="48"/>
  <c r="AF51" i="48"/>
  <c r="AF54" i="48" s="1"/>
  <c r="S60" i="48"/>
  <c r="S58" i="48"/>
  <c r="S51" i="48"/>
  <c r="S54" i="48" s="1"/>
  <c r="S61" i="48"/>
  <c r="S59" i="48"/>
  <c r="S72" i="48"/>
  <c r="S81" i="48" s="1"/>
  <c r="G47" i="82"/>
  <c r="G46" i="82" s="1"/>
  <c r="AD8" i="48"/>
  <c r="AD13" i="48" s="1"/>
  <c r="O8" i="48"/>
  <c r="O13" i="48" s="1"/>
  <c r="BC15" i="92"/>
  <c r="BB35" i="48"/>
  <c r="BB44" i="48" s="1"/>
  <c r="BB21" i="71"/>
  <c r="BC38" i="50"/>
  <c r="BC39" i="50" s="1"/>
  <c r="BC51" i="52" s="1"/>
  <c r="BC25" i="50"/>
  <c r="BB17" i="48"/>
  <c r="BD111" i="59"/>
  <c r="L47" i="82"/>
  <c r="L46" i="82" s="1"/>
  <c r="AZ75" i="82"/>
  <c r="AZ86" i="82" s="1"/>
  <c r="AZ56" i="82"/>
  <c r="AZ55" i="82" s="1"/>
  <c r="AZ20" i="82" s="1"/>
  <c r="AD60" i="48"/>
  <c r="AD72" i="48"/>
  <c r="AD81" i="48" s="1"/>
  <c r="AD58" i="48"/>
  <c r="AD59" i="48"/>
  <c r="AD61" i="48"/>
  <c r="AD51" i="48"/>
  <c r="AD54" i="48" s="1"/>
  <c r="BF56" i="82"/>
  <c r="BF75" i="82"/>
  <c r="BF86" i="82" s="1"/>
  <c r="O51" i="48"/>
  <c r="O54" i="48" s="1"/>
  <c r="O72" i="48"/>
  <c r="O81" i="48" s="1"/>
  <c r="O61" i="48"/>
  <c r="O60" i="48"/>
  <c r="O58" i="48"/>
  <c r="O59" i="48"/>
  <c r="Y60" i="48"/>
  <c r="Y58" i="48"/>
  <c r="Y51" i="48"/>
  <c r="Y54" i="48" s="1"/>
  <c r="Y72" i="48"/>
  <c r="Y81" i="48" s="1"/>
  <c r="Y61" i="48"/>
  <c r="Y59" i="48"/>
  <c r="BH111" i="59"/>
  <c r="BG25" i="50"/>
  <c r="BG38" i="50"/>
  <c r="BG39" i="50" s="1"/>
  <c r="BG51" i="52" s="1"/>
  <c r="BF21" i="71"/>
  <c r="BG15" i="92"/>
  <c r="BF35" i="48"/>
  <c r="BF17" i="48"/>
  <c r="BA25" i="50"/>
  <c r="AZ21" i="71"/>
  <c r="AZ35" i="48"/>
  <c r="BA15" i="92"/>
  <c r="BA38" i="50"/>
  <c r="BA39" i="50" s="1"/>
  <c r="BA51" i="52" s="1"/>
  <c r="AZ17" i="48"/>
  <c r="BB111" i="59"/>
  <c r="F9" i="48"/>
  <c r="F50" i="48" s="1"/>
  <c r="J47" i="82"/>
  <c r="S23" i="48"/>
  <c r="T15" i="92"/>
  <c r="S22" i="48"/>
  <c r="Q38" i="50"/>
  <c r="Q39" i="50" s="1"/>
  <c r="Q51" i="52" s="1"/>
  <c r="R25" i="50"/>
  <c r="N47" i="82"/>
  <c r="N46" i="82" s="1"/>
  <c r="T71" i="48"/>
  <c r="T75" i="48" s="1"/>
  <c r="T77" i="48" s="1"/>
  <c r="T88" i="48" s="1"/>
  <c r="V14" i="48"/>
  <c r="V17" i="48" s="1"/>
  <c r="X111" i="59"/>
  <c r="V24" i="48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B35" i="48"/>
  <c r="AB34" i="48" s="1"/>
  <c r="AB38" i="48" s="1"/>
  <c r="AB23" i="48"/>
  <c r="AB24" i="48"/>
  <c r="AC15" i="92"/>
  <c r="AB14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44" i="48" s="1"/>
  <c r="BC17" i="48"/>
  <c r="BE111" i="59"/>
  <c r="BD38" i="50"/>
  <c r="BD39" i="50" s="1"/>
  <c r="BD51" i="52" s="1"/>
  <c r="BD15" i="92"/>
  <c r="BC21" i="71"/>
  <c r="K9" i="48"/>
  <c r="K50" i="48" s="1"/>
  <c r="E30" i="47"/>
  <c r="AC63" i="48"/>
  <c r="AC65" i="48" s="1"/>
  <c r="F47" i="82"/>
  <c r="H9" i="48"/>
  <c r="H50" i="48" s="1"/>
  <c r="N9" i="48"/>
  <c r="N50" i="48" s="1"/>
  <c r="BE56" i="82"/>
  <c r="BE55" i="82" s="1"/>
  <c r="BE20" i="82" s="1"/>
  <c r="BE75" i="82"/>
  <c r="BE86" i="82" s="1"/>
  <c r="AJ22" i="48"/>
  <c r="AJ23" i="48"/>
  <c r="BD75" i="82"/>
  <c r="BD86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L8" i="48"/>
  <c r="AL13" i="48" s="1"/>
  <c r="BC75" i="82"/>
  <c r="BC86" i="82" s="1"/>
  <c r="BC56" i="82"/>
  <c r="BC55" i="82" s="1"/>
  <c r="BC20" i="82" s="1"/>
  <c r="AY56" i="82"/>
  <c r="AY55" i="82" s="1"/>
  <c r="AY20" i="82" s="1"/>
  <c r="AY75" i="82"/>
  <c r="AY86" i="82" s="1"/>
  <c r="K47" i="82"/>
  <c r="K46" i="82" s="1"/>
  <c r="BA75" i="82"/>
  <c r="BA86" i="82" s="1"/>
  <c r="BA56" i="82"/>
  <c r="BA55" i="82" s="1"/>
  <c r="BA20" i="82" s="1"/>
  <c r="BB75" i="82"/>
  <c r="BB86" i="82" s="1"/>
  <c r="BB56" i="82"/>
  <c r="BB55" i="82" s="1"/>
  <c r="BB20" i="82" s="1"/>
  <c r="I47" i="82"/>
  <c r="I46" i="82" s="1"/>
  <c r="BH17" i="48"/>
  <c r="BI25" i="50"/>
  <c r="BH35" i="48"/>
  <c r="BJ111" i="59"/>
  <c r="BI15" i="92"/>
  <c r="BH21" i="71"/>
  <c r="BI38" i="50"/>
  <c r="BI39" i="50" s="1"/>
  <c r="BI51" i="52" s="1"/>
  <c r="R59" i="48"/>
  <c r="R60" i="48"/>
  <c r="R51" i="48"/>
  <c r="R54" i="48" s="1"/>
  <c r="R72" i="48"/>
  <c r="R81" i="48" s="1"/>
  <c r="R61" i="48"/>
  <c r="R58" i="48"/>
  <c r="BK15" i="92"/>
  <c r="BJ35" i="48"/>
  <c r="BJ21" i="71"/>
  <c r="BK38" i="50"/>
  <c r="BK39" i="50" s="1"/>
  <c r="BK51" i="52" s="1"/>
  <c r="BJ17" i="48"/>
  <c r="BL111" i="59"/>
  <c r="BK25" i="50"/>
  <c r="BJ47" i="50" s="1"/>
  <c r="BG75" i="82"/>
  <c r="BG86" i="82" s="1"/>
  <c r="BG56" i="82"/>
  <c r="BG55" i="82" s="1"/>
  <c r="BG20" i="82" s="1"/>
  <c r="BJ75" i="82"/>
  <c r="BJ86" i="82" s="1"/>
  <c r="BJ56" i="82"/>
  <c r="M9" i="48"/>
  <c r="M50" i="48" s="1"/>
  <c r="Q72" i="48"/>
  <c r="Q81" i="48" s="1"/>
  <c r="Q51" i="48"/>
  <c r="Q54" i="48" s="1"/>
  <c r="Q60" i="48"/>
  <c r="Q58" i="48"/>
  <c r="Q61" i="48"/>
  <c r="Q59" i="48"/>
  <c r="AK60" i="48"/>
  <c r="AK72" i="48"/>
  <c r="AK81" i="48" s="1"/>
  <c r="AK61" i="48"/>
  <c r="AK51" i="48"/>
  <c r="AK54" i="48" s="1"/>
  <c r="AK58" i="48"/>
  <c r="AK59" i="48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BF25" i="50"/>
  <c r="BE47" i="50" s="1"/>
  <c r="BE21" i="71"/>
  <c r="BG111" i="59"/>
  <c r="BF15" i="92"/>
  <c r="BE35" i="48"/>
  <c r="BE17" i="48"/>
  <c r="BF38" i="50"/>
  <c r="BF39" i="50" s="1"/>
  <c r="BF51" i="52" s="1"/>
  <c r="D6" i="48"/>
  <c r="BJ15" i="92"/>
  <c r="BK111" i="59"/>
  <c r="BI21" i="71"/>
  <c r="BI17" i="48"/>
  <c r="BI35" i="48"/>
  <c r="BJ25" i="50"/>
  <c r="BJ38" i="50"/>
  <c r="BJ39" i="50" s="1"/>
  <c r="BJ51" i="52" s="1"/>
  <c r="BD21" i="71"/>
  <c r="BE15" i="92"/>
  <c r="BD17" i="48"/>
  <c r="BD35" i="48"/>
  <c r="BF111" i="59"/>
  <c r="BE38" i="50"/>
  <c r="BE39" i="50" s="1"/>
  <c r="BE51" i="52" s="1"/>
  <c r="BE25" i="50"/>
  <c r="Z24" i="48"/>
  <c r="Z23" i="48"/>
  <c r="AC35" i="48"/>
  <c r="AC34" i="48" s="1"/>
  <c r="AC38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BH75" i="82"/>
  <c r="BH86" i="82" s="1"/>
  <c r="BH56" i="82"/>
  <c r="BH55" i="82" s="1"/>
  <c r="BH20" i="82" s="1"/>
  <c r="AJ71" i="48"/>
  <c r="AJ75" i="48" s="1"/>
  <c r="AJ77" i="48" s="1"/>
  <c r="AJ88" i="48" s="1"/>
  <c r="BA21" i="71"/>
  <c r="BB25" i="50"/>
  <c r="BA35" i="48"/>
  <c r="BA17" i="48"/>
  <c r="BC111" i="59"/>
  <c r="BB38" i="50"/>
  <c r="BB39" i="50" s="1"/>
  <c r="BB51" i="52" s="1"/>
  <c r="BB15" i="92"/>
  <c r="AF8" i="48"/>
  <c r="AF13" i="48" s="1"/>
  <c r="G9" i="48"/>
  <c r="G50" i="48" s="1"/>
  <c r="AC71" i="48"/>
  <c r="AC75" i="48" s="1"/>
  <c r="AC77" i="48" s="1"/>
  <c r="AC88" i="48" s="1"/>
  <c r="BI34" i="48" l="1"/>
  <c r="BI38" i="48" s="1"/>
  <c r="BI44" i="48"/>
  <c r="BE34" i="48"/>
  <c r="BE38" i="48" s="1"/>
  <c r="BE44" i="48"/>
  <c r="AZ34" i="48"/>
  <c r="AZ38" i="48" s="1"/>
  <c r="AZ44" i="48"/>
  <c r="BG34" i="48"/>
  <c r="BG38" i="48" s="1"/>
  <c r="BG44" i="48"/>
  <c r="BD34" i="48"/>
  <c r="BD38" i="48" s="1"/>
  <c r="BD44" i="48"/>
  <c r="AY34" i="48"/>
  <c r="AY38" i="48" s="1"/>
  <c r="AY44" i="48"/>
  <c r="BJ34" i="48"/>
  <c r="BJ38" i="48" s="1"/>
  <c r="BJ44" i="48"/>
  <c r="BA34" i="48"/>
  <c r="BA38" i="48" s="1"/>
  <c r="BA44" i="48"/>
  <c r="BH34" i="48"/>
  <c r="BH38" i="48" s="1"/>
  <c r="BH44" i="48"/>
  <c r="BF34" i="48"/>
  <c r="BF38" i="48" s="1"/>
  <c r="BF44" i="48"/>
  <c r="Z21" i="48"/>
  <c r="BD106" i="82"/>
  <c r="AA15" i="92"/>
  <c r="AB111" i="59"/>
  <c r="W23" i="48"/>
  <c r="AB22" i="48"/>
  <c r="AC25" i="50"/>
  <c r="V35" i="48"/>
  <c r="V34" i="48" s="1"/>
  <c r="D24" i="49" s="1"/>
  <c r="AW30" i="82"/>
  <c r="AT31" i="82"/>
  <c r="BA106" i="82"/>
  <c r="Z21" i="71"/>
  <c r="Z14" i="48"/>
  <c r="Z17" i="48" s="1"/>
  <c r="AB21" i="71"/>
  <c r="AR30" i="82"/>
  <c r="AR31" i="82" s="1"/>
  <c r="AR16" i="82" s="1"/>
  <c r="AR30" i="52" s="1"/>
  <c r="BE106" i="82"/>
  <c r="BE109" i="82" s="1"/>
  <c r="BE110" i="82" s="1"/>
  <c r="BB106" i="82"/>
  <c r="AQ31" i="82"/>
  <c r="AQ16" i="82" s="1"/>
  <c r="AQ30" i="52" s="1"/>
  <c r="AA25" i="50"/>
  <c r="Z22" i="48"/>
  <c r="AC38" i="50"/>
  <c r="W15" i="92"/>
  <c r="BJ106" i="82"/>
  <c r="Z35" i="48"/>
  <c r="Z34" i="48" s="1"/>
  <c r="D28" i="49" s="1"/>
  <c r="W38" i="50"/>
  <c r="W39" i="50" s="1"/>
  <c r="W51" i="52" s="1"/>
  <c r="Z63" i="48"/>
  <c r="Z65" i="48" s="1"/>
  <c r="AX30" i="82"/>
  <c r="BD109" i="82"/>
  <c r="BD110" i="82" s="1"/>
  <c r="BD108" i="82"/>
  <c r="BD29" i="82" s="1"/>
  <c r="W35" i="48"/>
  <c r="V21" i="71"/>
  <c r="V23" i="48"/>
  <c r="V26" i="48" s="1"/>
  <c r="X115" i="59" s="1"/>
  <c r="T25" i="50"/>
  <c r="BI106" i="82"/>
  <c r="BI108" i="82" s="1"/>
  <c r="BI29" i="82" s="1"/>
  <c r="G133" i="46"/>
  <c r="F141" i="46"/>
  <c r="G141" i="46" s="1"/>
  <c r="AK38" i="50"/>
  <c r="AK39" i="50" s="1"/>
  <c r="AK51" i="52" s="1"/>
  <c r="V22" i="48"/>
  <c r="BC106" i="82"/>
  <c r="BC109" i="82" s="1"/>
  <c r="BC110" i="82" s="1"/>
  <c r="Y111" i="59"/>
  <c r="AJ21" i="71"/>
  <c r="W25" i="50"/>
  <c r="AZ106" i="82"/>
  <c r="AZ108" i="82" s="1"/>
  <c r="AZ29" i="82" s="1"/>
  <c r="BF106" i="82"/>
  <c r="E225" i="46"/>
  <c r="X38" i="50"/>
  <c r="X39" i="50" s="1"/>
  <c r="X51" i="52" s="1"/>
  <c r="AJ24" i="48"/>
  <c r="S24" i="48"/>
  <c r="S26" i="48" s="1"/>
  <c r="U115" i="59" s="1"/>
  <c r="BB109" i="82"/>
  <c r="BB110" i="82" s="1"/>
  <c r="BB108" i="82"/>
  <c r="BB29" i="82" s="1"/>
  <c r="BJ109" i="82"/>
  <c r="BJ110" i="82" s="1"/>
  <c r="BJ108" i="82"/>
  <c r="BJ29" i="82" s="1"/>
  <c r="AY109" i="82"/>
  <c r="AY110" i="82" s="1"/>
  <c r="AY108" i="82"/>
  <c r="AY29" i="82" s="1"/>
  <c r="BG109" i="82"/>
  <c r="BG110" i="82" s="1"/>
  <c r="BG108" i="82"/>
  <c r="BG29" i="82" s="1"/>
  <c r="AZ109" i="82"/>
  <c r="AZ110" i="82" s="1"/>
  <c r="BF109" i="82"/>
  <c r="BF110" i="82" s="1"/>
  <c r="BF108" i="82"/>
  <c r="BF29" i="82" s="1"/>
  <c r="BA109" i="82"/>
  <c r="BA110" i="82" s="1"/>
  <c r="BA108" i="82"/>
  <c r="BA29" i="82" s="1"/>
  <c r="BH109" i="82"/>
  <c r="BH110" i="82" s="1"/>
  <c r="BH108" i="82"/>
  <c r="BH29" i="82" s="1"/>
  <c r="AO31" i="82"/>
  <c r="AO16" i="82" s="1"/>
  <c r="AO30" i="52" s="1"/>
  <c r="BI109" i="82"/>
  <c r="BI110" i="82" s="1"/>
  <c r="F150" i="46"/>
  <c r="G150" i="46" s="1"/>
  <c r="G148" i="46"/>
  <c r="BH126" i="82"/>
  <c r="BH128" i="82" s="1"/>
  <c r="BH30" i="82" s="1"/>
  <c r="BE126" i="82"/>
  <c r="BE128" i="82" s="1"/>
  <c r="BE30" i="82" s="1"/>
  <c r="BC126" i="82"/>
  <c r="BC128" i="82" s="1"/>
  <c r="BC30" i="82" s="1"/>
  <c r="BD126" i="82"/>
  <c r="BD128" i="82" s="1"/>
  <c r="BD30" i="82" s="1"/>
  <c r="B250" i="46"/>
  <c r="BF126" i="82"/>
  <c r="BF128" i="82" s="1"/>
  <c r="BF30" i="82" s="1"/>
  <c r="BA126" i="82"/>
  <c r="BA128" i="82" s="1"/>
  <c r="BA30" i="82" s="1"/>
  <c r="BI126" i="82"/>
  <c r="BI128" i="82" s="1"/>
  <c r="BI30" i="82" s="1"/>
  <c r="AY126" i="82"/>
  <c r="AY128" i="82" s="1"/>
  <c r="AY30" i="82" s="1"/>
  <c r="BB126" i="82"/>
  <c r="BB128" i="82" s="1"/>
  <c r="BB30" i="82" s="1"/>
  <c r="BG126" i="82"/>
  <c r="BG128" i="82" s="1"/>
  <c r="BG30" i="82" s="1"/>
  <c r="BJ126" i="82"/>
  <c r="BJ128" i="82" s="1"/>
  <c r="AZ126" i="82"/>
  <c r="AZ128" i="82" s="1"/>
  <c r="AZ30" i="82" s="1"/>
  <c r="G173" i="46"/>
  <c r="D208" i="46"/>
  <c r="D216" i="46" s="1"/>
  <c r="F204" i="46"/>
  <c r="F198" i="46"/>
  <c r="G194" i="46"/>
  <c r="AJ63" i="48"/>
  <c r="AJ65" i="48" s="1"/>
  <c r="G228" i="46"/>
  <c r="F233" i="46"/>
  <c r="G183" i="46"/>
  <c r="F191" i="46"/>
  <c r="G191" i="46" s="1"/>
  <c r="AJ14" i="48"/>
  <c r="AJ17" i="48" s="1"/>
  <c r="AJ7" i="52" s="1"/>
  <c r="U111" i="59"/>
  <c r="S35" i="48"/>
  <c r="D94" i="49" s="1"/>
  <c r="Z88" i="48"/>
  <c r="G154" i="46"/>
  <c r="F158" i="46"/>
  <c r="AP109" i="82"/>
  <c r="AP110" i="82" s="1"/>
  <c r="AP108" i="82"/>
  <c r="AP29" i="82" s="1"/>
  <c r="AP31" i="82" s="1"/>
  <c r="AP16" i="82" s="1"/>
  <c r="AP30" i="52" s="1"/>
  <c r="D225" i="46"/>
  <c r="X25" i="50"/>
  <c r="AL111" i="59"/>
  <c r="AK25" i="50"/>
  <c r="R15" i="92"/>
  <c r="S21" i="71"/>
  <c r="G219" i="46"/>
  <c r="F223" i="46"/>
  <c r="W14" i="48"/>
  <c r="W17" i="48" s="1"/>
  <c r="AJ21" i="48"/>
  <c r="AJ35" i="48"/>
  <c r="AJ44" i="48" s="1"/>
  <c r="Q25" i="50"/>
  <c r="S21" i="48"/>
  <c r="G108" i="46"/>
  <c r="F125" i="46"/>
  <c r="G125" i="46" s="1"/>
  <c r="F116" i="46"/>
  <c r="G116" i="46" s="1"/>
  <c r="AP32" i="82"/>
  <c r="B225" i="46"/>
  <c r="S14" i="48"/>
  <c r="S17" i="48" s="1"/>
  <c r="U114" i="59" s="1"/>
  <c r="X15" i="92"/>
  <c r="P21" i="48"/>
  <c r="T63" i="48"/>
  <c r="T65" i="48" s="1"/>
  <c r="D175" i="46"/>
  <c r="F244" i="46"/>
  <c r="D248" i="46"/>
  <c r="D250" i="46" s="1"/>
  <c r="J69" i="33"/>
  <c r="K11" i="33"/>
  <c r="L11" i="33" s="1"/>
  <c r="L69" i="33" s="1"/>
  <c r="G21" i="34"/>
  <c r="I38" i="28"/>
  <c r="I40" i="28" s="1"/>
  <c r="F57" i="63"/>
  <c r="F58" i="63" s="1"/>
  <c r="E24" i="34"/>
  <c r="F22" i="34"/>
  <c r="H20" i="34"/>
  <c r="I56" i="63"/>
  <c r="I17" i="34"/>
  <c r="I19" i="34" s="1"/>
  <c r="P8" i="33"/>
  <c r="W21" i="48"/>
  <c r="Q35" i="48"/>
  <c r="Q34" i="48" s="1"/>
  <c r="P23" i="48"/>
  <c r="P22" i="48"/>
  <c r="W22" i="48"/>
  <c r="W26" i="48" s="1"/>
  <c r="Y115" i="59" s="1"/>
  <c r="Q24" i="48"/>
  <c r="P21" i="71"/>
  <c r="Q15" i="92"/>
  <c r="Q23" i="48"/>
  <c r="W24" i="48"/>
  <c r="Q22" i="48"/>
  <c r="P24" i="48"/>
  <c r="P14" i="48"/>
  <c r="P17" i="48" s="1"/>
  <c r="R114" i="59" s="1"/>
  <c r="R38" i="50"/>
  <c r="R39" i="50" s="1"/>
  <c r="R51" i="52" s="1"/>
  <c r="Q21" i="71"/>
  <c r="R111" i="59"/>
  <c r="AW31" i="82"/>
  <c r="AW16" i="82" s="1"/>
  <c r="AW30" i="52" s="1"/>
  <c r="AV31" i="82"/>
  <c r="AV16" i="82" s="1"/>
  <c r="AV30" i="52" s="1"/>
  <c r="AX31" i="82"/>
  <c r="AX16" i="82" s="1"/>
  <c r="AX30" i="52" s="1"/>
  <c r="AR32" i="82"/>
  <c r="AS32" i="82"/>
  <c r="AM31" i="82"/>
  <c r="AM16" i="82" s="1"/>
  <c r="AT16" i="82"/>
  <c r="AT30" i="52" s="1"/>
  <c r="AT32" i="82"/>
  <c r="AN31" i="82"/>
  <c r="AN16" i="82" s="1"/>
  <c r="AN30" i="52" s="1"/>
  <c r="AU31" i="82"/>
  <c r="AU16" i="82" s="1"/>
  <c r="AU30" i="52" s="1"/>
  <c r="AH8" i="48"/>
  <c r="AH13" i="48" s="1"/>
  <c r="AI15" i="92" s="1"/>
  <c r="AI8" i="48"/>
  <c r="AI13" i="48" s="1"/>
  <c r="AI35" i="48" s="1"/>
  <c r="U71" i="48"/>
  <c r="U75" i="48" s="1"/>
  <c r="U77" i="48" s="1"/>
  <c r="U88" i="48" s="1"/>
  <c r="Y21" i="48"/>
  <c r="Y22" i="48"/>
  <c r="R23" i="48"/>
  <c r="S38" i="50"/>
  <c r="S39" i="50" s="1"/>
  <c r="S51" i="52" s="1"/>
  <c r="T21" i="48"/>
  <c r="V111" i="59"/>
  <c r="T35" i="48"/>
  <c r="T14" i="48"/>
  <c r="T17" i="48" s="1"/>
  <c r="U38" i="50"/>
  <c r="U39" i="50" s="1"/>
  <c r="U51" i="52" s="1"/>
  <c r="T24" i="48"/>
  <c r="T22" i="48"/>
  <c r="U15" i="92"/>
  <c r="U25" i="50"/>
  <c r="S47" i="50" s="1"/>
  <c r="T30" i="50" s="1"/>
  <c r="T23" i="48"/>
  <c r="T21" i="71"/>
  <c r="Q51" i="82"/>
  <c r="Q19" i="82"/>
  <c r="X51" i="82"/>
  <c r="X19" i="82"/>
  <c r="Q21" i="48"/>
  <c r="Y92" i="82"/>
  <c r="Y27" i="82"/>
  <c r="P92" i="82"/>
  <c r="P27" i="82"/>
  <c r="AN25" i="50"/>
  <c r="AM35" i="48"/>
  <c r="AM44" i="48" s="1"/>
  <c r="AN38" i="50"/>
  <c r="H20" i="51"/>
  <c r="AN15" i="92"/>
  <c r="AO111" i="59"/>
  <c r="AM21" i="71"/>
  <c r="AI27" i="82"/>
  <c r="AI92" i="82"/>
  <c r="AI101" i="82" s="1"/>
  <c r="AD92" i="82"/>
  <c r="AD101" i="82" s="1"/>
  <c r="AD27" i="82"/>
  <c r="AA47" i="82"/>
  <c r="AA46" i="82" s="1"/>
  <c r="AO56" i="82"/>
  <c r="AO55" i="82" s="1"/>
  <c r="AO20" i="82" s="1"/>
  <c r="AO75" i="82"/>
  <c r="AP75" i="82"/>
  <c r="AP56" i="82"/>
  <c r="AP55" i="82" s="1"/>
  <c r="AP20" i="82" s="1"/>
  <c r="Z92" i="82"/>
  <c r="Z27" i="82"/>
  <c r="AW56" i="82"/>
  <c r="AW55" i="82" s="1"/>
  <c r="AW20" i="82" s="1"/>
  <c r="AW36" i="52" s="1"/>
  <c r="AW75" i="82"/>
  <c r="AS75" i="82"/>
  <c r="AS56" i="82"/>
  <c r="AS55" i="82" s="1"/>
  <c r="AS20" i="82" s="1"/>
  <c r="AB51" i="82"/>
  <c r="AB19" i="82"/>
  <c r="AL27" i="82"/>
  <c r="AL92" i="82"/>
  <c r="AL101" i="82" s="1"/>
  <c r="AV56" i="82"/>
  <c r="AV55" i="82" s="1"/>
  <c r="AV20" i="82" s="1"/>
  <c r="AV75" i="82"/>
  <c r="AV86" i="82" s="1"/>
  <c r="AO21" i="71"/>
  <c r="AP15" i="92"/>
  <c r="AP25" i="50"/>
  <c r="AP38" i="50"/>
  <c r="AP39" i="50" s="1"/>
  <c r="AP51" i="52" s="1"/>
  <c r="AQ111" i="59"/>
  <c r="AO17" i="48"/>
  <c r="AO35" i="48"/>
  <c r="AO44" i="48" s="1"/>
  <c r="Q92" i="82"/>
  <c r="Q27" i="82"/>
  <c r="Z46" i="82"/>
  <c r="AM56" i="82"/>
  <c r="AM55" i="82" s="1"/>
  <c r="AM20" i="82" s="1"/>
  <c r="AM36" i="82" s="1"/>
  <c r="AM75" i="82"/>
  <c r="AS21" i="71"/>
  <c r="AT15" i="92"/>
  <c r="AS35" i="48"/>
  <c r="AS44" i="48" s="1"/>
  <c r="AT25" i="50"/>
  <c r="AT38" i="50"/>
  <c r="AT39" i="50" s="1"/>
  <c r="AT51" i="52" s="1"/>
  <c r="AU111" i="59"/>
  <c r="AS17" i="48"/>
  <c r="AB27" i="82"/>
  <c r="AB92" i="82"/>
  <c r="AB101" i="82" s="1"/>
  <c r="AI19" i="82"/>
  <c r="AI51" i="82"/>
  <c r="AV25" i="50"/>
  <c r="AW111" i="59"/>
  <c r="AV38" i="50"/>
  <c r="AV39" i="50" s="1"/>
  <c r="AV51" i="52" s="1"/>
  <c r="AU21" i="71"/>
  <c r="AU17" i="48"/>
  <c r="AV15" i="92"/>
  <c r="AU35" i="48"/>
  <c r="AU44" i="48" s="1"/>
  <c r="AP21" i="71"/>
  <c r="AQ38" i="50"/>
  <c r="AQ39" i="50" s="1"/>
  <c r="AQ51" i="52" s="1"/>
  <c r="AR111" i="59"/>
  <c r="AP17" i="48"/>
  <c r="AQ15" i="92"/>
  <c r="AQ25" i="50"/>
  <c r="AP35" i="48"/>
  <c r="AP44" i="48" s="1"/>
  <c r="V19" i="82"/>
  <c r="V51" i="82"/>
  <c r="R92" i="82"/>
  <c r="R27" i="82"/>
  <c r="AH72" i="48"/>
  <c r="AH81" i="48" s="1"/>
  <c r="AH58" i="48"/>
  <c r="AH51" i="48"/>
  <c r="AH54" i="48" s="1"/>
  <c r="AH60" i="48"/>
  <c r="AH59" i="48"/>
  <c r="AH61" i="48"/>
  <c r="AA8" i="48"/>
  <c r="AA13" i="48" s="1"/>
  <c r="AK111" i="59"/>
  <c r="AI24" i="48"/>
  <c r="AI21" i="71"/>
  <c r="AI14" i="48"/>
  <c r="AI17" i="48" s="1"/>
  <c r="AJ25" i="50"/>
  <c r="AJ27" i="82"/>
  <c r="AJ92" i="82"/>
  <c r="AJ101" i="82" s="1"/>
  <c r="AE27" i="82"/>
  <c r="AE92" i="82"/>
  <c r="AE101" i="82" s="1"/>
  <c r="AV21" i="71"/>
  <c r="AW25" i="50"/>
  <c r="AV17" i="48"/>
  <c r="AW15" i="92"/>
  <c r="AW38" i="50"/>
  <c r="AW39" i="50" s="1"/>
  <c r="AW51" i="52" s="1"/>
  <c r="AX111" i="59"/>
  <c r="AV35" i="48"/>
  <c r="AV44" i="48" s="1"/>
  <c r="AV34" i="48"/>
  <c r="AV38" i="48" s="1"/>
  <c r="Y51" i="82"/>
  <c r="Y19" i="82"/>
  <c r="R46" i="82"/>
  <c r="S46" i="82"/>
  <c r="S92" i="82"/>
  <c r="S27" i="82"/>
  <c r="AR75" i="82"/>
  <c r="AR56" i="82"/>
  <c r="AA51" i="48"/>
  <c r="AA54" i="48" s="1"/>
  <c r="AA72" i="48"/>
  <c r="AA81" i="48" s="1"/>
  <c r="AA58" i="48"/>
  <c r="AA60" i="48"/>
  <c r="AA61" i="48"/>
  <c r="AA59" i="48"/>
  <c r="AI61" i="48"/>
  <c r="AI51" i="48"/>
  <c r="AI54" i="48" s="1"/>
  <c r="AI58" i="48"/>
  <c r="AI60" i="48"/>
  <c r="AI59" i="48"/>
  <c r="AI72" i="48"/>
  <c r="AI81" i="48" s="1"/>
  <c r="AC19" i="82"/>
  <c r="AC51" i="82"/>
  <c r="AJ46" i="82"/>
  <c r="AN35" i="48"/>
  <c r="AN44" i="48" s="1"/>
  <c r="AO38" i="50"/>
  <c r="AO39" i="50" s="1"/>
  <c r="AO51" i="52" s="1"/>
  <c r="AO25" i="50"/>
  <c r="AN21" i="71"/>
  <c r="AO15" i="92"/>
  <c r="AN17" i="48"/>
  <c r="AP111" i="59"/>
  <c r="AU56" i="82"/>
  <c r="AU55" i="82" s="1"/>
  <c r="AU20" i="82" s="1"/>
  <c r="AU75" i="82"/>
  <c r="Q14" i="48"/>
  <c r="Q17" i="48" s="1"/>
  <c r="Q7" i="52" s="1"/>
  <c r="T92" i="82"/>
  <c r="T27" i="82"/>
  <c r="U46" i="82"/>
  <c r="U92" i="82"/>
  <c r="U27" i="82"/>
  <c r="AZ111" i="59"/>
  <c r="AY15" i="92"/>
  <c r="AX21" i="71"/>
  <c r="AY38" i="50"/>
  <c r="AY39" i="50" s="1"/>
  <c r="AY51" i="52" s="1"/>
  <c r="AX35" i="48"/>
  <c r="AX44" i="48" s="1"/>
  <c r="AX17" i="48"/>
  <c r="AY25" i="50"/>
  <c r="AE46" i="82"/>
  <c r="AC92" i="82"/>
  <c r="AC101" i="82" s="1"/>
  <c r="AC27" i="82"/>
  <c r="AF46" i="82"/>
  <c r="AF92" i="82"/>
  <c r="AF101" i="82" s="1"/>
  <c r="AF27" i="82"/>
  <c r="AN56" i="82"/>
  <c r="AN55" i="82" s="1"/>
  <c r="AN20" i="82" s="1"/>
  <c r="AN36" i="82" s="1"/>
  <c r="AN75" i="82"/>
  <c r="AN65" i="82"/>
  <c r="P46" i="82"/>
  <c r="X27" i="82"/>
  <c r="X92" i="82"/>
  <c r="V27" i="82"/>
  <c r="V92" i="82"/>
  <c r="AT111" i="59"/>
  <c r="AR21" i="71"/>
  <c r="AS15" i="92"/>
  <c r="AS25" i="50"/>
  <c r="AR35" i="48"/>
  <c r="AR17" i="48"/>
  <c r="AS38" i="50"/>
  <c r="AS39" i="50" s="1"/>
  <c r="AS51" i="52" s="1"/>
  <c r="AX56" i="82"/>
  <c r="AX75" i="82"/>
  <c r="AX74" i="82" s="1"/>
  <c r="AX65" i="82"/>
  <c r="AX55" i="82"/>
  <c r="AX20" i="82" s="1"/>
  <c r="AQ75" i="82"/>
  <c r="AQ56" i="82"/>
  <c r="AL46" i="82"/>
  <c r="AK27" i="82"/>
  <c r="AK92" i="82"/>
  <c r="AK101" i="82" s="1"/>
  <c r="AK46" i="82"/>
  <c r="AT56" i="82"/>
  <c r="AT75" i="82"/>
  <c r="BD74" i="82"/>
  <c r="W19" i="82"/>
  <c r="W51" i="82"/>
  <c r="T46" i="82"/>
  <c r="W27" i="82"/>
  <c r="W92" i="82"/>
  <c r="AW35" i="48"/>
  <c r="AW44" i="48" s="1"/>
  <c r="AW17" i="48"/>
  <c r="AX38" i="50"/>
  <c r="AX39" i="50" s="1"/>
  <c r="AX51" i="52" s="1"/>
  <c r="AW21" i="71"/>
  <c r="AY111" i="59"/>
  <c r="AX15" i="92"/>
  <c r="AX25" i="50"/>
  <c r="AR15" i="92"/>
  <c r="AR38" i="50"/>
  <c r="AR39" i="50" s="1"/>
  <c r="AR51" i="52" s="1"/>
  <c r="AQ21" i="71"/>
  <c r="AS111" i="59"/>
  <c r="AQ17" i="48"/>
  <c r="AR25" i="50"/>
  <c r="AQ35" i="48"/>
  <c r="AH46" i="82"/>
  <c r="AH92" i="82"/>
  <c r="AH101" i="82" s="1"/>
  <c r="AH27" i="82"/>
  <c r="AD46" i="82"/>
  <c r="AG46" i="82"/>
  <c r="AG27" i="82"/>
  <c r="AG92" i="82"/>
  <c r="AG101" i="82" s="1"/>
  <c r="AT17" i="48"/>
  <c r="AV111" i="59"/>
  <c r="AT21" i="71"/>
  <c r="AU15" i="92"/>
  <c r="AU25" i="50"/>
  <c r="AT47" i="50" s="1"/>
  <c r="AU30" i="50" s="1"/>
  <c r="AT35" i="48"/>
  <c r="AT44" i="48" s="1"/>
  <c r="AU38" i="50"/>
  <c r="AU39" i="50" s="1"/>
  <c r="AU51" i="52" s="1"/>
  <c r="AK71" i="48"/>
  <c r="AK75" i="48" s="1"/>
  <c r="AK77" i="48" s="1"/>
  <c r="Z25" i="50"/>
  <c r="X47" i="50" s="1"/>
  <c r="T47" i="50"/>
  <c r="U30" i="50" s="1"/>
  <c r="Y14" i="48"/>
  <c r="Y17" i="48" s="1"/>
  <c r="Y7" i="52" s="1"/>
  <c r="Z15" i="92"/>
  <c r="R24" i="48"/>
  <c r="Z38" i="50"/>
  <c r="Z39" i="50" s="1"/>
  <c r="Z51" i="52" s="1"/>
  <c r="Y35" i="48"/>
  <c r="Y34" i="48" s="1"/>
  <c r="R21" i="48"/>
  <c r="R26" i="48" s="1"/>
  <c r="T115" i="59" s="1"/>
  <c r="Y24" i="48"/>
  <c r="S25" i="50"/>
  <c r="R47" i="50" s="1"/>
  <c r="Y23" i="48"/>
  <c r="R14" i="48"/>
  <c r="R17" i="48" s="1"/>
  <c r="R7" i="52" s="1"/>
  <c r="O71" i="48"/>
  <c r="O75" i="48" s="1"/>
  <c r="O77" i="48" s="1"/>
  <c r="O88" i="48" s="1"/>
  <c r="Y21" i="71"/>
  <c r="R35" i="48"/>
  <c r="D93" i="49" s="1"/>
  <c r="BC26" i="48"/>
  <c r="BE115" i="59" s="1"/>
  <c r="V71" i="48"/>
  <c r="V75" i="48" s="1"/>
  <c r="V77" i="48" s="1"/>
  <c r="O63" i="48"/>
  <c r="O65" i="48" s="1"/>
  <c r="BC47" i="50"/>
  <c r="AZ47" i="50"/>
  <c r="BA30" i="50" s="1"/>
  <c r="BA26" i="48"/>
  <c r="BC115" i="59" s="1"/>
  <c r="Q71" i="48"/>
  <c r="Q75" i="48" s="1"/>
  <c r="Q77" i="48" s="1"/>
  <c r="Q88" i="48" s="1"/>
  <c r="BD47" i="50"/>
  <c r="BE30" i="50" s="1"/>
  <c r="BE34" i="50" s="1"/>
  <c r="M8" i="48"/>
  <c r="M13" i="48" s="1"/>
  <c r="M22" i="48" s="1"/>
  <c r="AZ26" i="48"/>
  <c r="BB115" i="59" s="1"/>
  <c r="BJ74" i="82"/>
  <c r="BD65" i="82"/>
  <c r="BD67" i="82" s="1"/>
  <c r="BD21" i="82" s="1"/>
  <c r="BD37" i="52" s="1"/>
  <c r="BE74" i="82"/>
  <c r="K8" i="48"/>
  <c r="K13" i="48" s="1"/>
  <c r="K14" i="48" s="1"/>
  <c r="K17" i="48" s="1"/>
  <c r="AD71" i="48"/>
  <c r="AD75" i="48" s="1"/>
  <c r="AD77" i="48" s="1"/>
  <c r="AD88" i="48" s="1"/>
  <c r="R21" i="71"/>
  <c r="F8" i="48"/>
  <c r="F13" i="48" s="1"/>
  <c r="F35" i="48" s="1"/>
  <c r="F34" i="48" s="1"/>
  <c r="BF65" i="82"/>
  <c r="BF67" i="82" s="1"/>
  <c r="BF21" i="82" s="1"/>
  <c r="BF37" i="52" s="1"/>
  <c r="W71" i="48"/>
  <c r="W75" i="48" s="1"/>
  <c r="W77" i="48" s="1"/>
  <c r="W88" i="48" s="1"/>
  <c r="S15" i="92"/>
  <c r="BF74" i="82"/>
  <c r="AZ74" i="82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AB88" i="48" s="1"/>
  <c r="T111" i="59"/>
  <c r="BH74" i="82"/>
  <c r="BJ26" i="48"/>
  <c r="BL115" i="59" s="1"/>
  <c r="BC74" i="82"/>
  <c r="X71" i="48"/>
  <c r="X75" i="48" s="1"/>
  <c r="X77" i="48" s="1"/>
  <c r="X88" i="48" s="1"/>
  <c r="AG71" i="48"/>
  <c r="AG75" i="48" s="1"/>
  <c r="AG77" i="48" s="1"/>
  <c r="AG88" i="48" s="1"/>
  <c r="Y63" i="48"/>
  <c r="Y65" i="48" s="1"/>
  <c r="Z66" i="48"/>
  <c r="Z89" i="48"/>
  <c r="BD40" i="48"/>
  <c r="D58" i="49"/>
  <c r="BG58" i="49" s="1"/>
  <c r="BN58" i="49" s="1"/>
  <c r="AZ36" i="52"/>
  <c r="AZ36" i="82"/>
  <c r="G19" i="82"/>
  <c r="G51" i="82"/>
  <c r="D30" i="49"/>
  <c r="BB36" i="52"/>
  <c r="BB36" i="82"/>
  <c r="I19" i="82"/>
  <c r="I51" i="82"/>
  <c r="D26" i="49"/>
  <c r="X38" i="48"/>
  <c r="X40" i="48" s="1"/>
  <c r="BG40" i="48"/>
  <c r="D61" i="49"/>
  <c r="BJ61" i="49" s="1"/>
  <c r="BN61" i="49" s="1"/>
  <c r="D31" i="49"/>
  <c r="AC40" i="48"/>
  <c r="D53" i="49"/>
  <c r="BB53" i="49" s="1"/>
  <c r="BN53" i="49" s="1"/>
  <c r="K19" i="82"/>
  <c r="K51" i="82"/>
  <c r="BH36" i="52"/>
  <c r="BH36" i="82"/>
  <c r="AK63" i="48"/>
  <c r="AK65" i="48" s="1"/>
  <c r="BB74" i="82"/>
  <c r="AY36" i="52"/>
  <c r="AY36" i="82"/>
  <c r="AL114" i="59"/>
  <c r="M59" i="48"/>
  <c r="M72" i="48"/>
  <c r="M81" i="48" s="1"/>
  <c r="M60" i="48"/>
  <c r="M61" i="48"/>
  <c r="M51" i="48"/>
  <c r="M54" i="48" s="1"/>
  <c r="M58" i="48"/>
  <c r="L15" i="92"/>
  <c r="D137" i="49"/>
  <c r="BM137" i="49" s="1"/>
  <c r="BN137" i="49" s="1"/>
  <c r="BB65" i="82"/>
  <c r="BB68" i="82" s="1"/>
  <c r="K58" i="48"/>
  <c r="K72" i="48"/>
  <c r="K81" i="48" s="1"/>
  <c r="K60" i="48"/>
  <c r="K51" i="48"/>
  <c r="K54" i="48" s="1"/>
  <c r="K59" i="48"/>
  <c r="K61" i="48"/>
  <c r="D47" i="82"/>
  <c r="D46" i="82" s="1"/>
  <c r="D132" i="49"/>
  <c r="BH132" i="49" s="1"/>
  <c r="BN132" i="49" s="1"/>
  <c r="BE26" i="48"/>
  <c r="BG115" i="59" s="1"/>
  <c r="BG65" i="82"/>
  <c r="BG68" i="82" s="1"/>
  <c r="BJ114" i="59"/>
  <c r="BH7" i="52"/>
  <c r="D98" i="49"/>
  <c r="W44" i="48"/>
  <c r="K27" i="82"/>
  <c r="K92" i="82"/>
  <c r="AY74" i="82"/>
  <c r="N60" i="48"/>
  <c r="N72" i="48"/>
  <c r="N81" i="48" s="1"/>
  <c r="N59" i="48"/>
  <c r="N61" i="48"/>
  <c r="N51" i="48"/>
  <c r="N54" i="48" s="1"/>
  <c r="N58" i="48"/>
  <c r="U47" i="50"/>
  <c r="N92" i="82"/>
  <c r="N27" i="82"/>
  <c r="D133" i="49"/>
  <c r="BI133" i="49" s="1"/>
  <c r="BN133" i="49" s="1"/>
  <c r="BF47" i="50"/>
  <c r="S63" i="48"/>
  <c r="S65" i="48" s="1"/>
  <c r="AF63" i="48"/>
  <c r="I61" i="48"/>
  <c r="I60" i="48"/>
  <c r="I72" i="48"/>
  <c r="I81" i="48" s="1"/>
  <c r="I58" i="48"/>
  <c r="I59" i="48"/>
  <c r="I51" i="48"/>
  <c r="I54" i="48" s="1"/>
  <c r="D131" i="49"/>
  <c r="BG131" i="49" s="1"/>
  <c r="BN131" i="49" s="1"/>
  <c r="BE114" i="59"/>
  <c r="BC7" i="52"/>
  <c r="AB26" i="48"/>
  <c r="D99" i="49"/>
  <c r="X44" i="48"/>
  <c r="X114" i="59"/>
  <c r="V7" i="52"/>
  <c r="N51" i="82"/>
  <c r="N19" i="82"/>
  <c r="AZ7" i="52"/>
  <c r="BB114" i="59"/>
  <c r="D60" i="49"/>
  <c r="BI60" i="49" s="1"/>
  <c r="BN60" i="49" s="1"/>
  <c r="BF40" i="48"/>
  <c r="G92" i="82"/>
  <c r="G27" i="82"/>
  <c r="M92" i="82"/>
  <c r="M27" i="82"/>
  <c r="H19" i="82"/>
  <c r="H51" i="82"/>
  <c r="E9" i="48"/>
  <c r="E50" i="48" s="1"/>
  <c r="F27" i="82"/>
  <c r="F92" i="82"/>
  <c r="J27" i="82"/>
  <c r="J92" i="82"/>
  <c r="BD114" i="59"/>
  <c r="BB7" i="52"/>
  <c r="D129" i="49"/>
  <c r="BE129" i="49" s="1"/>
  <c r="BN129" i="49" s="1"/>
  <c r="M46" i="82"/>
  <c r="AE35" i="48"/>
  <c r="AE34" i="48" s="1"/>
  <c r="AE38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H27" i="82"/>
  <c r="H92" i="82"/>
  <c r="E47" i="82"/>
  <c r="BI55" i="82"/>
  <c r="BI20" i="82" s="1"/>
  <c r="X63" i="48"/>
  <c r="X65" i="48" s="1"/>
  <c r="P7" i="52"/>
  <c r="J46" i="82"/>
  <c r="AC66" i="48"/>
  <c r="AC89" i="48"/>
  <c r="Y71" i="48"/>
  <c r="Y75" i="48" s="1"/>
  <c r="Y77" i="48" s="1"/>
  <c r="Y88" i="48" s="1"/>
  <c r="AZ65" i="82"/>
  <c r="AZ68" i="82" s="1"/>
  <c r="BB47" i="50"/>
  <c r="BG26" i="48"/>
  <c r="BI115" i="59" s="1"/>
  <c r="L8" i="48"/>
  <c r="L13" i="48" s="1"/>
  <c r="I7" i="59"/>
  <c r="I29" i="51"/>
  <c r="O47" i="82"/>
  <c r="O46" i="82" s="1"/>
  <c r="BF26" i="48"/>
  <c r="BH115" i="59" s="1"/>
  <c r="BB34" i="48"/>
  <c r="BB38" i="48" s="1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BC114" i="59"/>
  <c r="BA7" i="52"/>
  <c r="V88" i="48"/>
  <c r="BA74" i="82"/>
  <c r="D55" i="49"/>
  <c r="BD55" i="49" s="1"/>
  <c r="BN55" i="49" s="1"/>
  <c r="BA40" i="48"/>
  <c r="BE40" i="48"/>
  <c r="D59" i="49"/>
  <c r="BH59" i="49" s="1"/>
  <c r="BN59" i="49" s="1"/>
  <c r="BG36" i="52"/>
  <c r="BG36" i="82"/>
  <c r="BC36" i="52"/>
  <c r="BC36" i="82"/>
  <c r="BE36" i="52"/>
  <c r="BE36" i="82"/>
  <c r="D130" i="49"/>
  <c r="BF130" i="49" s="1"/>
  <c r="BN130" i="49" s="1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K35" i="48"/>
  <c r="AK34" i="48" s="1"/>
  <c r="AK38" i="48" s="1"/>
  <c r="AK24" i="48"/>
  <c r="AK21" i="71"/>
  <c r="AK23" i="48"/>
  <c r="AK22" i="48"/>
  <c r="AM111" i="59"/>
  <c r="AK14" i="48"/>
  <c r="AK17" i="48" s="1"/>
  <c r="AK21" i="48"/>
  <c r="AL25" i="50"/>
  <c r="AL38" i="50"/>
  <c r="AL39" i="50" s="1"/>
  <c r="AL51" i="52" s="1"/>
  <c r="AL15" i="92"/>
  <c r="D54" i="49"/>
  <c r="BC54" i="49" s="1"/>
  <c r="BN54" i="49" s="1"/>
  <c r="AZ40" i="48"/>
  <c r="G8" i="48"/>
  <c r="G13" i="48" s="1"/>
  <c r="D136" i="49"/>
  <c r="BL136" i="49" s="1"/>
  <c r="BN136" i="49" s="1"/>
  <c r="Q63" i="48"/>
  <c r="Q65" i="48" s="1"/>
  <c r="BH26" i="48"/>
  <c r="BJ115" i="59" s="1"/>
  <c r="U89" i="48"/>
  <c r="U66" i="48"/>
  <c r="BD55" i="82"/>
  <c r="BD20" i="82" s="1"/>
  <c r="AJ26" i="48"/>
  <c r="AL115" i="59" s="1"/>
  <c r="D111" i="49"/>
  <c r="BE65" i="82"/>
  <c r="BE67" i="82" s="1"/>
  <c r="BE21" i="82" s="1"/>
  <c r="BC34" i="48"/>
  <c r="BC38" i="48" s="1"/>
  <c r="AL71" i="48"/>
  <c r="AL75" i="48" s="1"/>
  <c r="AL77" i="48" s="1"/>
  <c r="AL88" i="48" s="1"/>
  <c r="D23" i="49"/>
  <c r="U38" i="48"/>
  <c r="U40" i="48" s="1"/>
  <c r="AC39" i="50"/>
  <c r="X26" i="48"/>
  <c r="Z115" i="59" s="1"/>
  <c r="AG63" i="48"/>
  <c r="AG65" i="48" s="1"/>
  <c r="D19" i="49"/>
  <c r="Q38" i="48"/>
  <c r="Q40" i="48" s="1"/>
  <c r="D91" i="49"/>
  <c r="P44" i="48"/>
  <c r="S34" i="48"/>
  <c r="D134" i="49"/>
  <c r="BJ134" i="49" s="1"/>
  <c r="BN134" i="49" s="1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D104" i="49"/>
  <c r="AC44" i="48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40" i="48"/>
  <c r="D63" i="49"/>
  <c r="BL63" i="49" s="1"/>
  <c r="BN63" i="49" s="1"/>
  <c r="BK30" i="50"/>
  <c r="BK34" i="50" s="1"/>
  <c r="BH40" i="48"/>
  <c r="D62" i="49"/>
  <c r="BK62" i="49" s="1"/>
  <c r="BN62" i="49" s="1"/>
  <c r="BI47" i="50"/>
  <c r="BD30" i="50"/>
  <c r="AB17" i="48"/>
  <c r="D128" i="49"/>
  <c r="BD128" i="49" s="1"/>
  <c r="BN128" i="49" s="1"/>
  <c r="Z7" i="52"/>
  <c r="AB114" i="59"/>
  <c r="AB63" i="48"/>
  <c r="AB65" i="48" s="1"/>
  <c r="BA47" i="50"/>
  <c r="AG35" i="48"/>
  <c r="AG23" i="48"/>
  <c r="AG22" i="48"/>
  <c r="AH25" i="50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R71" i="48"/>
  <c r="R75" i="48" s="1"/>
  <c r="R77" i="48" s="1"/>
  <c r="R88" i="48" s="1"/>
  <c r="BH47" i="50"/>
  <c r="BA65" i="82"/>
  <c r="BA67" i="82" s="1"/>
  <c r="BA21" i="82" s="1"/>
  <c r="AL63" i="48"/>
  <c r="AL65" i="48" s="1"/>
  <c r="U7" i="52"/>
  <c r="W114" i="59"/>
  <c r="D96" i="49"/>
  <c r="U44" i="48"/>
  <c r="X7" i="52"/>
  <c r="Z114" i="59"/>
  <c r="D92" i="49"/>
  <c r="Q44" i="48"/>
  <c r="D127" i="49"/>
  <c r="BC127" i="49" s="1"/>
  <c r="BN127" i="49" s="1"/>
  <c r="L51" i="82"/>
  <c r="L19" i="82"/>
  <c r="BB26" i="48"/>
  <c r="BD115" i="59" s="1"/>
  <c r="O35" i="48"/>
  <c r="Q111" i="59"/>
  <c r="O14" i="48"/>
  <c r="O23" i="48"/>
  <c r="O24" i="48"/>
  <c r="P25" i="50"/>
  <c r="O22" i="48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AF88" i="48" s="1"/>
  <c r="BI114" i="59"/>
  <c r="BG7" i="52"/>
  <c r="W65" i="48"/>
  <c r="J8" i="48"/>
  <c r="J13" i="48" s="1"/>
  <c r="I39" i="51"/>
  <c r="D126" i="49"/>
  <c r="BB126" i="49" s="1"/>
  <c r="BN126" i="49" s="1"/>
  <c r="H3" i="91"/>
  <c r="H3" i="97"/>
  <c r="AE63" i="48"/>
  <c r="AE65" i="48" s="1"/>
  <c r="BI65" i="82"/>
  <c r="BI67" i="82" s="1"/>
  <c r="BI21" i="82" s="1"/>
  <c r="I27" i="82"/>
  <c r="I92" i="82"/>
  <c r="AL35" i="48"/>
  <c r="AL34" i="48" s="1"/>
  <c r="AL38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BA36" i="82"/>
  <c r="BA36" i="52"/>
  <c r="AW36" i="82"/>
  <c r="Z44" i="48"/>
  <c r="V63" i="48"/>
  <c r="V65" i="48" s="1"/>
  <c r="BJ40" i="48"/>
  <c r="D64" i="49"/>
  <c r="BM64" i="49" s="1"/>
  <c r="BN64" i="49" s="1"/>
  <c r="F46" i="82"/>
  <c r="D103" i="49"/>
  <c r="AB44" i="48"/>
  <c r="BD7" i="52"/>
  <c r="BF114" i="59"/>
  <c r="AK88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T66" i="48"/>
  <c r="T89" i="48"/>
  <c r="AE114" i="59"/>
  <c r="AC7" i="52"/>
  <c r="AC26" i="48"/>
  <c r="AE115" i="59" s="1"/>
  <c r="BD26" i="48"/>
  <c r="BF115" i="59" s="1"/>
  <c r="BI7" i="52"/>
  <c r="BK114" i="59"/>
  <c r="D9" i="48"/>
  <c r="D50" i="48" s="1"/>
  <c r="BE7" i="52"/>
  <c r="BG114" i="59"/>
  <c r="BF30" i="50"/>
  <c r="BJ55" i="82"/>
  <c r="BJ20" i="82" s="1"/>
  <c r="BG74" i="82"/>
  <c r="BJ7" i="52"/>
  <c r="BL114" i="59"/>
  <c r="R63" i="48"/>
  <c r="R65" i="48" s="1"/>
  <c r="W7" i="52"/>
  <c r="Y114" i="59"/>
  <c r="W34" i="48"/>
  <c r="V47" i="50"/>
  <c r="S114" i="59"/>
  <c r="F72" i="48"/>
  <c r="F81" i="48" s="1"/>
  <c r="F51" i="48"/>
  <c r="F54" i="48" s="1"/>
  <c r="F61" i="48"/>
  <c r="F59" i="48"/>
  <c r="F60" i="48"/>
  <c r="F58" i="48"/>
  <c r="BF7" i="52"/>
  <c r="BH114" i="59"/>
  <c r="BF55" i="82"/>
  <c r="BF20" i="82" s="1"/>
  <c r="AD63" i="48"/>
  <c r="AD65" i="48" s="1"/>
  <c r="L92" i="82"/>
  <c r="L27" i="82"/>
  <c r="AD35" i="48"/>
  <c r="AD34" i="48" s="1"/>
  <c r="AD38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AF65" i="48"/>
  <c r="BG47" i="50"/>
  <c r="I8" i="48"/>
  <c r="I13" i="48" s="1"/>
  <c r="I27" i="51"/>
  <c r="AY26" i="48"/>
  <c r="AY47" i="50"/>
  <c r="H3" i="50"/>
  <c r="AX47" i="50"/>
  <c r="AE71" i="48"/>
  <c r="AE75" i="48" s="1"/>
  <c r="AE77" i="48" s="1"/>
  <c r="AE88" i="48" s="1"/>
  <c r="BI74" i="82"/>
  <c r="AQ34" i="48" l="1"/>
  <c r="AQ38" i="48" s="1"/>
  <c r="AQ44" i="48"/>
  <c r="AN47" i="50"/>
  <c r="AO30" i="50" s="1"/>
  <c r="AR34" i="48"/>
  <c r="AR38" i="48" s="1"/>
  <c r="AR44" i="48"/>
  <c r="AW47" i="50"/>
  <c r="AX30" i="50" s="1"/>
  <c r="AX34" i="50" s="1"/>
  <c r="S7" i="52"/>
  <c r="W28" i="48"/>
  <c r="G15" i="92"/>
  <c r="V38" i="48"/>
  <c r="V40" i="48" s="1"/>
  <c r="X120" i="59" s="1"/>
  <c r="V44" i="48"/>
  <c r="AJ38" i="50"/>
  <c r="AJ39" i="50" s="1"/>
  <c r="AJ51" i="52" s="1"/>
  <c r="P26" i="48"/>
  <c r="R115" i="59" s="1"/>
  <c r="D101" i="49"/>
  <c r="S44" i="48"/>
  <c r="AA114" i="59"/>
  <c r="D97" i="49"/>
  <c r="Z38" i="48"/>
  <c r="Z40" i="48" s="1"/>
  <c r="AB120" i="59" s="1"/>
  <c r="AI22" i="48"/>
  <c r="BE108" i="82"/>
  <c r="BE29" i="82" s="1"/>
  <c r="AJ34" i="48"/>
  <c r="AJ38" i="48" s="1"/>
  <c r="AJ15" i="92"/>
  <c r="AI21" i="48"/>
  <c r="AI26" i="48" s="1"/>
  <c r="Q26" i="48"/>
  <c r="S115" i="59" s="1"/>
  <c r="S116" i="59" s="1"/>
  <c r="BI31" i="82"/>
  <c r="BI16" i="82" s="1"/>
  <c r="BI30" i="52" s="1"/>
  <c r="AZ28" i="48"/>
  <c r="AZ29" i="48" s="1"/>
  <c r="BB117" i="59" s="1"/>
  <c r="O111" i="59"/>
  <c r="M35" i="48"/>
  <c r="M34" i="48" s="1"/>
  <c r="K23" i="48"/>
  <c r="AI23" i="48"/>
  <c r="AY31" i="82"/>
  <c r="AY16" i="82" s="1"/>
  <c r="AQ32" i="82"/>
  <c r="AJ66" i="48"/>
  <c r="AJ89" i="48"/>
  <c r="T34" i="50"/>
  <c r="BF31" i="82"/>
  <c r="BF16" i="82" s="1"/>
  <c r="BF30" i="52" s="1"/>
  <c r="M21" i="48"/>
  <c r="T114" i="59"/>
  <c r="AO32" i="82"/>
  <c r="AB116" i="59"/>
  <c r="AH22" i="48"/>
  <c r="BC108" i="82"/>
  <c r="BC29" i="82" s="1"/>
  <c r="BC31" i="82" s="1"/>
  <c r="H203" i="59"/>
  <c r="G38" i="64" s="1"/>
  <c r="F15" i="36"/>
  <c r="P47" i="50"/>
  <c r="Q30" i="50" s="1"/>
  <c r="BD79" i="82"/>
  <c r="BD81" i="82" s="1"/>
  <c r="AJ111" i="59"/>
  <c r="BL128" i="82"/>
  <c r="BJ30" i="82"/>
  <c r="AZ31" i="82"/>
  <c r="AZ16" i="82" s="1"/>
  <c r="AZ30" i="52" s="1"/>
  <c r="AH24" i="48"/>
  <c r="BJ31" i="82"/>
  <c r="BJ16" i="82" s="1"/>
  <c r="BJ30" i="52" s="1"/>
  <c r="AY79" i="82"/>
  <c r="AY81" i="82" s="1"/>
  <c r="BH79" i="82"/>
  <c r="BH81" i="82" s="1"/>
  <c r="AZ79" i="82"/>
  <c r="AZ81" i="82" s="1"/>
  <c r="BL116" i="59"/>
  <c r="M23" i="48"/>
  <c r="BA79" i="82"/>
  <c r="BA81" i="82" s="1"/>
  <c r="BF79" i="82"/>
  <c r="BF81" i="82" s="1"/>
  <c r="AH71" i="48"/>
  <c r="AH75" i="48" s="1"/>
  <c r="AH77" i="48" s="1"/>
  <c r="AH14" i="48"/>
  <c r="AH17" i="48" s="1"/>
  <c r="AH7" i="52" s="1"/>
  <c r="F248" i="46"/>
  <c r="G244" i="46"/>
  <c r="F200" i="46"/>
  <c r="G200" i="46" s="1"/>
  <c r="G198" i="46"/>
  <c r="BI79" i="82"/>
  <c r="BI81" i="82" s="1"/>
  <c r="BE79" i="82"/>
  <c r="BE81" i="82" s="1"/>
  <c r="Y35" i="82"/>
  <c r="AI25" i="50"/>
  <c r="AH47" i="50" s="1"/>
  <c r="AI38" i="50"/>
  <c r="AI39" i="50" s="1"/>
  <c r="AI51" i="52" s="1"/>
  <c r="G223" i="46"/>
  <c r="F208" i="46"/>
  <c r="F225" i="46" s="1"/>
  <c r="G225" i="46" s="1"/>
  <c r="G204" i="46"/>
  <c r="AY32" i="82"/>
  <c r="BH31" i="82"/>
  <c r="BH16" i="82" s="1"/>
  <c r="BH30" i="52" s="1"/>
  <c r="BB31" i="82"/>
  <c r="BB16" i="82" s="1"/>
  <c r="BB30" i="52" s="1"/>
  <c r="BC79" i="82"/>
  <c r="BC81" i="82" s="1"/>
  <c r="AI47" i="50"/>
  <c r="F24" i="48"/>
  <c r="N15" i="92"/>
  <c r="F29" i="51"/>
  <c r="O38" i="50"/>
  <c r="O39" i="50" s="1"/>
  <c r="O51" i="52" s="1"/>
  <c r="W47" i="50"/>
  <c r="X30" i="50" s="1"/>
  <c r="AH35" i="48"/>
  <c r="AH34" i="48" s="1"/>
  <c r="AH21" i="71"/>
  <c r="BI32" i="82"/>
  <c r="O25" i="50"/>
  <c r="M47" i="50" s="1"/>
  <c r="N30" i="50" s="1"/>
  <c r="F28" i="51"/>
  <c r="G20" i="51"/>
  <c r="F3" i="91" s="1"/>
  <c r="N38" i="50"/>
  <c r="N39" i="50" s="1"/>
  <c r="N51" i="52" s="1"/>
  <c r="Q47" i="50"/>
  <c r="N14" i="48"/>
  <c r="N17" i="48" s="1"/>
  <c r="N7" i="52" s="1"/>
  <c r="AH23" i="48"/>
  <c r="AH21" i="48"/>
  <c r="AH26" i="48" s="1"/>
  <c r="AJ115" i="59" s="1"/>
  <c r="BA31" i="82"/>
  <c r="BA16" i="82" s="1"/>
  <c r="BA30" i="52" s="1"/>
  <c r="BG31" i="82"/>
  <c r="BG16" i="82" s="1"/>
  <c r="BG30" i="52" s="1"/>
  <c r="BE31" i="82"/>
  <c r="BE16" i="82" s="1"/>
  <c r="BE30" i="52" s="1"/>
  <c r="AY30" i="52"/>
  <c r="H111" i="59"/>
  <c r="O15" i="92"/>
  <c r="BG79" i="82"/>
  <c r="BG81" i="82" s="1"/>
  <c r="F23" i="48"/>
  <c r="N25" i="50"/>
  <c r="F7" i="59"/>
  <c r="F22" i="48"/>
  <c r="N21" i="71"/>
  <c r="BB79" i="82"/>
  <c r="BB81" i="82" s="1"/>
  <c r="BJ79" i="82"/>
  <c r="BJ81" i="82" s="1"/>
  <c r="G158" i="46"/>
  <c r="F166" i="46"/>
  <c r="G166" i="46" s="1"/>
  <c r="G233" i="46"/>
  <c r="F241" i="46"/>
  <c r="G241" i="46" s="1"/>
  <c r="F175" i="46"/>
  <c r="G175" i="46" s="1"/>
  <c r="BF32" i="82"/>
  <c r="BD31" i="82"/>
  <c r="BD16" i="82" s="1"/>
  <c r="BD30" i="52" s="1"/>
  <c r="AN32" i="82"/>
  <c r="AW32" i="82"/>
  <c r="BH116" i="59"/>
  <c r="BB116" i="59"/>
  <c r="BJ28" i="48"/>
  <c r="AM36" i="52"/>
  <c r="M11" i="33"/>
  <c r="M69" i="33" s="1"/>
  <c r="K21" i="34" s="1"/>
  <c r="L38" i="28"/>
  <c r="J21" i="34"/>
  <c r="I27" i="36"/>
  <c r="G22" i="34"/>
  <c r="H57" i="63" s="1"/>
  <c r="H58" i="63" s="1"/>
  <c r="G27" i="36"/>
  <c r="G26" i="36" s="1"/>
  <c r="J38" i="28"/>
  <c r="H21" i="34"/>
  <c r="K69" i="33"/>
  <c r="Q8" i="33"/>
  <c r="R8" i="33"/>
  <c r="G57" i="63"/>
  <c r="G58" i="63" s="1"/>
  <c r="F24" i="34"/>
  <c r="F16" i="36"/>
  <c r="S8" i="33"/>
  <c r="J56" i="63"/>
  <c r="J17" i="34"/>
  <c r="J19" i="34" s="1"/>
  <c r="I20" i="34"/>
  <c r="V35" i="82"/>
  <c r="Q28" i="48"/>
  <c r="Y26" i="48"/>
  <c r="AA115" i="59" s="1"/>
  <c r="AA116" i="59" s="1"/>
  <c r="AZ67" i="82"/>
  <c r="AZ21" i="82" s="1"/>
  <c r="AZ37" i="52" s="1"/>
  <c r="BA68" i="82"/>
  <c r="BA69" i="82" s="1"/>
  <c r="AO86" i="82"/>
  <c r="AX32" i="82"/>
  <c r="AX79" i="82"/>
  <c r="AX81" i="82" s="1"/>
  <c r="AS86" i="82"/>
  <c r="AV32" i="82"/>
  <c r="AN86" i="82"/>
  <c r="AW86" i="82"/>
  <c r="AU32" i="82"/>
  <c r="AP86" i="82"/>
  <c r="AN36" i="52"/>
  <c r="AM30" i="52"/>
  <c r="I7" i="82"/>
  <c r="F39" i="52" s="1"/>
  <c r="AM32" i="82"/>
  <c r="AM86" i="82"/>
  <c r="AR86" i="82"/>
  <c r="AQ86" i="82"/>
  <c r="AT86" i="82"/>
  <c r="AU86" i="82"/>
  <c r="AX86" i="82"/>
  <c r="AN67" i="82"/>
  <c r="AN21" i="82" s="1"/>
  <c r="AN37" i="82" s="1"/>
  <c r="AX67" i="82"/>
  <c r="AX21" i="82" s="1"/>
  <c r="AN74" i="82"/>
  <c r="AW74" i="82"/>
  <c r="AI35" i="82"/>
  <c r="BD37" i="82"/>
  <c r="AV65" i="82"/>
  <c r="AV68" i="82" s="1"/>
  <c r="AV69" i="82" s="1"/>
  <c r="T34" i="48"/>
  <c r="D95" i="49"/>
  <c r="T44" i="48"/>
  <c r="T26" i="48"/>
  <c r="AQ65" i="82"/>
  <c r="AQ68" i="82" s="1"/>
  <c r="AR65" i="82"/>
  <c r="AR67" i="82" s="1"/>
  <c r="AR21" i="82" s="1"/>
  <c r="AR37" i="52" s="1"/>
  <c r="AQ26" i="48"/>
  <c r="AS115" i="59" s="1"/>
  <c r="AW65" i="82"/>
  <c r="AW68" i="82" s="1"/>
  <c r="AT26" i="48"/>
  <c r="AV115" i="59" s="1"/>
  <c r="W35" i="82"/>
  <c r="AN26" i="48"/>
  <c r="R34" i="48"/>
  <c r="BC67" i="82"/>
  <c r="BC21" i="82" s="1"/>
  <c r="V114" i="59"/>
  <c r="T7" i="52"/>
  <c r="AX37" i="52"/>
  <c r="AX37" i="82"/>
  <c r="D45" i="49"/>
  <c r="AQ40" i="48"/>
  <c r="Y116" i="59"/>
  <c r="M21" i="71"/>
  <c r="F21" i="71"/>
  <c r="Y44" i="48"/>
  <c r="AN68" i="82"/>
  <c r="AN69" i="82" s="1"/>
  <c r="BA28" i="48"/>
  <c r="BA29" i="48" s="1"/>
  <c r="BC117" i="59" s="1"/>
  <c r="BE116" i="59"/>
  <c r="BF68" i="82"/>
  <c r="BD68" i="82"/>
  <c r="BD69" i="82" s="1"/>
  <c r="AH19" i="82"/>
  <c r="AH35" i="82" s="1"/>
  <c r="AH51" i="82"/>
  <c r="AW26" i="48"/>
  <c r="AY115" i="59" s="1"/>
  <c r="W102" i="82"/>
  <c r="W93" i="82"/>
  <c r="W97" i="82" s="1"/>
  <c r="W116" i="82"/>
  <c r="W126" i="82" s="1"/>
  <c r="W128" i="82" s="1"/>
  <c r="W103" i="82"/>
  <c r="W101" i="82"/>
  <c r="W104" i="82"/>
  <c r="AR26" i="48"/>
  <c r="AT115" i="59" s="1"/>
  <c r="AE19" i="82"/>
  <c r="AE35" i="82" s="1"/>
  <c r="AE51" i="82"/>
  <c r="T103" i="82"/>
  <c r="T101" i="82"/>
  <c r="T104" i="82"/>
  <c r="T102" i="82"/>
  <c r="T116" i="82"/>
  <c r="T126" i="82" s="1"/>
  <c r="T128" i="82" s="1"/>
  <c r="T93" i="82"/>
  <c r="T97" i="82" s="1"/>
  <c r="AU74" i="82"/>
  <c r="AC35" i="82"/>
  <c r="AA71" i="48"/>
  <c r="AA75" i="48" s="1"/>
  <c r="AA77" i="48" s="1"/>
  <c r="AA88" i="48" s="1"/>
  <c r="AR74" i="82"/>
  <c r="S19" i="82"/>
  <c r="S35" i="82" s="1"/>
  <c r="S51" i="82"/>
  <c r="AI7" i="52"/>
  <c r="AK114" i="59"/>
  <c r="AA21" i="71"/>
  <c r="AA24" i="48"/>
  <c r="G30" i="51" s="1"/>
  <c r="AA14" i="48"/>
  <c r="AA17" i="48" s="1"/>
  <c r="G24" i="51" s="1"/>
  <c r="AA23" i="48"/>
  <c r="AA22" i="48"/>
  <c r="AB25" i="50"/>
  <c r="AA21" i="48"/>
  <c r="AB38" i="50"/>
  <c r="AB39" i="50" s="1"/>
  <c r="AB51" i="52" s="1"/>
  <c r="AA35" i="48"/>
  <c r="AA34" i="48" s="1"/>
  <c r="AC111" i="59"/>
  <c r="AB15" i="92"/>
  <c r="AU26" i="48"/>
  <c r="AW115" i="59" s="1"/>
  <c r="AP65" i="82"/>
  <c r="AP68" i="82" s="1"/>
  <c r="AO65" i="82"/>
  <c r="AD102" i="82"/>
  <c r="AD104" i="82"/>
  <c r="AD103" i="82"/>
  <c r="AD93" i="82"/>
  <c r="AD97" i="82" s="1"/>
  <c r="AD96" i="82" s="1"/>
  <c r="AD28" i="82" s="1"/>
  <c r="AD116" i="82"/>
  <c r="AD126" i="82" s="1"/>
  <c r="AD128" i="82" s="1"/>
  <c r="P103" i="82"/>
  <c r="P101" i="82"/>
  <c r="P116" i="82"/>
  <c r="P126" i="82" s="1"/>
  <c r="P128" i="82" s="1"/>
  <c r="P104" i="82"/>
  <c r="P102" i="82"/>
  <c r="P93" i="82"/>
  <c r="P97" i="82" s="1"/>
  <c r="BE28" i="48"/>
  <c r="BE29" i="48" s="1"/>
  <c r="BG117" i="59" s="1"/>
  <c r="M14" i="48"/>
  <c r="M17" i="48" s="1"/>
  <c r="F30" i="51"/>
  <c r="F21" i="48"/>
  <c r="BG67" i="82"/>
  <c r="BG21" i="82" s="1"/>
  <c r="BD34" i="50"/>
  <c r="BD35" i="50" s="1"/>
  <c r="D100" i="49"/>
  <c r="AB100" i="49" s="1"/>
  <c r="AT34" i="48"/>
  <c r="AT38" i="48" s="1"/>
  <c r="D121" i="49"/>
  <c r="AV114" i="59"/>
  <c r="AT7" i="52"/>
  <c r="AT65" i="82"/>
  <c r="AT67" i="82" s="1"/>
  <c r="AT21" i="82" s="1"/>
  <c r="AL19" i="82"/>
  <c r="AL35" i="82" s="1"/>
  <c r="AL51" i="82"/>
  <c r="X101" i="82"/>
  <c r="X93" i="82"/>
  <c r="X97" i="82" s="1"/>
  <c r="X96" i="82" s="1"/>
  <c r="X28" i="82" s="1"/>
  <c r="X102" i="82"/>
  <c r="X104" i="82"/>
  <c r="X116" i="82"/>
  <c r="X126" i="82" s="1"/>
  <c r="X128" i="82" s="1"/>
  <c r="X103" i="82"/>
  <c r="AI71" i="48"/>
  <c r="AI75" i="48" s="1"/>
  <c r="AI77" i="48" s="1"/>
  <c r="AI88" i="48" s="1"/>
  <c r="AR55" i="82"/>
  <c r="AR20" i="82" s="1"/>
  <c r="R51" i="82"/>
  <c r="R19" i="82"/>
  <c r="R35" i="82" s="1"/>
  <c r="AE104" i="82"/>
  <c r="AE103" i="82"/>
  <c r="AE93" i="82"/>
  <c r="AE97" i="82" s="1"/>
  <c r="AE102" i="82"/>
  <c r="AE116" i="82"/>
  <c r="AE126" i="82" s="1"/>
  <c r="AE128" i="82" s="1"/>
  <c r="R93" i="82"/>
  <c r="R97" i="82" s="1"/>
  <c r="R96" i="82" s="1"/>
  <c r="R28" i="82" s="1"/>
  <c r="R104" i="82"/>
  <c r="R102" i="82"/>
  <c r="R103" i="82"/>
  <c r="R101" i="82"/>
  <c r="R116" i="82"/>
  <c r="R126" i="82" s="1"/>
  <c r="R128" i="82" s="1"/>
  <c r="AU47" i="50"/>
  <c r="AO7" i="52"/>
  <c r="AQ114" i="59"/>
  <c r="AO26" i="48"/>
  <c r="AS65" i="82"/>
  <c r="AP74" i="82"/>
  <c r="AI103" i="82"/>
  <c r="AI93" i="82"/>
  <c r="AI97" i="82" s="1"/>
  <c r="AI96" i="82" s="1"/>
  <c r="AI28" i="82" s="1"/>
  <c r="AI102" i="82"/>
  <c r="AI104" i="82"/>
  <c r="AI116" i="82"/>
  <c r="AI126" i="82" s="1"/>
  <c r="AI128" i="82" s="1"/>
  <c r="H28" i="51"/>
  <c r="AG103" i="82"/>
  <c r="AG93" i="82"/>
  <c r="AG97" i="82" s="1"/>
  <c r="AG96" i="82" s="1"/>
  <c r="AG28" i="82" s="1"/>
  <c r="AG102" i="82"/>
  <c r="AG104" i="82"/>
  <c r="AG116" i="82"/>
  <c r="AG126" i="82" s="1"/>
  <c r="AG128" i="82" s="1"/>
  <c r="D118" i="49"/>
  <c r="T19" i="82"/>
  <c r="T35" i="82" s="1"/>
  <c r="T51" i="82"/>
  <c r="AT74" i="82"/>
  <c r="AX68" i="82"/>
  <c r="AR47" i="50"/>
  <c r="AS30" i="50" s="1"/>
  <c r="AX26" i="48"/>
  <c r="AZ115" i="59" s="1"/>
  <c r="V52" i="82"/>
  <c r="V56" i="82" s="1"/>
  <c r="V63" i="82"/>
  <c r="V62" i="82"/>
  <c r="V60" i="82"/>
  <c r="V61" i="82"/>
  <c r="V75" i="82"/>
  <c r="V86" i="82" s="1"/>
  <c r="AI63" i="82"/>
  <c r="AI60" i="82"/>
  <c r="AI62" i="82"/>
  <c r="AI52" i="82"/>
  <c r="AI56" i="82" s="1"/>
  <c r="AI55" i="82" s="1"/>
  <c r="AI20" i="82" s="1"/>
  <c r="AI36" i="52" s="1"/>
  <c r="AI61" i="82"/>
  <c r="AI75" i="82"/>
  <c r="AI86" i="82" s="1"/>
  <c r="AS47" i="50"/>
  <c r="AT30" i="50" s="1"/>
  <c r="AT34" i="50" s="1"/>
  <c r="AL102" i="82"/>
  <c r="AL104" i="82"/>
  <c r="AL103" i="82"/>
  <c r="AL93" i="82"/>
  <c r="AL97" i="82" s="1"/>
  <c r="AL96" i="82" s="1"/>
  <c r="AL28" i="82" s="1"/>
  <c r="AL116" i="82"/>
  <c r="AL126" i="82" s="1"/>
  <c r="AL128" i="82" s="1"/>
  <c r="G3" i="91"/>
  <c r="G3" i="97"/>
  <c r="Y101" i="82"/>
  <c r="Y104" i="82"/>
  <c r="Y93" i="82"/>
  <c r="Y97" i="82" s="1"/>
  <c r="Y96" i="82" s="1"/>
  <c r="Y28" i="82" s="1"/>
  <c r="Y102" i="82"/>
  <c r="Y103" i="82"/>
  <c r="Y116" i="82"/>
  <c r="Y126" i="82" s="1"/>
  <c r="Y128" i="82" s="1"/>
  <c r="W61" i="82"/>
  <c r="W62" i="82"/>
  <c r="W52" i="82"/>
  <c r="W56" i="82" s="1"/>
  <c r="W75" i="82"/>
  <c r="W86" i="82" s="1"/>
  <c r="W63" i="82"/>
  <c r="W60" i="82"/>
  <c r="AQ55" i="82"/>
  <c r="AQ20" i="82" s="1"/>
  <c r="AX36" i="52"/>
  <c r="AX36" i="82"/>
  <c r="D46" i="49"/>
  <c r="AR40" i="48"/>
  <c r="P51" i="82"/>
  <c r="P19" i="82"/>
  <c r="P35" i="82" s="1"/>
  <c r="Y62" i="82"/>
  <c r="Y61" i="82"/>
  <c r="Y63" i="82"/>
  <c r="Y52" i="82"/>
  <c r="Y56" i="82" s="1"/>
  <c r="Y60" i="82"/>
  <c r="Y75" i="82"/>
  <c r="Y86" i="82" s="1"/>
  <c r="AJ93" i="82"/>
  <c r="AJ97" i="82" s="1"/>
  <c r="AJ96" i="82" s="1"/>
  <c r="AJ28" i="82" s="1"/>
  <c r="AJ102" i="82"/>
  <c r="AJ104" i="82"/>
  <c r="AJ103" i="82"/>
  <c r="AJ116" i="82"/>
  <c r="AJ126" i="82" s="1"/>
  <c r="AJ128" i="82" s="1"/>
  <c r="AR114" i="59"/>
  <c r="AP7" i="52"/>
  <c r="AW114" i="59"/>
  <c r="AU7" i="52"/>
  <c r="AV36" i="52"/>
  <c r="AV36" i="82"/>
  <c r="AO36" i="82"/>
  <c r="AO36" i="52"/>
  <c r="G12" i="50"/>
  <c r="AN39" i="50"/>
  <c r="AG19" i="82"/>
  <c r="AG35" i="82" s="1"/>
  <c r="AG51" i="82"/>
  <c r="AP47" i="50"/>
  <c r="AQ30" i="50" s="1"/>
  <c r="AQ47" i="50"/>
  <c r="AY114" i="59"/>
  <c r="AW7" i="52"/>
  <c r="AT55" i="82"/>
  <c r="AT20" i="82" s="1"/>
  <c r="AT68" i="82"/>
  <c r="AQ74" i="82"/>
  <c r="AF104" i="82"/>
  <c r="AF103" i="82"/>
  <c r="AF93" i="82"/>
  <c r="AF97" i="82" s="1"/>
  <c r="AF96" i="82" s="1"/>
  <c r="AF28" i="82" s="1"/>
  <c r="AF102" i="82"/>
  <c r="AF116" i="82"/>
  <c r="AF126" i="82" s="1"/>
  <c r="AF128" i="82" s="1"/>
  <c r="AX7" i="52"/>
  <c r="AZ114" i="59"/>
  <c r="AU65" i="82"/>
  <c r="AU67" i="82" s="1"/>
  <c r="AU21" i="82" s="1"/>
  <c r="AA63" i="48"/>
  <c r="AA65" i="48" s="1"/>
  <c r="AX114" i="59"/>
  <c r="AV7" i="52"/>
  <c r="AP34" i="48"/>
  <c r="AP38" i="48" s="1"/>
  <c r="D117" i="49"/>
  <c r="AB93" i="82"/>
  <c r="AB97" i="82" s="1"/>
  <c r="AB96" i="82" s="1"/>
  <c r="AB28" i="82" s="1"/>
  <c r="AB102" i="82"/>
  <c r="AB104" i="82"/>
  <c r="AB103" i="82"/>
  <c r="AB116" i="82"/>
  <c r="AB126" i="82" s="1"/>
  <c r="AB128" i="82" s="1"/>
  <c r="AS26" i="48"/>
  <c r="Z51" i="82"/>
  <c r="Z19" i="82"/>
  <c r="Z35" i="82" s="1"/>
  <c r="AO47" i="50"/>
  <c r="AP30" i="50" s="1"/>
  <c r="AB35" i="82"/>
  <c r="AS74" i="82"/>
  <c r="AP36" i="82"/>
  <c r="AP36" i="52"/>
  <c r="H21" i="51"/>
  <c r="AM17" i="48"/>
  <c r="AM34" i="48"/>
  <c r="AM38" i="48" s="1"/>
  <c r="D114" i="49"/>
  <c r="H39" i="51"/>
  <c r="X35" i="82"/>
  <c r="AD19" i="82"/>
  <c r="AD35" i="82" s="1"/>
  <c r="AD51" i="82"/>
  <c r="AQ7" i="52"/>
  <c r="AS114" i="59"/>
  <c r="AS116" i="59" s="1"/>
  <c r="AQ28" i="48"/>
  <c r="AQ29" i="48" s="1"/>
  <c r="AS117" i="59" s="1"/>
  <c r="AW34" i="48"/>
  <c r="AW38" i="48" s="1"/>
  <c r="D124" i="49"/>
  <c r="AT114" i="59"/>
  <c r="AR7" i="52"/>
  <c r="AF19" i="82"/>
  <c r="AF35" i="82" s="1"/>
  <c r="AF51" i="82"/>
  <c r="AX34" i="48"/>
  <c r="AX38" i="48" s="1"/>
  <c r="D125" i="49"/>
  <c r="U101" i="82"/>
  <c r="U104" i="82"/>
  <c r="U102" i="82"/>
  <c r="U116" i="82"/>
  <c r="U126" i="82" s="1"/>
  <c r="U128" i="82" s="1"/>
  <c r="U93" i="82"/>
  <c r="U97" i="82" s="1"/>
  <c r="U103" i="82"/>
  <c r="AU36" i="82"/>
  <c r="AU36" i="52"/>
  <c r="AP114" i="59"/>
  <c r="AN7" i="52"/>
  <c r="AN34" i="48"/>
  <c r="AN38" i="48" s="1"/>
  <c r="D115" i="49"/>
  <c r="AI63" i="48"/>
  <c r="AI65" i="48" s="1"/>
  <c r="D50" i="49"/>
  <c r="AV40" i="48"/>
  <c r="AV26" i="48"/>
  <c r="AX115" i="59" s="1"/>
  <c r="AH88" i="48"/>
  <c r="AS34" i="48"/>
  <c r="AS38" i="48" s="1"/>
  <c r="D120" i="49"/>
  <c r="AM65" i="82"/>
  <c r="AB63" i="82"/>
  <c r="AB60" i="82"/>
  <c r="AB62" i="82"/>
  <c r="AB52" i="82"/>
  <c r="AB56" i="82" s="1"/>
  <c r="AB55" i="82" s="1"/>
  <c r="AB20" i="82" s="1"/>
  <c r="AB36" i="52" s="1"/>
  <c r="AB61" i="82"/>
  <c r="AB75" i="82"/>
  <c r="AB86" i="82" s="1"/>
  <c r="Z104" i="82"/>
  <c r="Z102" i="82"/>
  <c r="Z93" i="82"/>
  <c r="Z97" i="82" s="1"/>
  <c r="Z96" i="82" s="1"/>
  <c r="Z28" i="82" s="1"/>
  <c r="Z103" i="82"/>
  <c r="Z116" i="82"/>
  <c r="Z126" i="82" s="1"/>
  <c r="Z128" i="82" s="1"/>
  <c r="Z101" i="82"/>
  <c r="AA19" i="82"/>
  <c r="AA51" i="82"/>
  <c r="H7" i="59"/>
  <c r="G3" i="50"/>
  <c r="AM47" i="50"/>
  <c r="AN30" i="50" s="1"/>
  <c r="AN34" i="50" s="1"/>
  <c r="AN35" i="50" s="1"/>
  <c r="X63" i="82"/>
  <c r="X60" i="82"/>
  <c r="X75" i="82"/>
  <c r="X86" i="82" s="1"/>
  <c r="X52" i="82"/>
  <c r="X56" i="82" s="1"/>
  <c r="X62" i="82"/>
  <c r="X61" i="82"/>
  <c r="M24" i="48"/>
  <c r="G38" i="50"/>
  <c r="G39" i="50" s="1"/>
  <c r="G51" i="52" s="1"/>
  <c r="G25" i="50"/>
  <c r="R44" i="48"/>
  <c r="T125" i="59" s="1"/>
  <c r="BC28" i="48"/>
  <c r="AW28" i="48"/>
  <c r="AW29" i="48" s="1"/>
  <c r="AY117" i="59" s="1"/>
  <c r="AK19" i="82"/>
  <c r="AK35" i="82" s="1"/>
  <c r="AK51" i="82"/>
  <c r="D119" i="49"/>
  <c r="U19" i="82"/>
  <c r="U35" i="82" s="1"/>
  <c r="U51" i="82"/>
  <c r="AJ51" i="82"/>
  <c r="AJ19" i="82"/>
  <c r="AJ35" i="82" s="1"/>
  <c r="D123" i="49"/>
  <c r="AV47" i="50"/>
  <c r="AW30" i="50" s="1"/>
  <c r="AI34" i="48"/>
  <c r="AI38" i="48" s="1"/>
  <c r="D110" i="49"/>
  <c r="AI44" i="48"/>
  <c r="AH63" i="48"/>
  <c r="AH65" i="48" s="1"/>
  <c r="AS7" i="52"/>
  <c r="AU114" i="59"/>
  <c r="AM74" i="82"/>
  <c r="Q93" i="82"/>
  <c r="Q97" i="82" s="1"/>
  <c r="Q96" i="82" s="1"/>
  <c r="Q28" i="82" s="1"/>
  <c r="Q116" i="82"/>
  <c r="Q126" i="82" s="1"/>
  <c r="Q128" i="82" s="1"/>
  <c r="Q102" i="82"/>
  <c r="Q103" i="82"/>
  <c r="Q101" i="82"/>
  <c r="Q104" i="82"/>
  <c r="AS36" i="52"/>
  <c r="AS36" i="82"/>
  <c r="AP67" i="82"/>
  <c r="AP21" i="82" s="1"/>
  <c r="AA27" i="82"/>
  <c r="AA92" i="82"/>
  <c r="AA101" i="82" s="1"/>
  <c r="H27" i="51"/>
  <c r="AM26" i="48"/>
  <c r="H29" i="51"/>
  <c r="Q35" i="82"/>
  <c r="BF28" i="48"/>
  <c r="BF29" i="48" s="1"/>
  <c r="BH117" i="59" s="1"/>
  <c r="F14" i="48"/>
  <c r="F17" i="48" s="1"/>
  <c r="F7" i="52" s="1"/>
  <c r="BC116" i="59"/>
  <c r="AH103" i="82"/>
  <c r="AH93" i="82"/>
  <c r="AH97" i="82" s="1"/>
  <c r="AH96" i="82" s="1"/>
  <c r="AH28" i="82" s="1"/>
  <c r="AH102" i="82"/>
  <c r="AH104" i="82"/>
  <c r="AH116" i="82"/>
  <c r="AH126" i="82" s="1"/>
  <c r="AH128" i="82" s="1"/>
  <c r="AK102" i="82"/>
  <c r="AK104" i="82"/>
  <c r="AK103" i="82"/>
  <c r="AK93" i="82"/>
  <c r="AK97" i="82" s="1"/>
  <c r="AK116" i="82"/>
  <c r="AK126" i="82" s="1"/>
  <c r="AK128" i="82" s="1"/>
  <c r="V101" i="82"/>
  <c r="V102" i="82"/>
  <c r="V116" i="82"/>
  <c r="V126" i="82" s="1"/>
  <c r="V128" i="82" s="1"/>
  <c r="V103" i="82"/>
  <c r="V93" i="82"/>
  <c r="V97" i="82" s="1"/>
  <c r="V104" i="82"/>
  <c r="AC102" i="82"/>
  <c r="AC104" i="82"/>
  <c r="AC103" i="82"/>
  <c r="AC93" i="82"/>
  <c r="AC97" i="82" s="1"/>
  <c r="AC96" i="82" s="1"/>
  <c r="AC28" i="82" s="1"/>
  <c r="AC116" i="82"/>
  <c r="AC126" i="82" s="1"/>
  <c r="AC128" i="82" s="1"/>
  <c r="AC60" i="82"/>
  <c r="AC62" i="82"/>
  <c r="AC75" i="82"/>
  <c r="AC86" i="82" s="1"/>
  <c r="AC52" i="82"/>
  <c r="AC56" i="82" s="1"/>
  <c r="AC55" i="82" s="1"/>
  <c r="AC20" i="82" s="1"/>
  <c r="AC36" i="52" s="1"/>
  <c r="AC61" i="82"/>
  <c r="AC63" i="82"/>
  <c r="S103" i="82"/>
  <c r="S93" i="82"/>
  <c r="S97" i="82" s="1"/>
  <c r="S101" i="82"/>
  <c r="S116" i="82"/>
  <c r="S126" i="82" s="1"/>
  <c r="S128" i="82" s="1"/>
  <c r="S104" i="82"/>
  <c r="S102" i="82"/>
  <c r="AP26" i="48"/>
  <c r="AR115" i="59" s="1"/>
  <c r="AU34" i="48"/>
  <c r="AU38" i="48" s="1"/>
  <c r="D122" i="49"/>
  <c r="AO34" i="48"/>
  <c r="AO38" i="48" s="1"/>
  <c r="D116" i="49"/>
  <c r="AV74" i="82"/>
  <c r="AO74" i="82"/>
  <c r="H30" i="51"/>
  <c r="Q75" i="82"/>
  <c r="Q86" i="82" s="1"/>
  <c r="Q63" i="82"/>
  <c r="Q60" i="82"/>
  <c r="Q52" i="82"/>
  <c r="Q56" i="82" s="1"/>
  <c r="Q61" i="82"/>
  <c r="Q62" i="82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M111" i="59"/>
  <c r="K21" i="71"/>
  <c r="W116" i="59"/>
  <c r="I71" i="48"/>
  <c r="I75" i="48" s="1"/>
  <c r="I77" i="48" s="1"/>
  <c r="F3" i="97"/>
  <c r="BD28" i="48"/>
  <c r="BD29" i="48" s="1"/>
  <c r="BF117" i="59" s="1"/>
  <c r="BF37" i="82"/>
  <c r="G29" i="51"/>
  <c r="BI28" i="48"/>
  <c r="BI29" i="48" s="1"/>
  <c r="BK117" i="59" s="1"/>
  <c r="BB28" i="48"/>
  <c r="BB29" i="48" s="1"/>
  <c r="BD117" i="59" s="1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H65" i="48" s="1"/>
  <c r="K21" i="48"/>
  <c r="AD47" i="50"/>
  <c r="AE30" i="50" s="1"/>
  <c r="F12" i="50"/>
  <c r="BD116" i="59"/>
  <c r="M63" i="48"/>
  <c r="M65" i="48" s="1"/>
  <c r="V66" i="48"/>
  <c r="V89" i="48"/>
  <c r="BB69" i="82"/>
  <c r="BG69" i="82"/>
  <c r="AB89" i="48"/>
  <c r="AB66" i="48"/>
  <c r="AL89" i="48"/>
  <c r="AL66" i="48"/>
  <c r="AE89" i="48"/>
  <c r="AE66" i="48"/>
  <c r="BI37" i="52"/>
  <c r="BI37" i="82"/>
  <c r="X89" i="48"/>
  <c r="X66" i="48"/>
  <c r="AJ30" i="50"/>
  <c r="AD66" i="48"/>
  <c r="AD89" i="48"/>
  <c r="R89" i="48"/>
  <c r="R66" i="48"/>
  <c r="AY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40" i="48"/>
  <c r="P8" i="52"/>
  <c r="R120" i="59"/>
  <c r="M7" i="52"/>
  <c r="O114" i="59"/>
  <c r="D107" i="49"/>
  <c r="AF44" i="48"/>
  <c r="BH30" i="50"/>
  <c r="BH34" i="50" s="1"/>
  <c r="BC18" i="49"/>
  <c r="BN18" i="49" s="1"/>
  <c r="AE18" i="49"/>
  <c r="S18" i="49"/>
  <c r="AQ18" i="49"/>
  <c r="AD125" i="59"/>
  <c r="AB10" i="52"/>
  <c r="AF34" i="48"/>
  <c r="AF38" i="48" s="1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D26" i="48"/>
  <c r="AF115" i="59" s="1"/>
  <c r="BF36" i="52"/>
  <c r="BF36" i="82"/>
  <c r="BJ29" i="48"/>
  <c r="BL117" i="59" s="1"/>
  <c r="D8" i="48"/>
  <c r="D13" i="48" s="1"/>
  <c r="AL7" i="52"/>
  <c r="AN114" i="59"/>
  <c r="O47" i="50"/>
  <c r="E3" i="50"/>
  <c r="L35" i="82"/>
  <c r="AZ10" i="52"/>
  <c r="BB125" i="59"/>
  <c r="BB67" i="82"/>
  <c r="BB21" i="82" s="1"/>
  <c r="AF104" i="49"/>
  <c r="BD104" i="49"/>
  <c r="AR104" i="49"/>
  <c r="AO78" i="48" s="1"/>
  <c r="J71" i="48"/>
  <c r="J75" i="48" s="1"/>
  <c r="J77" i="48" s="1"/>
  <c r="J88" i="48" s="1"/>
  <c r="R125" i="59"/>
  <c r="P10" i="52"/>
  <c r="BC120" i="59"/>
  <c r="BA8" i="52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E22" i="48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BC30" i="49"/>
  <c r="BN30" i="49" s="1"/>
  <c r="AE30" i="49"/>
  <c r="AQ30" i="49"/>
  <c r="G35" i="82"/>
  <c r="AF7" i="52"/>
  <c r="AH114" i="59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M30" i="50"/>
  <c r="D40" i="49"/>
  <c r="AL40" i="48"/>
  <c r="D56" i="49"/>
  <c r="BE56" i="49" s="1"/>
  <c r="BN56" i="49" s="1"/>
  <c r="BB40" i="48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N35" i="82"/>
  <c r="BF34" i="50"/>
  <c r="BG30" i="50"/>
  <c r="BG34" i="50" s="1"/>
  <c r="AG89" i="48"/>
  <c r="AG66" i="48"/>
  <c r="BE10" i="52"/>
  <c r="BG125" i="59"/>
  <c r="K60" i="82"/>
  <c r="K62" i="82"/>
  <c r="K52" i="82"/>
  <c r="K56" i="82" s="1"/>
  <c r="K55" i="82" s="1"/>
  <c r="K20" i="82" s="1"/>
  <c r="K61" i="82"/>
  <c r="K75" i="82"/>
  <c r="K86" i="82" s="1"/>
  <c r="K63" i="82"/>
  <c r="I35" i="8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BF10" i="52"/>
  <c r="BH125" i="59"/>
  <c r="N63" i="48"/>
  <c r="N65" i="48" s="1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BJ37" i="52"/>
  <c r="BJ37" i="82"/>
  <c r="AY30" i="50"/>
  <c r="AY34" i="50" s="1"/>
  <c r="BE35" i="50"/>
  <c r="BE42" i="50"/>
  <c r="D113" i="49"/>
  <c r="AL44" i="48"/>
  <c r="BH8" i="52"/>
  <c r="BJ120" i="59"/>
  <c r="AZ30" i="50"/>
  <c r="AZ34" i="50" s="1"/>
  <c r="D27" i="49"/>
  <c r="Y38" i="48"/>
  <c r="Y40" i="48" s="1"/>
  <c r="AB28" i="48"/>
  <c r="AB7" i="52"/>
  <c r="AD114" i="59"/>
  <c r="C60" i="48"/>
  <c r="C51" i="48"/>
  <c r="C59" i="48"/>
  <c r="C72" i="48"/>
  <c r="C58" i="48"/>
  <c r="BK50" i="48"/>
  <c r="C61" i="48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F51" i="82"/>
  <c r="F19" i="82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AG38" i="48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40" i="48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D33" i="49"/>
  <c r="AE40" i="48"/>
  <c r="Y66" i="48"/>
  <c r="Y89" i="48"/>
  <c r="T35" i="50"/>
  <c r="T42" i="50"/>
  <c r="AD115" i="59"/>
  <c r="I88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C92" i="82"/>
  <c r="C27" i="82"/>
  <c r="G71" i="48"/>
  <c r="G75" i="48" s="1"/>
  <c r="G77" i="48" s="1"/>
  <c r="G88" i="48" s="1"/>
  <c r="D105" i="49"/>
  <c r="AD44" i="48"/>
  <c r="AB125" i="59"/>
  <c r="Z10" i="52"/>
  <c r="AG26" i="48"/>
  <c r="AI115" i="59" s="1"/>
  <c r="R10" i="52"/>
  <c r="S125" i="59"/>
  <c r="Q10" i="52"/>
  <c r="AG93" i="49"/>
  <c r="BE93" i="49"/>
  <c r="BN93" i="49" s="1"/>
  <c r="U93" i="49"/>
  <c r="AS93" i="49"/>
  <c r="Q8" i="52"/>
  <c r="S120" i="59"/>
  <c r="BC10" i="52"/>
  <c r="BE125" i="59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AC28" i="48"/>
  <c r="F71" i="48"/>
  <c r="F75" i="48" s="1"/>
  <c r="F77" i="48" s="1"/>
  <c r="F88" i="48" s="1"/>
  <c r="BG116" i="59"/>
  <c r="AE116" i="59"/>
  <c r="BF116" i="59"/>
  <c r="D88" i="49"/>
  <c r="M44" i="48"/>
  <c r="AY10" i="52"/>
  <c r="BA125" i="59"/>
  <c r="I47" i="51"/>
  <c r="I13" i="51" s="1"/>
  <c r="E3" i="97"/>
  <c r="E3" i="91"/>
  <c r="O34" i="48"/>
  <c r="R30" i="50"/>
  <c r="R34" i="50" s="1"/>
  <c r="Q34" i="50"/>
  <c r="BH96" i="49"/>
  <c r="BN96" i="49" s="1"/>
  <c r="AJ96" i="49"/>
  <c r="X96" i="49"/>
  <c r="AV96" i="49"/>
  <c r="BA34" i="50"/>
  <c r="BB30" i="50"/>
  <c r="BB34" i="50" s="1"/>
  <c r="BJ30" i="50"/>
  <c r="BJ34" i="50" s="1"/>
  <c r="AN100" i="49"/>
  <c r="H13" i="50"/>
  <c r="AZ51" i="52"/>
  <c r="AK26" i="48"/>
  <c r="AM115" i="59" s="1"/>
  <c r="D112" i="49"/>
  <c r="AK44" i="48"/>
  <c r="G65" i="48"/>
  <c r="R28" i="48"/>
  <c r="P28" i="48"/>
  <c r="E46" i="82"/>
  <c r="D106" i="49"/>
  <c r="AE44" i="48"/>
  <c r="BB10" i="52"/>
  <c r="BD125" i="59"/>
  <c r="F3" i="50"/>
  <c r="BI68" i="82"/>
  <c r="BF125" i="59"/>
  <c r="BD10" i="52"/>
  <c r="V30" i="50"/>
  <c r="V34" i="50" s="1"/>
  <c r="U34" i="50"/>
  <c r="N71" i="48"/>
  <c r="N75" i="48" s="1"/>
  <c r="N77" i="48" s="1"/>
  <c r="N88" i="48" s="1"/>
  <c r="AJ28" i="48"/>
  <c r="AM26" i="49"/>
  <c r="AA26" i="49"/>
  <c r="BK26" i="49"/>
  <c r="BN26" i="49" s="1"/>
  <c r="AY26" i="49"/>
  <c r="BH37" i="52"/>
  <c r="BH37" i="82"/>
  <c r="U29" i="48"/>
  <c r="W117" i="59" s="1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52"/>
  <c r="AD7" i="52"/>
  <c r="AF114" i="59"/>
  <c r="AK66" i="48"/>
  <c r="AK89" i="48"/>
  <c r="F21" i="51"/>
  <c r="O17" i="48"/>
  <c r="BI30" i="50"/>
  <c r="BI34" i="50" s="1"/>
  <c r="AI30" i="50"/>
  <c r="AI34" i="50" s="1"/>
  <c r="AF47" i="50"/>
  <c r="D21" i="49"/>
  <c r="S38" i="48"/>
  <c r="S40" i="48" s="1"/>
  <c r="AE103" i="49"/>
  <c r="BC103" i="49"/>
  <c r="BN103" i="49" s="1"/>
  <c r="AQ103" i="49"/>
  <c r="D81" i="49"/>
  <c r="F44" i="48"/>
  <c r="D38" i="49"/>
  <c r="AJ40" i="48"/>
  <c r="AJ47" i="50"/>
  <c r="J63" i="48"/>
  <c r="J65" i="48" s="1"/>
  <c r="S28" i="48"/>
  <c r="AJ10" i="52"/>
  <c r="AL125" i="59"/>
  <c r="BB120" i="59"/>
  <c r="AZ8" i="52"/>
  <c r="BI36" i="82"/>
  <c r="BI36" i="52"/>
  <c r="G27" i="51"/>
  <c r="S66" i="48"/>
  <c r="S89" i="48"/>
  <c r="D25" i="49"/>
  <c r="W38" i="48"/>
  <c r="W40" i="48" s="1"/>
  <c r="BJ36" i="52"/>
  <c r="BJ36" i="82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X34" i="50"/>
  <c r="Y30" i="50"/>
  <c r="BA37" i="82"/>
  <c r="BA37" i="52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40" i="48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V28" i="48"/>
  <c r="BC29" i="48"/>
  <c r="BE117" i="59" s="1"/>
  <c r="I63" i="48"/>
  <c r="I65" i="48" s="1"/>
  <c r="BH28" i="48"/>
  <c r="S10" i="52"/>
  <c r="U125" i="59"/>
  <c r="BL125" i="59"/>
  <c r="BJ10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AK115" i="59" l="1"/>
  <c r="AI28" i="48"/>
  <c r="AI29" i="48" s="1"/>
  <c r="AK117" i="59" s="1"/>
  <c r="D36" i="49"/>
  <c r="AH38" i="48"/>
  <c r="AH40" i="48" s="1"/>
  <c r="AJ120" i="59" s="1"/>
  <c r="BD42" i="50"/>
  <c r="N26" i="48"/>
  <c r="P115" i="59" s="1"/>
  <c r="Y28" i="48"/>
  <c r="Y29" i="48" s="1"/>
  <c r="AA117" i="59" s="1"/>
  <c r="AV116" i="59"/>
  <c r="AJ114" i="59"/>
  <c r="N47" i="50"/>
  <c r="O30" i="50" s="1"/>
  <c r="AO34" i="50"/>
  <c r="AG47" i="50"/>
  <c r="AH30" i="50" s="1"/>
  <c r="AH34" i="50" s="1"/>
  <c r="AH42" i="50" s="1"/>
  <c r="AW34" i="50"/>
  <c r="AW35" i="50" s="1"/>
  <c r="AY116" i="59"/>
  <c r="BC16" i="82"/>
  <c r="BC30" i="52" s="1"/>
  <c r="BC32" i="82"/>
  <c r="M26" i="48"/>
  <c r="O115" i="59" s="1"/>
  <c r="BC37" i="82"/>
  <c r="E14" i="48"/>
  <c r="E17" i="48" s="1"/>
  <c r="Z8" i="52"/>
  <c r="AZ100" i="49"/>
  <c r="L47" i="50"/>
  <c r="M30" i="50" s="1"/>
  <c r="M34" i="50" s="1"/>
  <c r="BL100" i="49"/>
  <c r="BN100" i="49" s="1"/>
  <c r="V8" i="52"/>
  <c r="G21" i="51"/>
  <c r="G7" i="59"/>
  <c r="AH106" i="82"/>
  <c r="AH109" i="82" s="1"/>
  <c r="AH110" i="82" s="1"/>
  <c r="AF115" i="82"/>
  <c r="K7" i="82"/>
  <c r="G39" i="52" s="1"/>
  <c r="O35" i="82"/>
  <c r="AW67" i="82"/>
  <c r="AW21" i="82" s="1"/>
  <c r="H114" i="59"/>
  <c r="BD32" i="82"/>
  <c r="BH32" i="82"/>
  <c r="G24" i="34"/>
  <c r="H22" i="34"/>
  <c r="J27" i="36"/>
  <c r="M38" i="28"/>
  <c r="M40" i="28" s="1"/>
  <c r="N34" i="50"/>
  <c r="D109" i="49"/>
  <c r="BI109" i="49" s="1"/>
  <c r="BN109" i="49" s="1"/>
  <c r="BA32" i="82"/>
  <c r="G248" i="46"/>
  <c r="F250" i="46"/>
  <c r="G250" i="46" s="1"/>
  <c r="BJ32" i="82"/>
  <c r="BL29" i="82"/>
  <c r="N44" i="48"/>
  <c r="N10" i="52" s="1"/>
  <c r="E21" i="48"/>
  <c r="D16" i="49"/>
  <c r="AR28" i="48"/>
  <c r="AR29" i="48" s="1"/>
  <c r="AT117" i="59" s="1"/>
  <c r="AU28" i="48"/>
  <c r="AU29" i="48" s="1"/>
  <c r="AW117" i="59" s="1"/>
  <c r="G208" i="46"/>
  <c r="F216" i="46"/>
  <c r="G216" i="46" s="1"/>
  <c r="BL30" i="82"/>
  <c r="BL31" i="82" s="1"/>
  <c r="E35" i="48"/>
  <c r="E34" i="48" s="1"/>
  <c r="D7" i="49" s="1"/>
  <c r="AT116" i="59"/>
  <c r="AB115" i="82"/>
  <c r="BE32" i="82"/>
  <c r="BG32" i="82"/>
  <c r="G39" i="51"/>
  <c r="AV67" i="82"/>
  <c r="AV21" i="82" s="1"/>
  <c r="AV37" i="82" s="1"/>
  <c r="X115" i="82"/>
  <c r="X119" i="82" s="1"/>
  <c r="X121" i="82" s="1"/>
  <c r="X123" i="82" s="1"/>
  <c r="X30" i="82" s="1"/>
  <c r="BB32" i="82"/>
  <c r="H36" i="82"/>
  <c r="AH44" i="48"/>
  <c r="AH10" i="52" s="1"/>
  <c r="AZ32" i="82"/>
  <c r="AK116" i="59"/>
  <c r="AZ37" i="82"/>
  <c r="N11" i="33"/>
  <c r="J15" i="36"/>
  <c r="J16" i="36" s="1"/>
  <c r="J40" i="28"/>
  <c r="G15" i="36"/>
  <c r="G16" i="36" s="1"/>
  <c r="I203" i="59"/>
  <c r="H38" i="64" s="1"/>
  <c r="K38" i="28"/>
  <c r="I21" i="34"/>
  <c r="I22" i="34" s="1"/>
  <c r="I24" i="34" s="1"/>
  <c r="H27" i="36"/>
  <c r="H26" i="36" s="1"/>
  <c r="I26" i="36" s="1"/>
  <c r="L40" i="28"/>
  <c r="K203" i="59"/>
  <c r="J38" i="64" s="1"/>
  <c r="I15" i="36"/>
  <c r="I16" i="36" s="1"/>
  <c r="I57" i="63"/>
  <c r="I58" i="63" s="1"/>
  <c r="H24" i="34"/>
  <c r="K56" i="63"/>
  <c r="J20" i="34"/>
  <c r="K17" i="34"/>
  <c r="K19" i="34" s="1"/>
  <c r="T8" i="33"/>
  <c r="S115" i="82"/>
  <c r="S119" i="82" s="1"/>
  <c r="S121" i="82" s="1"/>
  <c r="S123" i="82" s="1"/>
  <c r="S30" i="82" s="1"/>
  <c r="Y106" i="82"/>
  <c r="Y108" i="82" s="1"/>
  <c r="Y29" i="82" s="1"/>
  <c r="AX116" i="59"/>
  <c r="T115" i="82"/>
  <c r="T119" i="82" s="1"/>
  <c r="T121" i="82" s="1"/>
  <c r="T123" i="82" s="1"/>
  <c r="T30" i="82" s="1"/>
  <c r="AZ116" i="59"/>
  <c r="W74" i="82"/>
  <c r="W79" i="82" s="1"/>
  <c r="W81" i="82" s="1"/>
  <c r="AY37" i="52"/>
  <c r="AQ79" i="82"/>
  <c r="AQ81" i="82" s="1"/>
  <c r="AO79" i="82"/>
  <c r="AO81" i="82" s="1"/>
  <c r="AU79" i="82"/>
  <c r="AU81" i="82" s="1"/>
  <c r="AM79" i="82"/>
  <c r="AM81" i="82" s="1"/>
  <c r="AV79" i="82"/>
  <c r="AV81" i="82" s="1"/>
  <c r="AT79" i="82"/>
  <c r="AT81" i="82" s="1"/>
  <c r="AP79" i="82"/>
  <c r="AP81" i="82" s="1"/>
  <c r="AS79" i="82"/>
  <c r="AS81" i="82" s="1"/>
  <c r="AW79" i="82"/>
  <c r="AW81" i="82" s="1"/>
  <c r="AR79" i="82"/>
  <c r="AR81" i="82" s="1"/>
  <c r="AN37" i="52"/>
  <c r="AN79" i="82"/>
  <c r="AN81" i="82" s="1"/>
  <c r="AU68" i="82"/>
  <c r="AR68" i="82"/>
  <c r="AR69" i="82" s="1"/>
  <c r="AQ67" i="82"/>
  <c r="AQ21" i="82" s="1"/>
  <c r="AQ37" i="52" s="1"/>
  <c r="AR37" i="82"/>
  <c r="AH28" i="48"/>
  <c r="AH29" i="48" s="1"/>
  <c r="AJ117" i="59" s="1"/>
  <c r="AC74" i="82"/>
  <c r="AD28" i="48"/>
  <c r="AD29" i="48" s="1"/>
  <c r="AF117" i="59" s="1"/>
  <c r="E23" i="48"/>
  <c r="Z106" i="82"/>
  <c r="Z109" i="82" s="1"/>
  <c r="Z110" i="82" s="1"/>
  <c r="R115" i="82"/>
  <c r="R119" i="82" s="1"/>
  <c r="R121" i="82" s="1"/>
  <c r="R123" i="82" s="1"/>
  <c r="R30" i="82" s="1"/>
  <c r="X74" i="82"/>
  <c r="X79" i="82" s="1"/>
  <c r="X81" i="82" s="1"/>
  <c r="AJ106" i="82"/>
  <c r="AJ109" i="82" s="1"/>
  <c r="AJ110" i="82" s="1"/>
  <c r="AI65" i="82"/>
  <c r="AI67" i="82" s="1"/>
  <c r="AI21" i="82" s="1"/>
  <c r="AI37" i="52" s="1"/>
  <c r="AP115" i="59"/>
  <c r="AP116" i="59" s="1"/>
  <c r="AN28" i="48"/>
  <c r="AN29" i="48" s="1"/>
  <c r="AP117" i="59" s="1"/>
  <c r="V115" i="59"/>
  <c r="V116" i="59" s="1"/>
  <c r="T28" i="48"/>
  <c r="T29" i="48" s="1"/>
  <c r="V117" i="59" s="1"/>
  <c r="AC65" i="82"/>
  <c r="AC67" i="82" s="1"/>
  <c r="AC21" i="82" s="1"/>
  <c r="AC37" i="52" s="1"/>
  <c r="F15" i="92"/>
  <c r="AC115" i="82"/>
  <c r="AI74" i="82"/>
  <c r="V74" i="82"/>
  <c r="V79" i="82" s="1"/>
  <c r="V81" i="82" s="1"/>
  <c r="AG115" i="82"/>
  <c r="AG119" i="82" s="1"/>
  <c r="AG121" i="82" s="1"/>
  <c r="AG123" i="82" s="1"/>
  <c r="AG30" i="82" s="1"/>
  <c r="V125" i="59"/>
  <c r="T10" i="52"/>
  <c r="Q65" i="82"/>
  <c r="Q67" i="82" s="1"/>
  <c r="Q21" i="82" s="1"/>
  <c r="Q37" i="52" s="1"/>
  <c r="AB36" i="82"/>
  <c r="AI36" i="82"/>
  <c r="R106" i="82"/>
  <c r="R109" i="82" s="1"/>
  <c r="R110" i="82" s="1"/>
  <c r="AA26" i="48"/>
  <c r="AC115" i="59" s="1"/>
  <c r="W95" i="49"/>
  <c r="AU95" i="49"/>
  <c r="BG95" i="49"/>
  <c r="BN95" i="49" s="1"/>
  <c r="AI95" i="49"/>
  <c r="AI106" i="82"/>
  <c r="AI109" i="82" s="1"/>
  <c r="AI110" i="82" s="1"/>
  <c r="AJ116" i="59"/>
  <c r="D22" i="49"/>
  <c r="T38" i="48"/>
  <c r="T40" i="48" s="1"/>
  <c r="F25" i="50"/>
  <c r="E47" i="50" s="1"/>
  <c r="F30" i="50" s="1"/>
  <c r="U115" i="82"/>
  <c r="U119" i="82" s="1"/>
  <c r="U121" i="82" s="1"/>
  <c r="U123" i="82" s="1"/>
  <c r="U30" i="82" s="1"/>
  <c r="Y65" i="82"/>
  <c r="Y67" i="82" s="1"/>
  <c r="Y21" i="82" s="1"/>
  <c r="Y37" i="52" s="1"/>
  <c r="W65" i="82"/>
  <c r="W67" i="82" s="1"/>
  <c r="W21" i="82" s="1"/>
  <c r="W37" i="52" s="1"/>
  <c r="AF116" i="59"/>
  <c r="G38" i="51"/>
  <c r="E21" i="71"/>
  <c r="Z115" i="82"/>
  <c r="Z119" i="82" s="1"/>
  <c r="Z121" i="82" s="1"/>
  <c r="Z123" i="82" s="1"/>
  <c r="Z30" i="82" s="1"/>
  <c r="AB74" i="82"/>
  <c r="AB79" i="82" s="1"/>
  <c r="AB81" i="82" s="1"/>
  <c r="AX28" i="48"/>
  <c r="AX29" i="48" s="1"/>
  <c r="AZ117" i="59" s="1"/>
  <c r="AE115" i="82"/>
  <c r="AE119" i="82" s="1"/>
  <c r="AE121" i="82" s="1"/>
  <c r="AE123" i="82" s="1"/>
  <c r="AE30" i="82" s="1"/>
  <c r="AT28" i="48"/>
  <c r="AT29" i="48" s="1"/>
  <c r="AV117" i="59" s="1"/>
  <c r="D86" i="49"/>
  <c r="AL86" i="49" s="1"/>
  <c r="AU40" i="48"/>
  <c r="D49" i="49"/>
  <c r="S96" i="82"/>
  <c r="S28" i="82" s="1"/>
  <c r="AK125" i="59"/>
  <c r="AI10" i="52"/>
  <c r="U61" i="82"/>
  <c r="U60" i="82"/>
  <c r="U52" i="82"/>
  <c r="U56" i="82" s="1"/>
  <c r="U62" i="82"/>
  <c r="U63" i="82"/>
  <c r="U75" i="82"/>
  <c r="U86" i="82" s="1"/>
  <c r="BK50" i="49"/>
  <c r="BN50" i="49" s="1"/>
  <c r="AY50" i="49"/>
  <c r="U106" i="82"/>
  <c r="U108" i="82" s="1"/>
  <c r="U29" i="82" s="1"/>
  <c r="AD62" i="82"/>
  <c r="AD52" i="82"/>
  <c r="AD56" i="82" s="1"/>
  <c r="AD61" i="82"/>
  <c r="AD63" i="82"/>
  <c r="AD60" i="82"/>
  <c r="AD75" i="82"/>
  <c r="AD86" i="82" s="1"/>
  <c r="AB106" i="82"/>
  <c r="AV28" i="48"/>
  <c r="AV29" i="48" s="1"/>
  <c r="AX117" i="59" s="1"/>
  <c r="AT69" i="82"/>
  <c r="AN51" i="52"/>
  <c r="G13" i="50"/>
  <c r="AJ115" i="82"/>
  <c r="Y74" i="82"/>
  <c r="Y79" i="82" s="1"/>
  <c r="Y81" i="82" s="1"/>
  <c r="AL115" i="82"/>
  <c r="AV37" i="52"/>
  <c r="T61" i="82"/>
  <c r="T60" i="82"/>
  <c r="T63" i="82"/>
  <c r="T75" i="82"/>
  <c r="T86" i="82" s="1"/>
  <c r="T62" i="82"/>
  <c r="T52" i="82"/>
  <c r="T56" i="82" s="1"/>
  <c r="AS67" i="82"/>
  <c r="AS21" i="82" s="1"/>
  <c r="AS68" i="82"/>
  <c r="AD115" i="82"/>
  <c r="AO67" i="82"/>
  <c r="AO21" i="82" s="1"/>
  <c r="AO68" i="82"/>
  <c r="D102" i="49"/>
  <c r="AA44" i="48"/>
  <c r="T106" i="82"/>
  <c r="T108" i="82" s="1"/>
  <c r="T29" i="82" s="1"/>
  <c r="W115" i="82"/>
  <c r="W119" i="82" s="1"/>
  <c r="W121" i="82" s="1"/>
  <c r="W123" i="82" s="1"/>
  <c r="W30" i="82" s="1"/>
  <c r="AH61" i="82"/>
  <c r="AH63" i="82"/>
  <c r="AH60" i="82"/>
  <c r="AH62" i="82"/>
  <c r="AH52" i="82"/>
  <c r="AH56" i="82" s="1"/>
  <c r="AH75" i="82"/>
  <c r="AH86" i="82" s="1"/>
  <c r="Q55" i="82"/>
  <c r="Q20" i="82" s="1"/>
  <c r="Q36" i="52" s="1"/>
  <c r="AC106" i="82"/>
  <c r="AP37" i="52"/>
  <c r="AP37" i="82"/>
  <c r="BJ110" i="49"/>
  <c r="BN110" i="49" s="1"/>
  <c r="AL110" i="49"/>
  <c r="AX110" i="49"/>
  <c r="AK60" i="82"/>
  <c r="AK62" i="82"/>
  <c r="AK52" i="82"/>
  <c r="AK56" i="82" s="1"/>
  <c r="AK55" i="82" s="1"/>
  <c r="AK20" i="82" s="1"/>
  <c r="AK36" i="52" s="1"/>
  <c r="AK61" i="82"/>
  <c r="AK63" i="82"/>
  <c r="AK75" i="82"/>
  <c r="AK86" i="82" s="1"/>
  <c r="X65" i="82"/>
  <c r="X67" i="82" s="1"/>
  <c r="X21" i="82" s="1"/>
  <c r="AM67" i="82"/>
  <c r="AM21" i="82" s="1"/>
  <c r="AM68" i="82"/>
  <c r="AI89" i="48"/>
  <c r="AI66" i="48"/>
  <c r="BA125" i="49"/>
  <c r="BM125" i="49"/>
  <c r="BN125" i="49" s="1"/>
  <c r="Z63" i="82"/>
  <c r="Z52" i="82"/>
  <c r="Z56" i="82" s="1"/>
  <c r="Z61" i="82"/>
  <c r="Z62" i="82"/>
  <c r="Z75" i="82"/>
  <c r="Z86" i="82" s="1"/>
  <c r="Z60" i="82"/>
  <c r="AT36" i="52"/>
  <c r="AT36" i="82"/>
  <c r="P75" i="82"/>
  <c r="P86" i="82" s="1"/>
  <c r="P52" i="82"/>
  <c r="P56" i="82" s="1"/>
  <c r="P55" i="82" s="1"/>
  <c r="P20" i="82" s="1"/>
  <c r="P36" i="52" s="1"/>
  <c r="P63" i="82"/>
  <c r="P61" i="82"/>
  <c r="P60" i="82"/>
  <c r="P62" i="82"/>
  <c r="AQ115" i="59"/>
  <c r="AQ116" i="59" s="1"/>
  <c r="AO28" i="48"/>
  <c r="AO29" i="48" s="1"/>
  <c r="AQ117" i="59" s="1"/>
  <c r="AR36" i="82"/>
  <c r="AR36" i="52"/>
  <c r="AP69" i="82"/>
  <c r="AO10" i="52"/>
  <c r="AQ125" i="59"/>
  <c r="D37" i="49"/>
  <c r="AI40" i="48"/>
  <c r="AS10" i="52"/>
  <c r="AU125" i="59"/>
  <c r="AP125" i="59"/>
  <c r="AN10" i="52"/>
  <c r="AZ125" i="59"/>
  <c r="AX10" i="52"/>
  <c r="AW10" i="52"/>
  <c r="AY125" i="59"/>
  <c r="AU115" i="59"/>
  <c r="AU116" i="59" s="1"/>
  <c r="AS28" i="48"/>
  <c r="AS29" i="48" s="1"/>
  <c r="AU117" i="59" s="1"/>
  <c r="AR8" i="52"/>
  <c r="AT120" i="59"/>
  <c r="AW109" i="49"/>
  <c r="V55" i="82"/>
  <c r="V20" i="82" s="1"/>
  <c r="V36" i="52" s="1"/>
  <c r="AQ10" i="52"/>
  <c r="AS125" i="59"/>
  <c r="AE62" i="82"/>
  <c r="AE52" i="82"/>
  <c r="AE56" i="82" s="1"/>
  <c r="AE61" i="82"/>
  <c r="AE63" i="82"/>
  <c r="AE60" i="82"/>
  <c r="AE75" i="82"/>
  <c r="AE86" i="82" s="1"/>
  <c r="BD116" i="49"/>
  <c r="BN116" i="49" s="1"/>
  <c r="AR116" i="49"/>
  <c r="AK106" i="82"/>
  <c r="AK109" i="82" s="1"/>
  <c r="AK110" i="82" s="1"/>
  <c r="AT37" i="82"/>
  <c r="AT37" i="52"/>
  <c r="BH120" i="49"/>
  <c r="BN120" i="49" s="1"/>
  <c r="AV120" i="49"/>
  <c r="BC115" i="49"/>
  <c r="BN115" i="49" s="1"/>
  <c r="AQ115" i="49"/>
  <c r="D52" i="49"/>
  <c r="AX40" i="48"/>
  <c r="BL124" i="49"/>
  <c r="BN124" i="49" s="1"/>
  <c r="AZ124" i="49"/>
  <c r="AO125" i="59"/>
  <c r="AM10" i="52"/>
  <c r="H47" i="51"/>
  <c r="H13" i="51" s="1"/>
  <c r="Y55" i="82"/>
  <c r="Y20" i="82" s="1"/>
  <c r="Y36" i="52" s="1"/>
  <c r="BG46" i="49"/>
  <c r="BN46" i="49" s="1"/>
  <c r="AU46" i="49"/>
  <c r="Y115" i="82"/>
  <c r="Y119" i="82" s="1"/>
  <c r="Y121" i="82" s="1"/>
  <c r="Y123" i="82" s="1"/>
  <c r="Y30" i="82" s="1"/>
  <c r="AU69" i="82"/>
  <c r="BF118" i="49"/>
  <c r="BN118" i="49" s="1"/>
  <c r="AT118" i="49"/>
  <c r="AV125" i="59"/>
  <c r="AT10" i="52"/>
  <c r="D29" i="49"/>
  <c r="AA38" i="48"/>
  <c r="AA40" i="48" s="1"/>
  <c r="AO40" i="48"/>
  <c r="D43" i="49"/>
  <c r="AC79" i="82"/>
  <c r="AC81" i="82" s="1"/>
  <c r="AC119" i="82"/>
  <c r="AC121" i="82" s="1"/>
  <c r="AC123" i="82" s="1"/>
  <c r="AC30" i="82" s="1"/>
  <c r="AY123" i="49"/>
  <c r="BK123" i="49"/>
  <c r="BN123" i="49" s="1"/>
  <c r="BG119" i="49"/>
  <c r="BN119" i="49" s="1"/>
  <c r="AU119" i="49"/>
  <c r="D47" i="49"/>
  <c r="AS40" i="48"/>
  <c r="D42" i="49"/>
  <c r="AN40" i="48"/>
  <c r="U96" i="82"/>
  <c r="U28" i="82" s="1"/>
  <c r="AF52" i="82"/>
  <c r="AF56" i="82" s="1"/>
  <c r="AF55" i="82" s="1"/>
  <c r="AF20" i="82" s="1"/>
  <c r="AF36" i="52" s="1"/>
  <c r="AF61" i="82"/>
  <c r="AF63" i="82"/>
  <c r="AF60" i="82"/>
  <c r="AF62" i="82"/>
  <c r="AF75" i="82"/>
  <c r="AF86" i="82" s="1"/>
  <c r="D51" i="49"/>
  <c r="AW40" i="48"/>
  <c r="AB119" i="82"/>
  <c r="AB121" i="82" s="1"/>
  <c r="AB123" i="82" s="1"/>
  <c r="AB30" i="82" s="1"/>
  <c r="AP10" i="52"/>
  <c r="AR125" i="59"/>
  <c r="AR30" i="50"/>
  <c r="AR34" i="50" s="1"/>
  <c r="AQ34" i="50"/>
  <c r="AP28" i="48"/>
  <c r="AP29" i="48" s="1"/>
  <c r="AR117" i="59" s="1"/>
  <c r="AI79" i="82"/>
  <c r="AI81" i="82" s="1"/>
  <c r="AG106" i="82"/>
  <c r="AG109" i="82" s="1"/>
  <c r="AG110" i="82" s="1"/>
  <c r="AV30" i="50"/>
  <c r="AV34" i="50" s="1"/>
  <c r="AU34" i="50"/>
  <c r="AE106" i="82"/>
  <c r="AE109" i="82" s="1"/>
  <c r="AE110" i="82" s="1"/>
  <c r="BI121" i="49"/>
  <c r="BN121" i="49" s="1"/>
  <c r="AW121" i="49"/>
  <c r="Z47" i="50"/>
  <c r="AA30" i="50" s="1"/>
  <c r="AA47" i="50"/>
  <c r="AB30" i="50" s="1"/>
  <c r="AB34" i="50" s="1"/>
  <c r="Y47" i="50"/>
  <c r="Z30" i="50" s="1"/>
  <c r="S75" i="82"/>
  <c r="S86" i="82" s="1"/>
  <c r="S62" i="82"/>
  <c r="S63" i="82"/>
  <c r="S61" i="82"/>
  <c r="S60" i="82"/>
  <c r="S52" i="82"/>
  <c r="S56" i="82" s="1"/>
  <c r="T96" i="82"/>
  <c r="T28" i="82" s="1"/>
  <c r="T109" i="82"/>
  <c r="T110" i="82" s="1"/>
  <c r="AK36" i="49"/>
  <c r="AW36" i="49"/>
  <c r="BI36" i="49"/>
  <c r="BN36" i="49" s="1"/>
  <c r="D89" i="49"/>
  <c r="AC89" i="49" s="1"/>
  <c r="AC139" i="49" s="1"/>
  <c r="AC141" i="49" s="1"/>
  <c r="AN42" i="50"/>
  <c r="AM34" i="50"/>
  <c r="AM35" i="50" s="1"/>
  <c r="AC36" i="82"/>
  <c r="V115" i="82"/>
  <c r="V119" i="82" s="1"/>
  <c r="V121" i="82" s="1"/>
  <c r="V123" i="82" s="1"/>
  <c r="V30" i="82" s="1"/>
  <c r="V106" i="82"/>
  <c r="V109" i="82" s="1"/>
  <c r="V110" i="82" s="1"/>
  <c r="H31" i="51"/>
  <c r="H5" i="51" s="1"/>
  <c r="AO115" i="59"/>
  <c r="Q115" i="82"/>
  <c r="Q119" i="82" s="1"/>
  <c r="Q121" i="82" s="1"/>
  <c r="Q123" i="82" s="1"/>
  <c r="Q30" i="82" s="1"/>
  <c r="AV10" i="52"/>
  <c r="AX125" i="59"/>
  <c r="AR10" i="52"/>
  <c r="AT125" i="59"/>
  <c r="BB114" i="49"/>
  <c r="BN114" i="49" s="1"/>
  <c r="AP114" i="49"/>
  <c r="BE117" i="49"/>
  <c r="BN117" i="49" s="1"/>
  <c r="AS117" i="49"/>
  <c r="AF106" i="82"/>
  <c r="W55" i="82"/>
  <c r="W20" i="82" s="1"/>
  <c r="W36" i="52" s="1"/>
  <c r="AL106" i="82"/>
  <c r="AL109" i="82" s="1"/>
  <c r="AL110" i="82" s="1"/>
  <c r="AS34" i="50"/>
  <c r="AL62" i="82"/>
  <c r="AL52" i="82"/>
  <c r="AL56" i="82" s="1"/>
  <c r="AL61" i="82"/>
  <c r="AL63" i="82"/>
  <c r="AL60" i="82"/>
  <c r="AL75" i="82"/>
  <c r="AL86" i="82" s="1"/>
  <c r="AT40" i="48"/>
  <c r="D48" i="49"/>
  <c r="AD106" i="82"/>
  <c r="AD109" i="82" s="1"/>
  <c r="AD110" i="82" s="1"/>
  <c r="AW116" i="59"/>
  <c r="Q74" i="82"/>
  <c r="Q79" i="82" s="1"/>
  <c r="Q81" i="82" s="1"/>
  <c r="BJ122" i="49"/>
  <c r="BN122" i="49" s="1"/>
  <c r="AX122" i="49"/>
  <c r="V96" i="82"/>
  <c r="V28" i="82" s="1"/>
  <c r="AK115" i="82"/>
  <c r="AK96" i="82"/>
  <c r="AK28" i="82" s="1"/>
  <c r="Q106" i="82"/>
  <c r="AA63" i="82"/>
  <c r="AA62" i="82"/>
  <c r="AA75" i="82"/>
  <c r="AA86" i="82" s="1"/>
  <c r="AA61" i="82"/>
  <c r="AA60" i="82"/>
  <c r="AA52" i="82"/>
  <c r="AA56" i="82" s="1"/>
  <c r="D41" i="49"/>
  <c r="H38" i="51"/>
  <c r="D44" i="49"/>
  <c r="AP40" i="48"/>
  <c r="AA89" i="48"/>
  <c r="AA66" i="48"/>
  <c r="AF119" i="82"/>
  <c r="AF121" i="82" s="1"/>
  <c r="AF123" i="82" s="1"/>
  <c r="AF30" i="82" s="1"/>
  <c r="AG61" i="82"/>
  <c r="AG63" i="82"/>
  <c r="AG60" i="82"/>
  <c r="AG62" i="82"/>
  <c r="AG52" i="82"/>
  <c r="AG56" i="82" s="1"/>
  <c r="AG75" i="82"/>
  <c r="AG86" i="82" s="1"/>
  <c r="AR116" i="59"/>
  <c r="AQ69" i="82"/>
  <c r="AW37" i="82"/>
  <c r="AW37" i="52"/>
  <c r="AX69" i="82"/>
  <c r="AE96" i="82"/>
  <c r="AE28" i="82" s="1"/>
  <c r="X106" i="82"/>
  <c r="X108" i="82" s="1"/>
  <c r="X29" i="82" s="1"/>
  <c r="P115" i="82"/>
  <c r="P119" i="82" s="1"/>
  <c r="P121" i="82" s="1"/>
  <c r="P123" i="82" s="1"/>
  <c r="P30" i="82" s="1"/>
  <c r="P106" i="82"/>
  <c r="P108" i="82" s="1"/>
  <c r="P29" i="82" s="1"/>
  <c r="W106" i="82"/>
  <c r="W109" i="82" s="1"/>
  <c r="W110" i="82" s="1"/>
  <c r="AS120" i="59"/>
  <c r="AQ8" i="52"/>
  <c r="K44" i="48"/>
  <c r="M125" i="59" s="1"/>
  <c r="D13" i="49"/>
  <c r="AL13" i="49" s="1"/>
  <c r="F38" i="50"/>
  <c r="F39" i="50" s="1"/>
  <c r="F51" i="52" s="1"/>
  <c r="AU10" i="52"/>
  <c r="AW125" i="59"/>
  <c r="S106" i="82"/>
  <c r="S108" i="82" s="1"/>
  <c r="S29" i="82" s="1"/>
  <c r="S31" i="82" s="1"/>
  <c r="AH115" i="82"/>
  <c r="AA102" i="82"/>
  <c r="AA93" i="82"/>
  <c r="AA97" i="82" s="1"/>
  <c r="AA104" i="82"/>
  <c r="AA103" i="82"/>
  <c r="AA116" i="82"/>
  <c r="AA126" i="82" s="1"/>
  <c r="AA128" i="82" s="1"/>
  <c r="AH89" i="48"/>
  <c r="AH66" i="48"/>
  <c r="AJ63" i="82"/>
  <c r="AJ60" i="82"/>
  <c r="AJ62" i="82"/>
  <c r="AJ52" i="82"/>
  <c r="AJ56" i="82" s="1"/>
  <c r="AJ55" i="82" s="1"/>
  <c r="AJ20" i="82" s="1"/>
  <c r="AJ61" i="82"/>
  <c r="AJ75" i="82"/>
  <c r="AJ86" i="82" s="1"/>
  <c r="X55" i="82"/>
  <c r="X20" i="82" s="1"/>
  <c r="X36" i="52" s="1"/>
  <c r="AA35" i="82"/>
  <c r="AB65" i="82"/>
  <c r="AB67" i="82" s="1"/>
  <c r="AB21" i="82" s="1"/>
  <c r="AX120" i="59"/>
  <c r="AV8" i="52"/>
  <c r="AO114" i="59"/>
  <c r="AM28" i="48"/>
  <c r="H24" i="51"/>
  <c r="AM7" i="52"/>
  <c r="AP34" i="50"/>
  <c r="AU37" i="82"/>
  <c r="AU37" i="52"/>
  <c r="AQ36" i="52"/>
  <c r="AQ36" i="82"/>
  <c r="V65" i="82"/>
  <c r="V68" i="82" s="1"/>
  <c r="V69" i="82" s="1"/>
  <c r="AI115" i="82"/>
  <c r="R63" i="82"/>
  <c r="R60" i="82"/>
  <c r="R52" i="82"/>
  <c r="R56" i="82" s="1"/>
  <c r="R62" i="82"/>
  <c r="R75" i="82"/>
  <c r="R86" i="82" s="1"/>
  <c r="R61" i="82"/>
  <c r="P96" i="82"/>
  <c r="P28" i="82" s="1"/>
  <c r="AA7" i="52"/>
  <c r="AC114" i="59"/>
  <c r="W96" i="82"/>
  <c r="W28" i="82" s="1"/>
  <c r="W36" i="82" s="1"/>
  <c r="BF45" i="49"/>
  <c r="BN45" i="49" s="1"/>
  <c r="AT45" i="49"/>
  <c r="AE28" i="48"/>
  <c r="AE29" i="48" s="1"/>
  <c r="AG117" i="59" s="1"/>
  <c r="O101" i="82"/>
  <c r="O102" i="82"/>
  <c r="O103" i="82"/>
  <c r="O93" i="82"/>
  <c r="O104" i="82"/>
  <c r="F47" i="50"/>
  <c r="G30" i="50" s="1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L108" i="82" s="1"/>
  <c r="L29" i="82" s="1"/>
  <c r="K26" i="48"/>
  <c r="M115" i="59" s="1"/>
  <c r="G74" i="82"/>
  <c r="G79" i="82" s="1"/>
  <c r="G81" i="82" s="1"/>
  <c r="K47" i="50"/>
  <c r="L30" i="50" s="1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D63" i="48"/>
  <c r="D65" i="48" s="1"/>
  <c r="AG28" i="48"/>
  <c r="AG29" i="48" s="1"/>
  <c r="AI117" i="59" s="1"/>
  <c r="P116" i="59"/>
  <c r="E24" i="48"/>
  <c r="E26" i="48" s="1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V42" i="50"/>
  <c r="V35" i="50"/>
  <c r="BG35" i="50"/>
  <c r="BG42" i="50"/>
  <c r="C60" i="82"/>
  <c r="C63" i="82"/>
  <c r="C61" i="82"/>
  <c r="C75" i="82"/>
  <c r="C74" i="82" s="1"/>
  <c r="C62" i="82"/>
  <c r="C55" i="82"/>
  <c r="C20" i="82" s="1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20" i="82" s="1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AH106" i="49"/>
  <c r="BF106" i="49"/>
  <c r="BN106" i="49" s="1"/>
  <c r="AT106" i="49"/>
  <c r="AB29" i="48"/>
  <c r="AD117" i="59" s="1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29" i="82" s="1"/>
  <c r="C103" i="82"/>
  <c r="C93" i="82"/>
  <c r="C104" i="82"/>
  <c r="C96" i="82"/>
  <c r="C28" i="82" s="1"/>
  <c r="C116" i="82"/>
  <c r="C101" i="82"/>
  <c r="BK92" i="82"/>
  <c r="D103" i="82"/>
  <c r="D108" i="82"/>
  <c r="D29" i="82" s="1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D34" i="49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L28" i="48"/>
  <c r="BE69" i="82"/>
  <c r="AN120" i="59"/>
  <c r="AL8" i="52"/>
  <c r="AH116" i="59"/>
  <c r="D9" i="49"/>
  <c r="G38" i="48"/>
  <c r="G40" i="48" s="1"/>
  <c r="L114" i="59"/>
  <c r="J7" i="52"/>
  <c r="BM40" i="49"/>
  <c r="BN40" i="49" s="1"/>
  <c r="AO40" i="49"/>
  <c r="BA40" i="49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42" i="50"/>
  <c r="H74" i="82"/>
  <c r="H79" i="82" s="1"/>
  <c r="H81" i="82" s="1"/>
  <c r="AF28" i="48"/>
  <c r="BA116" i="59"/>
  <c r="I12" i="59" s="1"/>
  <c r="I10" i="59"/>
  <c r="H20" i="116" s="1"/>
  <c r="BH108" i="49"/>
  <c r="BN108" i="49" s="1"/>
  <c r="AJ108" i="49"/>
  <c r="AV108" i="49"/>
  <c r="G7" i="52"/>
  <c r="I114" i="59"/>
  <c r="BG107" i="49"/>
  <c r="BN107" i="49" s="1"/>
  <c r="AI107" i="49"/>
  <c r="AU107" i="49"/>
  <c r="AJ8" i="52"/>
  <c r="AL120" i="59"/>
  <c r="R8" i="52"/>
  <c r="T120" i="59"/>
  <c r="AH33" i="49"/>
  <c r="BF33" i="49"/>
  <c r="BN33" i="49" s="1"/>
  <c r="AT33" i="49"/>
  <c r="D11" i="49"/>
  <c r="I38" i="48"/>
  <c r="I40" i="48" s="1"/>
  <c r="BJ69" i="82"/>
  <c r="H106" i="82"/>
  <c r="H109" i="82" s="1"/>
  <c r="H110" i="82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N86" i="49"/>
  <c r="N139" i="49" s="1"/>
  <c r="N141" i="49" s="1"/>
  <c r="Z86" i="49"/>
  <c r="Z139" i="49" s="1"/>
  <c r="Z141" i="49" s="1"/>
  <c r="BJ86" i="49"/>
  <c r="AX86" i="49"/>
  <c r="AX139" i="49" s="1"/>
  <c r="AX141" i="49" s="1"/>
  <c r="BH29" i="48"/>
  <c r="BJ117" i="59" s="1"/>
  <c r="BC42" i="50"/>
  <c r="BC35" i="50"/>
  <c r="AK28" i="48"/>
  <c r="S29" i="48"/>
  <c r="U117" i="59" s="1"/>
  <c r="I7" i="52"/>
  <c r="K114" i="59"/>
  <c r="P29" i="48"/>
  <c r="R117" i="59" s="1"/>
  <c r="Q42" i="50"/>
  <c r="Q35" i="50"/>
  <c r="M10" i="52"/>
  <c r="O125" i="59"/>
  <c r="D35" i="49"/>
  <c r="AG40" i="48"/>
  <c r="O120" i="59"/>
  <c r="M8" i="52"/>
  <c r="C54" i="48"/>
  <c r="BK51" i="48"/>
  <c r="BL27" i="49"/>
  <c r="BN27" i="49" s="1"/>
  <c r="AB27" i="49"/>
  <c r="AN27" i="49"/>
  <c r="AZ27" i="49"/>
  <c r="AN125" i="59"/>
  <c r="AL10" i="52"/>
  <c r="M115" i="82"/>
  <c r="O116" i="82"/>
  <c r="K96" i="82"/>
  <c r="K28" i="82" s="1"/>
  <c r="K36" i="82" s="1"/>
  <c r="G26" i="48"/>
  <c r="I115" i="59" s="1"/>
  <c r="G47" i="51"/>
  <c r="G13" i="51" s="1"/>
  <c r="Q89" i="49"/>
  <c r="Q139" i="49" s="1"/>
  <c r="Q141" i="49" s="1"/>
  <c r="BM89" i="49"/>
  <c r="BH35" i="50"/>
  <c r="BH42" i="50"/>
  <c r="BL112" i="49"/>
  <c r="BN112" i="49" s="1"/>
  <c r="AN112" i="49"/>
  <c r="AZ112" i="49"/>
  <c r="R35" i="50"/>
  <c r="R42" i="50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G31" i="51"/>
  <c r="G5" i="51" s="1"/>
  <c r="AN66" i="50"/>
  <c r="AN50" i="52"/>
  <c r="AN43" i="50"/>
  <c r="AN40" i="64" s="1"/>
  <c r="N115" i="82"/>
  <c r="H115" i="82"/>
  <c r="BB42" i="50"/>
  <c r="BB35" i="50"/>
  <c r="AM116" i="59"/>
  <c r="BH69" i="82"/>
  <c r="BI69" i="82"/>
  <c r="G89" i="48"/>
  <c r="G66" i="48"/>
  <c r="P88" i="49"/>
  <c r="P139" i="49" s="1"/>
  <c r="P141" i="49" s="1"/>
  <c r="AN88" i="49"/>
  <c r="BL88" i="49"/>
  <c r="AB88" i="49"/>
  <c r="AB139" i="49" s="1"/>
  <c r="AB141" i="49" s="1"/>
  <c r="AZ88" i="49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G114" i="59"/>
  <c r="E7" i="52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AW66" i="50" l="1"/>
  <c r="AY68" i="50" s="1"/>
  <c r="AW43" i="50"/>
  <c r="AW40" i="64" s="1"/>
  <c r="AW50" i="52"/>
  <c r="AH8" i="52"/>
  <c r="AG34" i="50"/>
  <c r="AW42" i="50"/>
  <c r="AO35" i="50"/>
  <c r="AO42" i="50"/>
  <c r="AH35" i="50"/>
  <c r="AK109" i="49"/>
  <c r="AJ125" i="59"/>
  <c r="Y36" i="82"/>
  <c r="Z13" i="49"/>
  <c r="Y34" i="50"/>
  <c r="Y42" i="50" s="1"/>
  <c r="AL139" i="49"/>
  <c r="AL141" i="49" s="1"/>
  <c r="L34" i="50"/>
  <c r="AC116" i="59"/>
  <c r="X68" i="82"/>
  <c r="X69" i="82" s="1"/>
  <c r="N13" i="49"/>
  <c r="N66" i="49" s="1"/>
  <c r="N68" i="49" s="1"/>
  <c r="K82" i="82" s="1"/>
  <c r="K83" i="82" s="1"/>
  <c r="P125" i="59"/>
  <c r="Y109" i="82"/>
  <c r="Y110" i="82" s="1"/>
  <c r="E44" i="48"/>
  <c r="D80" i="49"/>
  <c r="G108" i="82"/>
  <c r="G29" i="82" s="1"/>
  <c r="E38" i="48"/>
  <c r="E40" i="48" s="1"/>
  <c r="P36" i="82"/>
  <c r="R108" i="82"/>
  <c r="R29" i="82" s="1"/>
  <c r="R31" i="82" s="1"/>
  <c r="AH108" i="82"/>
  <c r="AH29" i="82" s="1"/>
  <c r="AX13" i="49"/>
  <c r="BJ13" i="49"/>
  <c r="F34" i="50"/>
  <c r="L203" i="59"/>
  <c r="K38" i="64" s="1"/>
  <c r="J26" i="36"/>
  <c r="AN139" i="49"/>
  <c r="AN141" i="49" s="1"/>
  <c r="AK45" i="48" s="1"/>
  <c r="BA89" i="49"/>
  <c r="BA139" i="49" s="1"/>
  <c r="BA141" i="49" s="1"/>
  <c r="Y31" i="82"/>
  <c r="Y16" i="82" s="1"/>
  <c r="Y30" i="52" s="1"/>
  <c r="AI68" i="82"/>
  <c r="AI69" i="82" s="1"/>
  <c r="AO89" i="49"/>
  <c r="D47" i="50"/>
  <c r="E30" i="50" s="1"/>
  <c r="E34" i="50" s="1"/>
  <c r="Q68" i="82"/>
  <c r="Q69" i="82" s="1"/>
  <c r="K10" i="52"/>
  <c r="AJ108" i="82"/>
  <c r="AJ29" i="82" s="1"/>
  <c r="X31" i="82"/>
  <c r="X32" i="82" s="1"/>
  <c r="AA28" i="48"/>
  <c r="AA29" i="48" s="1"/>
  <c r="AC117" i="59" s="1"/>
  <c r="AC68" i="82"/>
  <c r="AC69" i="82" s="1"/>
  <c r="J22" i="34"/>
  <c r="J24" i="34" s="1"/>
  <c r="J57" i="63"/>
  <c r="J58" i="63" s="1"/>
  <c r="N69" i="33"/>
  <c r="O11" i="33"/>
  <c r="H15" i="36"/>
  <c r="H16" i="36" s="1"/>
  <c r="K40" i="28"/>
  <c r="J203" i="59"/>
  <c r="I38" i="64" s="1"/>
  <c r="U8" i="33"/>
  <c r="V8" i="33"/>
  <c r="L17" i="34"/>
  <c r="L19" i="34" s="1"/>
  <c r="L56" i="63"/>
  <c r="K20" i="34"/>
  <c r="Z108" i="82"/>
  <c r="Z29" i="82" s="1"/>
  <c r="Z31" i="82" s="1"/>
  <c r="Z16" i="82" s="1"/>
  <c r="Z30" i="52" s="1"/>
  <c r="T31" i="82"/>
  <c r="T16" i="82" s="1"/>
  <c r="T30" i="52" s="1"/>
  <c r="U31" i="82"/>
  <c r="U16" i="82" s="1"/>
  <c r="U30" i="52" s="1"/>
  <c r="W68" i="82"/>
  <c r="W69" i="82" s="1"/>
  <c r="V36" i="82"/>
  <c r="AE108" i="82"/>
  <c r="AE29" i="82" s="1"/>
  <c r="AE31" i="82" s="1"/>
  <c r="AQ37" i="82"/>
  <c r="AI108" i="82"/>
  <c r="AI29" i="82" s="1"/>
  <c r="AI37" i="82" s="1"/>
  <c r="AA34" i="50"/>
  <c r="AL74" i="82"/>
  <c r="AL79" i="82" s="1"/>
  <c r="AL81" i="82" s="1"/>
  <c r="AJ74" i="82"/>
  <c r="AK74" i="82"/>
  <c r="AK79" i="82" s="1"/>
  <c r="AK81" i="82" s="1"/>
  <c r="H11" i="59"/>
  <c r="G21" i="116" s="1"/>
  <c r="Z34" i="50"/>
  <c r="U65" i="82"/>
  <c r="U67" i="82" s="1"/>
  <c r="U21" i="82" s="1"/>
  <c r="U37" i="52" s="1"/>
  <c r="AB68" i="82"/>
  <c r="AB69" i="82" s="1"/>
  <c r="S74" i="82"/>
  <c r="S79" i="82" s="1"/>
  <c r="S81" i="82" s="1"/>
  <c r="AD65" i="82"/>
  <c r="AD67" i="82" s="1"/>
  <c r="AD21" i="82" s="1"/>
  <c r="T8" i="52"/>
  <c r="V120" i="59"/>
  <c r="W108" i="82"/>
  <c r="W29" i="82" s="1"/>
  <c r="W31" i="82" s="1"/>
  <c r="W16" i="82" s="1"/>
  <c r="W30" i="52" s="1"/>
  <c r="AA74" i="82"/>
  <c r="AA79" i="82" s="1"/>
  <c r="AA81" i="82" s="1"/>
  <c r="AK36" i="82"/>
  <c r="S65" i="82"/>
  <c r="S68" i="82" s="1"/>
  <c r="S69" i="82" s="1"/>
  <c r="BG22" i="49"/>
  <c r="BN22" i="49" s="1"/>
  <c r="AI22" i="49"/>
  <c r="W22" i="49"/>
  <c r="AU22" i="49"/>
  <c r="K28" i="48"/>
  <c r="K29" i="48" s="1"/>
  <c r="M117" i="59" s="1"/>
  <c r="U109" i="82"/>
  <c r="U110" i="82" s="1"/>
  <c r="Y37" i="82"/>
  <c r="P74" i="82"/>
  <c r="P79" i="82" s="1"/>
  <c r="P81" i="82" s="1"/>
  <c r="Y68" i="82"/>
  <c r="Y69" i="82" s="1"/>
  <c r="Z65" i="82"/>
  <c r="Z67" i="82" s="1"/>
  <c r="Z21" i="82" s="1"/>
  <c r="S16" i="82"/>
  <c r="S30" i="52" s="1"/>
  <c r="S32" i="82"/>
  <c r="AJ36" i="52"/>
  <c r="AJ36" i="82"/>
  <c r="L109" i="82"/>
  <c r="L110" i="82" s="1"/>
  <c r="AB37" i="52"/>
  <c r="AY120" i="59"/>
  <c r="AW8" i="52"/>
  <c r="BB29" i="49"/>
  <c r="BN29" i="49" s="1"/>
  <c r="AD29" i="49"/>
  <c r="AP29" i="49"/>
  <c r="Z74" i="82"/>
  <c r="Z79" i="82" s="1"/>
  <c r="Z81" i="82" s="1"/>
  <c r="X37" i="52"/>
  <c r="X37" i="82"/>
  <c r="AK65" i="82"/>
  <c r="AK67" i="82" s="1"/>
  <c r="AK21" i="82" s="1"/>
  <c r="AH55" i="82"/>
  <c r="AH20" i="82" s="1"/>
  <c r="AD102" i="49"/>
  <c r="AP102" i="49"/>
  <c r="BB102" i="49"/>
  <c r="BN102" i="49" s="1"/>
  <c r="T74" i="82"/>
  <c r="T79" i="82" s="1"/>
  <c r="T81" i="82" s="1"/>
  <c r="AJ119" i="82"/>
  <c r="AJ121" i="82" s="1"/>
  <c r="AJ123" i="82" s="1"/>
  <c r="AJ30" i="82" s="1"/>
  <c r="AD74" i="82"/>
  <c r="U55" i="82"/>
  <c r="U20" i="82" s="1"/>
  <c r="U36" i="52" s="1"/>
  <c r="AI119" i="82"/>
  <c r="AI121" i="82" s="1"/>
  <c r="AI123" i="82" s="1"/>
  <c r="AI30" i="82" s="1"/>
  <c r="AP42" i="50"/>
  <c r="AP35" i="50"/>
  <c r="AG55" i="82"/>
  <c r="AG20" i="82" s="1"/>
  <c r="Q109" i="82"/>
  <c r="Q110" i="82" s="1"/>
  <c r="Q108" i="82"/>
  <c r="Q29" i="82" s="1"/>
  <c r="AL55" i="82"/>
  <c r="AL20" i="82" s="1"/>
  <c r="AU35" i="50"/>
  <c r="AU42" i="50"/>
  <c r="AZ51" i="49"/>
  <c r="BL51" i="49"/>
  <c r="BN51" i="49" s="1"/>
  <c r="AE55" i="82"/>
  <c r="AE20" i="82" s="1"/>
  <c r="AE36" i="52" s="1"/>
  <c r="V67" i="82"/>
  <c r="V21" i="82" s="1"/>
  <c r="AO69" i="82"/>
  <c r="T55" i="82"/>
  <c r="T20" i="82" s="1"/>
  <c r="T36" i="52" s="1"/>
  <c r="BJ49" i="49"/>
  <c r="BN49" i="49" s="1"/>
  <c r="AX49" i="49"/>
  <c r="P31" i="82"/>
  <c r="P16" i="82" s="1"/>
  <c r="P30" i="52" s="1"/>
  <c r="AR120" i="59"/>
  <c r="AP8" i="52"/>
  <c r="AW48" i="49"/>
  <c r="BI48" i="49"/>
  <c r="BN48" i="49" s="1"/>
  <c r="AV42" i="50"/>
  <c r="AV35" i="50"/>
  <c r="AQ35" i="50"/>
  <c r="AQ42" i="50"/>
  <c r="AZ120" i="59"/>
  <c r="AX8" i="52"/>
  <c r="AH65" i="82"/>
  <c r="AH67" i="82" s="1"/>
  <c r="AH21" i="82" s="1"/>
  <c r="AO37" i="52"/>
  <c r="AO37" i="82"/>
  <c r="AU8" i="52"/>
  <c r="AW120" i="59"/>
  <c r="R55" i="82"/>
  <c r="R20" i="82" s="1"/>
  <c r="J109" i="82"/>
  <c r="J110" i="82" s="1"/>
  <c r="R65" i="82"/>
  <c r="R67" i="82" s="1"/>
  <c r="R21" i="82" s="1"/>
  <c r="G4" i="97"/>
  <c r="H3" i="51"/>
  <c r="H6" i="51" s="1"/>
  <c r="G4" i="91"/>
  <c r="AJ65" i="82"/>
  <c r="AJ68" i="82" s="1"/>
  <c r="AJ69" i="82" s="1"/>
  <c r="X16" i="82"/>
  <c r="X30" i="52" s="1"/>
  <c r="AG65" i="82"/>
  <c r="AG67" i="82" s="1"/>
  <c r="AG21" i="82" s="1"/>
  <c r="BE44" i="49"/>
  <c r="BN44" i="49" s="1"/>
  <c r="AS44" i="49"/>
  <c r="AS66" i="49" s="1"/>
  <c r="AS68" i="49" s="1"/>
  <c r="AA55" i="82"/>
  <c r="AA20" i="82" s="1"/>
  <c r="AA36" i="52" s="1"/>
  <c r="AK119" i="82"/>
  <c r="AK121" i="82" s="1"/>
  <c r="AK123" i="82" s="1"/>
  <c r="AK30" i="82" s="1"/>
  <c r="AV120" i="59"/>
  <c r="AT8" i="52"/>
  <c r="S55" i="82"/>
  <c r="S20" i="82" s="1"/>
  <c r="S36" i="52" s="1"/>
  <c r="AR35" i="50"/>
  <c r="AR42" i="50"/>
  <c r="AF74" i="82"/>
  <c r="X109" i="82"/>
  <c r="X110" i="82" s="1"/>
  <c r="BM52" i="49"/>
  <c r="BN52" i="49" s="1"/>
  <c r="BA52" i="49"/>
  <c r="BA66" i="49" s="1"/>
  <c r="BA68" i="49" s="1"/>
  <c r="Q36" i="82"/>
  <c r="P109" i="82"/>
  <c r="P110" i="82" s="1"/>
  <c r="AD119" i="82"/>
  <c r="AD121" i="82" s="1"/>
  <c r="AD123" i="82" s="1"/>
  <c r="AD30" i="82" s="1"/>
  <c r="AL119" i="82"/>
  <c r="AL121" i="82" s="1"/>
  <c r="AL123" i="82" s="1"/>
  <c r="AL30" i="82" s="1"/>
  <c r="AM29" i="48"/>
  <c r="AO117" i="59" s="1"/>
  <c r="H33" i="51"/>
  <c r="H34" i="51" s="1"/>
  <c r="AA96" i="82"/>
  <c r="AA28" i="82" s="1"/>
  <c r="AA65" i="82"/>
  <c r="AA67" i="82" s="1"/>
  <c r="AA21" i="82" s="1"/>
  <c r="AN8" i="52"/>
  <c r="AP120" i="59"/>
  <c r="AE74" i="82"/>
  <c r="X36" i="82"/>
  <c r="U74" i="82"/>
  <c r="U79" i="82" s="1"/>
  <c r="U81" i="82" s="1"/>
  <c r="AD108" i="82"/>
  <c r="AD29" i="82" s="1"/>
  <c r="AJ79" i="82"/>
  <c r="AJ81" i="82" s="1"/>
  <c r="AF109" i="82"/>
  <c r="AF110" i="82" s="1"/>
  <c r="AF108" i="82"/>
  <c r="AF29" i="82" s="1"/>
  <c r="AF31" i="82" s="1"/>
  <c r="AF16" i="82" s="1"/>
  <c r="AF30" i="52" s="1"/>
  <c r="BC42" i="49"/>
  <c r="BN42" i="49" s="1"/>
  <c r="AQ42" i="49"/>
  <c r="BD43" i="49"/>
  <c r="BN43" i="49" s="1"/>
  <c r="AR43" i="49"/>
  <c r="AI8" i="52"/>
  <c r="AK120" i="59"/>
  <c r="AM69" i="82"/>
  <c r="T65" i="82"/>
  <c r="T67" i="82" s="1"/>
  <c r="T21" i="82" s="1"/>
  <c r="AD55" i="82"/>
  <c r="AD20" i="82" s="1"/>
  <c r="AK108" i="82"/>
  <c r="AK29" i="82" s="1"/>
  <c r="AO116" i="59"/>
  <c r="H12" i="59" s="1"/>
  <c r="H10" i="59"/>
  <c r="G20" i="116" s="1"/>
  <c r="H68" i="82"/>
  <c r="H69" i="82" s="1"/>
  <c r="AZ139" i="49"/>
  <c r="AZ141" i="49" s="1"/>
  <c r="R74" i="82"/>
  <c r="R79" i="82" s="1"/>
  <c r="R81" i="82" s="1"/>
  <c r="BB41" i="49"/>
  <c r="BN41" i="49" s="1"/>
  <c r="AP41" i="49"/>
  <c r="AL65" i="82"/>
  <c r="AL67" i="82" s="1"/>
  <c r="AL21" i="82" s="1"/>
  <c r="AG108" i="82"/>
  <c r="AG29" i="82" s="1"/>
  <c r="AG31" i="82" s="1"/>
  <c r="AG16" i="82" s="1"/>
  <c r="AG30" i="52" s="1"/>
  <c r="AF65" i="82"/>
  <c r="AU120" i="59"/>
  <c r="AS8" i="52"/>
  <c r="AO8" i="52"/>
  <c r="AQ120" i="59"/>
  <c r="AE65" i="82"/>
  <c r="AE67" i="82" s="1"/>
  <c r="AE21" i="82" s="1"/>
  <c r="AL37" i="49"/>
  <c r="AL66" i="49" s="1"/>
  <c r="AL68" i="49" s="1"/>
  <c r="AI82" i="82" s="1"/>
  <c r="AI83" i="82" s="1"/>
  <c r="AX37" i="49"/>
  <c r="BJ37" i="49"/>
  <c r="BN37" i="49" s="1"/>
  <c r="AM37" i="82"/>
  <c r="AM37" i="52"/>
  <c r="AH74" i="82"/>
  <c r="AS69" i="82"/>
  <c r="AL108" i="82"/>
  <c r="AL29" i="82" s="1"/>
  <c r="AF36" i="82"/>
  <c r="L67" i="82"/>
  <c r="L21" i="82" s="1"/>
  <c r="L37" i="82" s="1"/>
  <c r="H28" i="48"/>
  <c r="J116" i="59" s="1"/>
  <c r="AA106" i="82"/>
  <c r="AA108" i="82" s="1"/>
  <c r="AA29" i="82" s="1"/>
  <c r="AA115" i="82"/>
  <c r="AH119" i="82"/>
  <c r="AH121" i="82" s="1"/>
  <c r="AH123" i="82" s="1"/>
  <c r="AH30" i="82" s="1"/>
  <c r="AG74" i="82"/>
  <c r="AM40" i="48"/>
  <c r="H42" i="51"/>
  <c r="AS42" i="50"/>
  <c r="AS35" i="50"/>
  <c r="BH47" i="49"/>
  <c r="BN47" i="49" s="1"/>
  <c r="AV47" i="49"/>
  <c r="AA8" i="52"/>
  <c r="AC120" i="59"/>
  <c r="H21" i="59"/>
  <c r="G31" i="116" s="1"/>
  <c r="P65" i="82"/>
  <c r="P68" i="82" s="1"/>
  <c r="P69" i="82" s="1"/>
  <c r="Z55" i="82"/>
  <c r="Z20" i="82" s="1"/>
  <c r="AC109" i="82"/>
  <c r="AC110" i="82" s="1"/>
  <c r="AC108" i="82"/>
  <c r="AC29" i="82" s="1"/>
  <c r="AC125" i="59"/>
  <c r="G21" i="59" s="1"/>
  <c r="F31" i="116" s="1"/>
  <c r="AA10" i="52"/>
  <c r="AS37" i="52"/>
  <c r="AS37" i="82"/>
  <c r="AB109" i="82"/>
  <c r="AB110" i="82" s="1"/>
  <c r="AB108" i="82"/>
  <c r="AB29" i="82" s="1"/>
  <c r="AB31" i="82" s="1"/>
  <c r="AB16" i="82" s="1"/>
  <c r="AB30" i="52" s="1"/>
  <c r="S109" i="82"/>
  <c r="S110" i="82" s="1"/>
  <c r="V108" i="82"/>
  <c r="V29" i="82" s="1"/>
  <c r="V31" i="82" s="1"/>
  <c r="J119" i="82"/>
  <c r="J121" i="82" s="1"/>
  <c r="J123" i="82" s="1"/>
  <c r="J30" i="82" s="1"/>
  <c r="O126" i="82"/>
  <c r="O128" i="82" s="1"/>
  <c r="H119" i="82"/>
  <c r="H121" i="82" s="1"/>
  <c r="H123" i="82" s="1"/>
  <c r="H30" i="82" s="1"/>
  <c r="M119" i="82"/>
  <c r="M121" i="82" s="1"/>
  <c r="M123" i="82" s="1"/>
  <c r="M30" i="82" s="1"/>
  <c r="F119" i="82"/>
  <c r="F121" i="82" s="1"/>
  <c r="F123" i="82" s="1"/>
  <c r="F30" i="82" s="1"/>
  <c r="K119" i="82"/>
  <c r="K121" i="82" s="1"/>
  <c r="K123" i="82" s="1"/>
  <c r="K30" i="82" s="1"/>
  <c r="G119" i="82"/>
  <c r="G121" i="82" s="1"/>
  <c r="G123" i="82" s="1"/>
  <c r="G30" i="82" s="1"/>
  <c r="G31" i="82" s="1"/>
  <c r="G16" i="82" s="1"/>
  <c r="G30" i="52" s="1"/>
  <c r="L119" i="82"/>
  <c r="L121" i="82" s="1"/>
  <c r="L123" i="82" s="1"/>
  <c r="L30" i="82" s="1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H37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K34" i="50"/>
  <c r="K35" i="50" s="1"/>
  <c r="K68" i="82"/>
  <c r="K69" i="82" s="1"/>
  <c r="I109" i="82"/>
  <c r="I110" i="82" s="1"/>
  <c r="I68" i="82"/>
  <c r="C36" i="82"/>
  <c r="Z66" i="49"/>
  <c r="Z68" i="49" s="1"/>
  <c r="W82" i="82" s="1"/>
  <c r="W83" i="82" s="1"/>
  <c r="G115" i="59"/>
  <c r="E28" i="48"/>
  <c r="G116" i="59" s="1"/>
  <c r="I28" i="48"/>
  <c r="K116" i="59" s="1"/>
  <c r="D74" i="82"/>
  <c r="D79" i="82" s="1"/>
  <c r="D81" i="82" s="1"/>
  <c r="K108" i="82"/>
  <c r="K29" i="82" s="1"/>
  <c r="K37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D5" i="49"/>
  <c r="C38" i="48"/>
  <c r="E38" i="51"/>
  <c r="J38" i="51" s="1"/>
  <c r="BK34" i="48"/>
  <c r="AC35" i="50"/>
  <c r="AC42" i="50"/>
  <c r="G37" i="82"/>
  <c r="N69" i="82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41" i="48"/>
  <c r="Z82" i="82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Y50" i="52"/>
  <c r="AY43" i="50"/>
  <c r="AY40" i="64" s="1"/>
  <c r="AY66" i="50"/>
  <c r="BA68" i="50" s="1"/>
  <c r="I7" i="51"/>
  <c r="AL29" i="48"/>
  <c r="AN117" i="59" s="1"/>
  <c r="BN16" i="49"/>
  <c r="M29" i="48"/>
  <c r="O117" i="59" s="1"/>
  <c r="BA88" i="48"/>
  <c r="BA89" i="48"/>
  <c r="BK103" i="82"/>
  <c r="AJ42" i="50"/>
  <c r="AJ35" i="50"/>
  <c r="BL66" i="49"/>
  <c r="BL68" i="49" s="1"/>
  <c r="BN15" i="49"/>
  <c r="M82" i="82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F42" i="50"/>
  <c r="AF35" i="50"/>
  <c r="D36" i="82"/>
  <c r="E27" i="51"/>
  <c r="J27" i="51" s="1"/>
  <c r="C26" i="48"/>
  <c r="BK21" i="48"/>
  <c r="AL42" i="50"/>
  <c r="AL35" i="50"/>
  <c r="G68" i="82"/>
  <c r="G34" i="50"/>
  <c r="H30" i="50"/>
  <c r="H34" i="50" s="1"/>
  <c r="P42" i="50"/>
  <c r="P35" i="50"/>
  <c r="I30" i="50"/>
  <c r="I34" i="50" s="1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AZ66" i="49"/>
  <c r="AZ68" i="49" s="1"/>
  <c r="E115" i="82"/>
  <c r="M87" i="82"/>
  <c r="M88" i="82" s="1"/>
  <c r="M45" i="48"/>
  <c r="AH43" i="50"/>
  <c r="AH40" i="64" s="1"/>
  <c r="AH50" i="52"/>
  <c r="AH66" i="50"/>
  <c r="AJ68" i="50" s="1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G125" i="59"/>
  <c r="E10" i="52"/>
  <c r="BL39" i="50"/>
  <c r="BL34" i="50"/>
  <c r="E35" i="82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O139" i="49"/>
  <c r="AO141" i="49" s="1"/>
  <c r="O40" i="48"/>
  <c r="F42" i="51"/>
  <c r="AK29" i="48"/>
  <c r="AM117" i="59" s="1"/>
  <c r="N37" i="82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I16" i="59"/>
  <c r="H26" i="116" s="1"/>
  <c r="O115" i="82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AK87" i="82" l="1"/>
  <c r="AK88" i="82" s="1"/>
  <c r="BD45" i="48"/>
  <c r="AV45" i="48"/>
  <c r="AN45" i="48"/>
  <c r="BC45" i="48"/>
  <c r="AU45" i="48"/>
  <c r="AM45" i="48"/>
  <c r="BJ45" i="48"/>
  <c r="BB45" i="48"/>
  <c r="AT45" i="48"/>
  <c r="BI45" i="48"/>
  <c r="BA45" i="48"/>
  <c r="AS45" i="48"/>
  <c r="BH45" i="48"/>
  <c r="AZ45" i="48"/>
  <c r="AR45" i="48"/>
  <c r="BG45" i="48"/>
  <c r="AY45" i="48"/>
  <c r="AQ45" i="48"/>
  <c r="BF45" i="48"/>
  <c r="AX45" i="48"/>
  <c r="AP45" i="48"/>
  <c r="BE45" i="48"/>
  <c r="AW45" i="48"/>
  <c r="AO45" i="48"/>
  <c r="AO66" i="50"/>
  <c r="AQ68" i="50" s="1"/>
  <c r="AO50" i="52"/>
  <c r="AO43" i="50"/>
  <c r="AO40" i="64" s="1"/>
  <c r="BC41" i="48"/>
  <c r="AU41" i="48"/>
  <c r="AM41" i="48"/>
  <c r="BJ41" i="48"/>
  <c r="BB41" i="48"/>
  <c r="AT41" i="48"/>
  <c r="AL41" i="48"/>
  <c r="BI41" i="48"/>
  <c r="BA41" i="48"/>
  <c r="AS41" i="48"/>
  <c r="BH41" i="48"/>
  <c r="AZ41" i="48"/>
  <c r="AR41" i="48"/>
  <c r="BG41" i="48"/>
  <c r="AY41" i="48"/>
  <c r="AQ41" i="48"/>
  <c r="BF41" i="48"/>
  <c r="AX41" i="48"/>
  <c r="AP41" i="48"/>
  <c r="BE41" i="48"/>
  <c r="AW41" i="48"/>
  <c r="AO41" i="48"/>
  <c r="BD41" i="48"/>
  <c r="AV41" i="48"/>
  <c r="AN41" i="48"/>
  <c r="BM66" i="49"/>
  <c r="BM68" i="49" s="1"/>
  <c r="AX66" i="49"/>
  <c r="AX68" i="49" s="1"/>
  <c r="E9" i="50"/>
  <c r="E15" i="50" s="1"/>
  <c r="AR122" i="59"/>
  <c r="BE66" i="49"/>
  <c r="BE68" i="49" s="1"/>
  <c r="AR66" i="49"/>
  <c r="AR68" i="49" s="1"/>
  <c r="R32" i="82"/>
  <c r="R16" i="82"/>
  <c r="R30" i="52" s="1"/>
  <c r="Z37" i="82"/>
  <c r="AD68" i="82"/>
  <c r="AD69" i="82" s="1"/>
  <c r="K41" i="48"/>
  <c r="Y35" i="50"/>
  <c r="Y32" i="82"/>
  <c r="W32" i="82"/>
  <c r="K22" i="34"/>
  <c r="K24" i="34" s="1"/>
  <c r="K57" i="63"/>
  <c r="K58" i="63" s="1"/>
  <c r="T32" i="82"/>
  <c r="Z32" i="82"/>
  <c r="AE16" i="82"/>
  <c r="AE30" i="52" s="1"/>
  <c r="AE32" i="82"/>
  <c r="O69" i="33"/>
  <c r="P11" i="33"/>
  <c r="L21" i="34"/>
  <c r="L22" i="34" s="1"/>
  <c r="L24" i="34" s="1"/>
  <c r="K27" i="36"/>
  <c r="K26" i="36" s="1"/>
  <c r="N38" i="28"/>
  <c r="L57" i="63"/>
  <c r="L58" i="63" s="1"/>
  <c r="L20" i="34"/>
  <c r="M56" i="63"/>
  <c r="M17" i="34"/>
  <c r="M19" i="34" s="1"/>
  <c r="W8" i="33"/>
  <c r="P32" i="82"/>
  <c r="Z83" i="82"/>
  <c r="S67" i="82"/>
  <c r="S21" i="82" s="1"/>
  <c r="W37" i="82"/>
  <c r="U32" i="82"/>
  <c r="BF87" i="82"/>
  <c r="AS87" i="82"/>
  <c r="AS88" i="82" s="1"/>
  <c r="BE87" i="82"/>
  <c r="AR87" i="82"/>
  <c r="AR88" i="82" s="1"/>
  <c r="BD87" i="82"/>
  <c r="AQ87" i="82"/>
  <c r="AQ88" i="82" s="1"/>
  <c r="BC87" i="82"/>
  <c r="AX87" i="82"/>
  <c r="AX88" i="82" s="1"/>
  <c r="AP87" i="82"/>
  <c r="AP88" i="82" s="1"/>
  <c r="BJ87" i="82"/>
  <c r="BJ88" i="82" s="1"/>
  <c r="BB87" i="82"/>
  <c r="AW87" i="82"/>
  <c r="AW88" i="82" s="1"/>
  <c r="AO87" i="82"/>
  <c r="AO88" i="82" s="1"/>
  <c r="BI87" i="82"/>
  <c r="BI88" i="82" s="1"/>
  <c r="BA87" i="82"/>
  <c r="AV87" i="82"/>
  <c r="AV88" i="82" s="1"/>
  <c r="AV132" i="82" s="1"/>
  <c r="AV12" i="82" s="1"/>
  <c r="AN87" i="82"/>
  <c r="AN88" i="82" s="1"/>
  <c r="BH87" i="82"/>
  <c r="AZ87" i="82"/>
  <c r="AU87" i="82"/>
  <c r="AU88" i="82" s="1"/>
  <c r="AM87" i="82"/>
  <c r="AM88" i="82" s="1"/>
  <c r="BG87" i="82"/>
  <c r="BG88" i="82" s="1"/>
  <c r="AY87" i="82"/>
  <c r="AT87" i="82"/>
  <c r="AT88" i="82" s="1"/>
  <c r="AT132" i="82" s="1"/>
  <c r="AT12" i="82" s="1"/>
  <c r="AT32" i="52" s="1"/>
  <c r="Z68" i="82"/>
  <c r="Z69" i="82" s="1"/>
  <c r="Z37" i="52"/>
  <c r="AW82" i="82"/>
  <c r="AW83" i="82" s="1"/>
  <c r="AO82" i="82"/>
  <c r="AO83" i="82" s="1"/>
  <c r="BG82" i="82"/>
  <c r="AY82" i="82"/>
  <c r="AV82" i="82"/>
  <c r="AV83" i="82" s="1"/>
  <c r="AN82" i="82"/>
  <c r="AN83" i="82" s="1"/>
  <c r="BF82" i="82"/>
  <c r="AM82" i="82"/>
  <c r="AM83" i="82" s="1"/>
  <c r="AU82" i="82"/>
  <c r="AU83" i="82" s="1"/>
  <c r="BE82" i="82"/>
  <c r="AT82" i="82"/>
  <c r="AT83" i="82" s="1"/>
  <c r="BD82" i="82"/>
  <c r="AS82" i="82"/>
  <c r="AS83" i="82" s="1"/>
  <c r="BC82" i="82"/>
  <c r="AR82" i="82"/>
  <c r="AR83" i="82" s="1"/>
  <c r="BJ82" i="82"/>
  <c r="BJ83" i="82" s="1"/>
  <c r="BB82" i="82"/>
  <c r="AQ82" i="82"/>
  <c r="AQ83" i="82" s="1"/>
  <c r="BI82" i="82"/>
  <c r="BI83" i="82" s="1"/>
  <c r="BA82" i="82"/>
  <c r="AX82" i="82"/>
  <c r="AX83" i="82" s="1"/>
  <c r="AP82" i="82"/>
  <c r="AP83" i="82" s="1"/>
  <c r="BH82" i="82"/>
  <c r="AZ82" i="82"/>
  <c r="U37" i="82"/>
  <c r="AD37" i="82"/>
  <c r="AD37" i="52"/>
  <c r="AA42" i="50"/>
  <c r="AA35" i="50"/>
  <c r="Z42" i="50"/>
  <c r="Z35" i="50"/>
  <c r="M31" i="82"/>
  <c r="M16" i="82" s="1"/>
  <c r="M30" i="52" s="1"/>
  <c r="AA68" i="82"/>
  <c r="AA69" i="82" s="1"/>
  <c r="H31" i="82"/>
  <c r="H16" i="82" s="1"/>
  <c r="H30" i="52" s="1"/>
  <c r="AE36" i="82"/>
  <c r="H29" i="48"/>
  <c r="J117" i="59" s="1"/>
  <c r="AA109" i="82"/>
  <c r="AA110" i="82" s="1"/>
  <c r="R68" i="82"/>
  <c r="R69" i="82" s="1"/>
  <c r="U68" i="82"/>
  <c r="U69" i="82" s="1"/>
  <c r="W41" i="48"/>
  <c r="W86" i="48" s="1"/>
  <c r="W92" i="48" s="1"/>
  <c r="AH68" i="82"/>
  <c r="AH69" i="82" s="1"/>
  <c r="AR121" i="59"/>
  <c r="V16" i="82"/>
  <c r="V30" i="52" s="1"/>
  <c r="V32" i="82"/>
  <c r="AH31" i="82"/>
  <c r="AH16" i="82" s="1"/>
  <c r="AH30" i="52" s="1"/>
  <c r="L31" i="82"/>
  <c r="L16" i="82" s="1"/>
  <c r="L30" i="52" s="1"/>
  <c r="AG79" i="82"/>
  <c r="AG81" i="82" s="1"/>
  <c r="T37" i="82"/>
  <c r="T37" i="52"/>
  <c r="AF79" i="82"/>
  <c r="AF81" i="82" s="1"/>
  <c r="T68" i="82"/>
  <c r="T69" i="82" s="1"/>
  <c r="V37" i="52"/>
  <c r="V37" i="82"/>
  <c r="AU66" i="50"/>
  <c r="AW68" i="50" s="1"/>
  <c r="AU43" i="50"/>
  <c r="AU40" i="64" s="1"/>
  <c r="AU50" i="52"/>
  <c r="AG68" i="82"/>
  <c r="AG69" i="82" s="1"/>
  <c r="Z36" i="52"/>
  <c r="Z36" i="82"/>
  <c r="AB32" i="82"/>
  <c r="AD31" i="82"/>
  <c r="AD16" i="82" s="1"/>
  <c r="AD30" i="52" s="1"/>
  <c r="AE79" i="82"/>
  <c r="AE81" i="82" s="1"/>
  <c r="AR43" i="50"/>
  <c r="AR40" i="64" s="1"/>
  <c r="AR50" i="52"/>
  <c r="AR66" i="50"/>
  <c r="AT68" i="50" s="1"/>
  <c r="AE68" i="82"/>
  <c r="AE69" i="82" s="1"/>
  <c r="T36" i="82"/>
  <c r="AG36" i="52"/>
  <c r="AG36" i="82"/>
  <c r="AD79" i="82"/>
  <c r="AD81" i="82" s="1"/>
  <c r="AH36" i="52"/>
  <c r="AH36" i="82"/>
  <c r="AF68" i="82"/>
  <c r="AF69" i="82" s="1"/>
  <c r="AF67" i="82"/>
  <c r="AF21" i="82" s="1"/>
  <c r="S37" i="52"/>
  <c r="S37" i="82"/>
  <c r="AA37" i="82"/>
  <c r="AA37" i="52"/>
  <c r="H7" i="51"/>
  <c r="AQ50" i="52"/>
  <c r="AQ43" i="50"/>
  <c r="AQ40" i="64" s="1"/>
  <c r="AQ66" i="50"/>
  <c r="AS68" i="50" s="1"/>
  <c r="AP50" i="52"/>
  <c r="AP66" i="50"/>
  <c r="AR68" i="50" s="1"/>
  <c r="AP43" i="50"/>
  <c r="AP40" i="64" s="1"/>
  <c r="AK37" i="52"/>
  <c r="AK37" i="82"/>
  <c r="AG32" i="82"/>
  <c r="AS50" i="52"/>
  <c r="AS66" i="50"/>
  <c r="AU68" i="50" s="1"/>
  <c r="AS43" i="50"/>
  <c r="AS40" i="64" s="1"/>
  <c r="AA119" i="82"/>
  <c r="AA121" i="82" s="1"/>
  <c r="AA123" i="82" s="1"/>
  <c r="AA30" i="82" s="1"/>
  <c r="R83" i="82"/>
  <c r="R132" i="82" s="1"/>
  <c r="R12" i="82" s="1"/>
  <c r="AL37" i="52"/>
  <c r="AL37" i="82"/>
  <c r="AK31" i="82"/>
  <c r="AK16" i="82" s="1"/>
  <c r="AK30" i="52" s="1"/>
  <c r="R37" i="52"/>
  <c r="R37" i="82"/>
  <c r="AJ31" i="82"/>
  <c r="AJ16" i="82" s="1"/>
  <c r="AJ30" i="52" s="1"/>
  <c r="AL68" i="82"/>
  <c r="AL69" i="82" s="1"/>
  <c r="AB37" i="82"/>
  <c r="G22" i="116"/>
  <c r="H13" i="59"/>
  <c r="G23" i="116" s="1"/>
  <c r="AV50" i="52"/>
  <c r="AV66" i="50"/>
  <c r="AX68" i="50" s="1"/>
  <c r="AV43" i="50"/>
  <c r="AV40" i="64" s="1"/>
  <c r="E29" i="48"/>
  <c r="G117" i="59" s="1"/>
  <c r="AM8" i="52"/>
  <c r="AO120" i="59"/>
  <c r="H44" i="51"/>
  <c r="H9" i="51" s="1"/>
  <c r="AH79" i="82"/>
  <c r="AH81" i="82" s="1"/>
  <c r="AE37" i="82"/>
  <c r="AE37" i="52"/>
  <c r="AA36" i="82"/>
  <c r="AL36" i="52"/>
  <c r="AL36" i="82"/>
  <c r="AI31" i="82"/>
  <c r="AI16" i="82" s="1"/>
  <c r="AI30" i="52" s="1"/>
  <c r="AL31" i="82"/>
  <c r="AL16" i="82" s="1"/>
  <c r="AL30" i="52" s="1"/>
  <c r="BJ66" i="49"/>
  <c r="BJ68" i="49" s="1"/>
  <c r="AG37" i="82"/>
  <c r="AG37" i="52"/>
  <c r="I29" i="48"/>
  <c r="K117" i="59" s="1"/>
  <c r="M83" i="82"/>
  <c r="M22" i="82" s="1"/>
  <c r="M38" i="82" s="1"/>
  <c r="G10" i="50"/>
  <c r="G16" i="50" s="1"/>
  <c r="K31" i="82"/>
  <c r="K16" i="82" s="1"/>
  <c r="K30" i="52" s="1"/>
  <c r="AC31" i="82"/>
  <c r="AC37" i="82"/>
  <c r="AF32" i="82"/>
  <c r="AK68" i="82"/>
  <c r="AK69" i="82" s="1"/>
  <c r="AD36" i="52"/>
  <c r="AD36" i="82"/>
  <c r="P67" i="82"/>
  <c r="P21" i="82" s="1"/>
  <c r="AJ67" i="82"/>
  <c r="AJ21" i="82" s="1"/>
  <c r="U36" i="82"/>
  <c r="R36" i="52"/>
  <c r="R36" i="82"/>
  <c r="AH37" i="82"/>
  <c r="AH37" i="52"/>
  <c r="Q31" i="82"/>
  <c r="Q37" i="82"/>
  <c r="S36" i="82"/>
  <c r="J31" i="82"/>
  <c r="J16" i="82" s="1"/>
  <c r="J30" i="52" s="1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J68" i="82"/>
  <c r="N91" i="48"/>
  <c r="O20" i="92" s="1"/>
  <c r="I32" i="82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AI90" i="48" s="1"/>
  <c r="M87" i="48"/>
  <c r="M93" i="48" s="1"/>
  <c r="K38" i="51"/>
  <c r="K29" i="51"/>
  <c r="K39" i="51"/>
  <c r="K87" i="48"/>
  <c r="K93" i="48" s="1"/>
  <c r="N87" i="48"/>
  <c r="N93" i="48" s="1"/>
  <c r="AD82" i="82"/>
  <c r="K132" i="82"/>
  <c r="K12" i="82" s="1"/>
  <c r="K32" i="52" s="1"/>
  <c r="M68" i="82"/>
  <c r="G32" i="82"/>
  <c r="M37" i="82"/>
  <c r="H35" i="50"/>
  <c r="H42" i="50"/>
  <c r="E37" i="82"/>
  <c r="BL42" i="50"/>
  <c r="BL35" i="50"/>
  <c r="D13" i="50"/>
  <c r="D51" i="52"/>
  <c r="L87" i="82"/>
  <c r="L88" i="82" s="1"/>
  <c r="L45" i="48"/>
  <c r="K28" i="51"/>
  <c r="J82" i="82"/>
  <c r="J83" i="82" s="1"/>
  <c r="J41" i="48"/>
  <c r="BG139" i="49"/>
  <c r="BG141" i="49" s="1"/>
  <c r="BN83" i="49"/>
  <c r="AM126" i="59"/>
  <c r="AM127" i="59" s="1"/>
  <c r="AK11" i="52"/>
  <c r="F120" i="59"/>
  <c r="D8" i="52"/>
  <c r="K27" i="51"/>
  <c r="E47" i="51"/>
  <c r="E125" i="59"/>
  <c r="C10" i="52"/>
  <c r="BK44" i="48"/>
  <c r="AK82" i="82"/>
  <c r="AK83" i="82" s="1"/>
  <c r="AK132" i="82" s="1"/>
  <c r="AK12" i="82" s="1"/>
  <c r="AK41" i="48"/>
  <c r="AK90" i="48" s="1"/>
  <c r="AH82" i="82"/>
  <c r="AH41" i="48"/>
  <c r="AI66" i="49"/>
  <c r="AI68" i="49" s="1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BG66" i="49"/>
  <c r="BG68" i="49" s="1"/>
  <c r="BN10" i="49"/>
  <c r="AE82" i="82"/>
  <c r="AE41" i="48"/>
  <c r="P43" i="50"/>
  <c r="P40" i="64" s="1"/>
  <c r="P50" i="52"/>
  <c r="P66" i="50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E22" i="116"/>
  <c r="F13" i="59"/>
  <c r="E23" i="116" s="1"/>
  <c r="BB83" i="82"/>
  <c r="AJ66" i="49"/>
  <c r="AJ68" i="49" s="1"/>
  <c r="N32" i="82"/>
  <c r="AC82" i="82"/>
  <c r="AC83" i="82" s="1"/>
  <c r="AC41" i="48"/>
  <c r="Q87" i="82"/>
  <c r="Q88" i="82" s="1"/>
  <c r="Q45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K126" i="59"/>
  <c r="AK127" i="59" s="1"/>
  <c r="H10" i="64"/>
  <c r="H125" i="116" s="1"/>
  <c r="W9" i="52"/>
  <c r="W91" i="48"/>
  <c r="W87" i="48"/>
  <c r="W93" i="48" s="1"/>
  <c r="W11" i="52"/>
  <c r="Y126" i="59"/>
  <c r="Y127" i="59" s="1"/>
  <c r="AI132" i="82"/>
  <c r="AI12" i="82" s="1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7" i="59" s="1"/>
  <c r="AW121" i="59"/>
  <c r="AW122" i="59" s="1"/>
  <c r="AW129" i="59" s="1"/>
  <c r="AU9" i="52"/>
  <c r="AU12" i="52" s="1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V82" i="82"/>
  <c r="V83" i="82" s="1"/>
  <c r="V41" i="48"/>
  <c r="J87" i="82"/>
  <c r="J88" i="82" s="1"/>
  <c r="J45" i="48"/>
  <c r="BD139" i="49"/>
  <c r="BD141" i="49" s="1"/>
  <c r="BN80" i="49"/>
  <c r="AW90" i="48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E35" i="50"/>
  <c r="E42" i="50"/>
  <c r="BB88" i="82"/>
  <c r="R9" i="52"/>
  <c r="T121" i="59"/>
  <c r="T122" i="59" s="1"/>
  <c r="R91" i="48"/>
  <c r="R87" i="48"/>
  <c r="R93" i="48" s="1"/>
  <c r="R86" i="48"/>
  <c r="R92" i="48" s="1"/>
  <c r="E82" i="82"/>
  <c r="E83" i="82" s="1"/>
  <c r="E41" i="48"/>
  <c r="J37" i="82"/>
  <c r="C77" i="48"/>
  <c r="C89" i="48" s="1"/>
  <c r="BK75" i="48"/>
  <c r="AW11" i="52"/>
  <c r="AY126" i="59"/>
  <c r="AY127" i="59" s="1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T82" i="82"/>
  <c r="T83" i="82" s="1"/>
  <c r="T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69" i="82"/>
  <c r="U87" i="82"/>
  <c r="U88" i="82" s="1"/>
  <c r="U45" i="48"/>
  <c r="BK97" i="82"/>
  <c r="C109" i="82"/>
  <c r="R133" i="82"/>
  <c r="R13" i="82" s="1"/>
  <c r="R28" i="52" s="1"/>
  <c r="F22" i="116"/>
  <c r="G13" i="59"/>
  <c r="F23" i="116" s="1"/>
  <c r="F37" i="82"/>
  <c r="BG83" i="82"/>
  <c r="AV7" i="92" l="1"/>
  <c r="AU20" i="52"/>
  <c r="Y43" i="50"/>
  <c r="Y40" i="64" s="1"/>
  <c r="Y50" i="52"/>
  <c r="Y66" i="50"/>
  <c r="AA68" i="50" s="1"/>
  <c r="M132" i="82"/>
  <c r="M12" i="82" s="1"/>
  <c r="M133" i="82"/>
  <c r="M13" i="82" s="1"/>
  <c r="M28" i="52" s="1"/>
  <c r="F22" i="82"/>
  <c r="F23" i="82" s="1"/>
  <c r="F133" i="82"/>
  <c r="F13" i="82" s="1"/>
  <c r="F28" i="52" s="1"/>
  <c r="L32" i="82"/>
  <c r="J91" i="48"/>
  <c r="O26" i="92"/>
  <c r="O28" i="92" s="1"/>
  <c r="G10" i="64"/>
  <c r="G125" i="116" s="1"/>
  <c r="F32" i="82"/>
  <c r="Q49" i="68"/>
  <c r="Q50" i="68" s="1"/>
  <c r="AI91" i="48"/>
  <c r="AJ20" i="92" s="1"/>
  <c r="E10" i="50"/>
  <c r="E16" i="50" s="1"/>
  <c r="AX132" i="82"/>
  <c r="AX12" i="82" s="1"/>
  <c r="AX32" i="52" s="1"/>
  <c r="AI86" i="48"/>
  <c r="AI92" i="48" s="1"/>
  <c r="M203" i="59"/>
  <c r="L38" i="64" s="1"/>
  <c r="K15" i="36"/>
  <c r="K16" i="36" s="1"/>
  <c r="N40" i="28"/>
  <c r="P69" i="33"/>
  <c r="Q11" i="33"/>
  <c r="O38" i="28"/>
  <c r="L27" i="36"/>
  <c r="L26" i="36" s="1"/>
  <c r="M21" i="34"/>
  <c r="M22" i="34" s="1"/>
  <c r="N56" i="63"/>
  <c r="N17" i="34"/>
  <c r="N19" i="34" s="1"/>
  <c r="M20" i="34"/>
  <c r="X8" i="33"/>
  <c r="M57" i="63"/>
  <c r="M58" i="63" s="1"/>
  <c r="AR132" i="82"/>
  <c r="AR12" i="82" s="1"/>
  <c r="AR32" i="52" s="1"/>
  <c r="AQ132" i="82"/>
  <c r="AQ12" i="82" s="1"/>
  <c r="AQ32" i="52" s="1"/>
  <c r="AM132" i="82"/>
  <c r="AM12" i="82" s="1"/>
  <c r="AM32" i="52" s="1"/>
  <c r="AO132" i="82"/>
  <c r="AO12" i="82" s="1"/>
  <c r="AO32" i="52" s="1"/>
  <c r="AX133" i="82"/>
  <c r="AX13" i="82" s="1"/>
  <c r="AX28" i="52" s="1"/>
  <c r="AX22" i="82"/>
  <c r="AS133" i="82"/>
  <c r="AS13" i="82" s="1"/>
  <c r="AS28" i="52" s="1"/>
  <c r="AS22" i="82"/>
  <c r="AV22" i="82"/>
  <c r="AV133" i="82"/>
  <c r="AV13" i="82" s="1"/>
  <c r="AV28" i="52" s="1"/>
  <c r="AI87" i="48"/>
  <c r="AI93" i="48" s="1"/>
  <c r="Y121" i="59"/>
  <c r="Y122" i="59" s="1"/>
  <c r="Y129" i="59" s="1"/>
  <c r="AT22" i="82"/>
  <c r="AT133" i="82"/>
  <c r="AT13" i="82" s="1"/>
  <c r="AT28" i="52" s="1"/>
  <c r="AP22" i="82"/>
  <c r="AP133" i="82"/>
  <c r="AP13" i="82" s="1"/>
  <c r="AP28" i="52" s="1"/>
  <c r="AN22" i="82"/>
  <c r="AN133" i="82"/>
  <c r="AN13" i="82" s="1"/>
  <c r="AN28" i="52" s="1"/>
  <c r="AK121" i="59"/>
  <c r="AK122" i="59" s="1"/>
  <c r="AK129" i="59" s="1"/>
  <c r="AP9" i="52"/>
  <c r="AQ133" i="82"/>
  <c r="AQ13" i="82" s="1"/>
  <c r="AQ28" i="52" s="1"/>
  <c r="AQ22" i="82"/>
  <c r="AO133" i="82"/>
  <c r="AO13" i="82" s="1"/>
  <c r="AO28" i="52" s="1"/>
  <c r="AO22" i="82"/>
  <c r="AU132" i="82"/>
  <c r="AU12" i="82" s="1"/>
  <c r="AW132" i="82"/>
  <c r="AW12" i="82" s="1"/>
  <c r="AU22" i="82"/>
  <c r="AU133" i="82"/>
  <c r="AU13" i="82" s="1"/>
  <c r="AU28" i="52" s="1"/>
  <c r="AW133" i="82"/>
  <c r="AW13" i="82" s="1"/>
  <c r="AW28" i="52" s="1"/>
  <c r="AW22" i="82"/>
  <c r="AV32" i="52"/>
  <c r="R22" i="82"/>
  <c r="W90" i="48"/>
  <c r="AM22" i="82"/>
  <c r="AM133" i="82"/>
  <c r="AM13" i="82" s="1"/>
  <c r="AS132" i="82"/>
  <c r="AS12" i="82" s="1"/>
  <c r="AR22" i="82"/>
  <c r="AR133" i="82"/>
  <c r="AR13" i="82" s="1"/>
  <c r="AR28" i="52" s="1"/>
  <c r="AN132" i="82"/>
  <c r="AN12" i="82" s="1"/>
  <c r="AP132" i="82"/>
  <c r="AP12" i="82" s="1"/>
  <c r="AI9" i="52"/>
  <c r="AI12" i="52" s="1"/>
  <c r="AA66" i="50"/>
  <c r="AC68" i="50" s="1"/>
  <c r="AA50" i="52"/>
  <c r="AA43" i="50"/>
  <c r="AA40" i="64" s="1"/>
  <c r="AD32" i="82"/>
  <c r="F69" i="82"/>
  <c r="H32" i="82"/>
  <c r="G54" i="50"/>
  <c r="Z43" i="50"/>
  <c r="Z40" i="64" s="1"/>
  <c r="Z66" i="50"/>
  <c r="AB68" i="50" s="1"/>
  <c r="Z50" i="52"/>
  <c r="AP86" i="48"/>
  <c r="AJ32" i="82"/>
  <c r="J132" i="82"/>
  <c r="J12" i="82" s="1"/>
  <c r="AD83" i="82"/>
  <c r="AD132" i="82" s="1"/>
  <c r="AD12" i="82" s="1"/>
  <c r="AD32" i="52" s="1"/>
  <c r="H16" i="59"/>
  <c r="G26" i="116" s="1"/>
  <c r="AF37" i="52"/>
  <c r="AF37" i="82"/>
  <c r="AK32" i="82"/>
  <c r="AE83" i="82"/>
  <c r="AE133" i="82" s="1"/>
  <c r="AE13" i="82" s="1"/>
  <c r="AE28" i="52" s="1"/>
  <c r="J32" i="82"/>
  <c r="AH83" i="82"/>
  <c r="AH132" i="82" s="1"/>
  <c r="AH12" i="82" s="1"/>
  <c r="AH32" i="52" s="1"/>
  <c r="AC16" i="82"/>
  <c r="AC30" i="52" s="1"/>
  <c r="AC32" i="82"/>
  <c r="AJ37" i="52"/>
  <c r="AJ37" i="82"/>
  <c r="P37" i="52"/>
  <c r="P37" i="82"/>
  <c r="AI32" i="82"/>
  <c r="AA31" i="82"/>
  <c r="AA16" i="82" s="1"/>
  <c r="Q16" i="82"/>
  <c r="Q30" i="52" s="1"/>
  <c r="Q32" i="82"/>
  <c r="G56" i="50"/>
  <c r="K32" i="82"/>
  <c r="AH32" i="82"/>
  <c r="AL32" i="82"/>
  <c r="E32" i="82"/>
  <c r="E31" i="82"/>
  <c r="E16" i="82" s="1"/>
  <c r="E30" i="52" s="1"/>
  <c r="D31" i="82"/>
  <c r="D16" i="82" s="1"/>
  <c r="D30" i="52" s="1"/>
  <c r="D32" i="82"/>
  <c r="R14" i="82"/>
  <c r="R31" i="52" s="1"/>
  <c r="O129" i="59"/>
  <c r="N7" i="92" s="1"/>
  <c r="U132" i="82"/>
  <c r="U12" i="82" s="1"/>
  <c r="U32" i="52" s="1"/>
  <c r="BK79" i="82"/>
  <c r="BK74" i="82"/>
  <c r="N23" i="82"/>
  <c r="N24" i="82" s="1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N12" i="52"/>
  <c r="J87" i="48"/>
  <c r="J93" i="48" s="1"/>
  <c r="T132" i="82"/>
  <c r="T12" i="82" s="1"/>
  <c r="T32" i="52" s="1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I32" i="52" s="1"/>
  <c r="E22" i="82"/>
  <c r="E23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38" i="82"/>
  <c r="W39" i="52"/>
  <c r="W23" i="82"/>
  <c r="W24" i="82" s="1"/>
  <c r="W38" i="52" s="1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S122" i="59" s="1"/>
  <c r="AQ86" i="48"/>
  <c r="AQ87" i="48"/>
  <c r="AQ91" i="48"/>
  <c r="V126" i="59"/>
  <c r="V127" i="59" s="1"/>
  <c r="T11" i="52"/>
  <c r="T90" i="48"/>
  <c r="AE20" i="92"/>
  <c r="AG49" i="68"/>
  <c r="AE26" i="92"/>
  <c r="AE28" i="92" s="1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X12" i="52" s="1"/>
  <c r="AZ121" i="59"/>
  <c r="AZ122" i="59" s="1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3" i="82"/>
  <c r="BJ22" i="82"/>
  <c r="BJ133" i="82"/>
  <c r="BJ13" i="82" s="1"/>
  <c r="BJ28" i="52" s="1"/>
  <c r="BI9" i="52"/>
  <c r="BK121" i="59"/>
  <c r="BK122" i="59" s="1"/>
  <c r="BI86" i="48"/>
  <c r="BI91" i="48"/>
  <c r="BI87" i="48"/>
  <c r="AQ121" i="59"/>
  <c r="AQ122" i="59" s="1"/>
  <c r="AO9" i="52"/>
  <c r="AO86" i="48"/>
  <c r="AO91" i="48"/>
  <c r="AO87" i="48"/>
  <c r="X82" i="82"/>
  <c r="X83" i="82" s="1"/>
  <c r="X132" i="82" s="1"/>
  <c r="X12" i="82" s="1"/>
  <c r="X41" i="48"/>
  <c r="X90" i="48" s="1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3" i="8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S127" i="59" s="1"/>
  <c r="AS129" i="59" s="1"/>
  <c r="AN121" i="59"/>
  <c r="AN122" i="59" s="1"/>
  <c r="AL9" i="52"/>
  <c r="AL86" i="48"/>
  <c r="AL92" i="48" s="1"/>
  <c r="AL91" i="48"/>
  <c r="AL87" i="48"/>
  <c r="AL93" i="48" s="1"/>
  <c r="BD83" i="82"/>
  <c r="AG11" i="52"/>
  <c r="AI126" i="59"/>
  <c r="AI127" i="59" s="1"/>
  <c r="AQ126" i="59"/>
  <c r="AQ127" i="59" s="1"/>
  <c r="AO90" i="48"/>
  <c r="AO11" i="52"/>
  <c r="BI132" i="82"/>
  <c r="BI12" i="82" s="1"/>
  <c r="AP11" i="52"/>
  <c r="AP90" i="48"/>
  <c r="AR126" i="59"/>
  <c r="AR127" i="59" s="1"/>
  <c r="AR129" i="59" s="1"/>
  <c r="Q51" i="68"/>
  <c r="V90" i="48"/>
  <c r="X126" i="59"/>
  <c r="X127" i="59" s="1"/>
  <c r="V11" i="52"/>
  <c r="K38" i="82"/>
  <c r="K23" i="82"/>
  <c r="K24" i="82" s="1"/>
  <c r="AP141" i="49"/>
  <c r="BA142" i="49"/>
  <c r="BA83" i="82"/>
  <c r="AC49" i="68"/>
  <c r="AA26" i="92"/>
  <c r="AA28" i="92" s="1"/>
  <c r="AA20" i="92"/>
  <c r="BK65" i="82"/>
  <c r="BA88" i="82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Y22" i="82"/>
  <c r="Y133" i="82"/>
  <c r="Y13" i="82" s="1"/>
  <c r="Y28" i="52" s="1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AU127" i="59" s="1"/>
  <c r="BB132" i="82"/>
  <c r="BB12" i="82" s="1"/>
  <c r="AB87" i="82"/>
  <c r="AB88" i="82" s="1"/>
  <c r="AB45" i="48"/>
  <c r="AR90" i="48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8" i="82"/>
  <c r="BH88" i="82"/>
  <c r="BC83" i="82"/>
  <c r="AF82" i="82"/>
  <c r="AF83" i="82" s="1"/>
  <c r="AF132" i="82" s="1"/>
  <c r="AF12" i="82" s="1"/>
  <c r="AF41" i="48"/>
  <c r="AF90" i="48" s="1"/>
  <c r="BD88" i="82"/>
  <c r="BK77" i="48"/>
  <c r="C88" i="48"/>
  <c r="AE90" i="48"/>
  <c r="AE11" i="52"/>
  <c r="AG126" i="59"/>
  <c r="AG127" i="59" s="1"/>
  <c r="AT126" i="59"/>
  <c r="AT127" i="59" s="1"/>
  <c r="AR11" i="52"/>
  <c r="AL22" i="82"/>
  <c r="AL133" i="82"/>
  <c r="AL13" i="82" s="1"/>
  <c r="AL28" i="52" s="1"/>
  <c r="AX126" i="59"/>
  <c r="AX127" i="59" s="1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86" i="48"/>
  <c r="G92" i="48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8" i="82"/>
  <c r="R39" i="52"/>
  <c r="R38" i="82"/>
  <c r="R23" i="82"/>
  <c r="R24" i="82" s="1"/>
  <c r="R38" i="52" s="1"/>
  <c r="BI121" i="59"/>
  <c r="BI122" i="59" s="1"/>
  <c r="BG9" i="52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11" i="52"/>
  <c r="Z126" i="59"/>
  <c r="Z127" i="59" s="1"/>
  <c r="AT90" i="48"/>
  <c r="AV126" i="59"/>
  <c r="AV127" i="59" s="1"/>
  <c r="AT11" i="52"/>
  <c r="AW9" i="52"/>
  <c r="AW12" i="52" s="1"/>
  <c r="AY121" i="59"/>
  <c r="AY122" i="59" s="1"/>
  <c r="AY129" i="59" s="1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D121" i="59"/>
  <c r="BD122" i="59" s="1"/>
  <c r="BB87" i="48"/>
  <c r="BB91" i="48"/>
  <c r="BB86" i="48"/>
  <c r="U22" i="82"/>
  <c r="U133" i="82"/>
  <c r="U13" i="82" s="1"/>
  <c r="U28" i="52" s="1"/>
  <c r="AZ126" i="59"/>
  <c r="AZ127" i="59" s="1"/>
  <c r="AX11" i="52"/>
  <c r="AX90" i="48"/>
  <c r="G22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V122" i="59" s="1"/>
  <c r="AV129" i="59" s="1"/>
  <c r="AT9" i="52"/>
  <c r="AT87" i="48"/>
  <c r="AT91" i="48"/>
  <c r="AT86" i="48"/>
  <c r="BC88" i="82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90" i="48"/>
  <c r="AV90" i="48"/>
  <c r="J22" i="82"/>
  <c r="BL66" i="50"/>
  <c r="BN68" i="50" s="1"/>
  <c r="BL43" i="50"/>
  <c r="AQ7" i="92" l="1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 s="1"/>
  <c r="BG12" i="52"/>
  <c r="BI12" i="52"/>
  <c r="AH22" i="82"/>
  <c r="AH133" i="82"/>
  <c r="AH13" i="82" s="1"/>
  <c r="AH28" i="52" s="1"/>
  <c r="BA132" i="82"/>
  <c r="BA12" i="82" s="1"/>
  <c r="M20" i="52"/>
  <c r="E38" i="82"/>
  <c r="E24" i="82"/>
  <c r="G12" i="52"/>
  <c r="AR14" i="82"/>
  <c r="AR31" i="52" s="1"/>
  <c r="O40" i="28"/>
  <c r="L15" i="36"/>
  <c r="L16" i="36" s="1"/>
  <c r="N203" i="59"/>
  <c r="M38" i="64" s="1"/>
  <c r="R11" i="33"/>
  <c r="S11" i="33" s="1"/>
  <c r="S69" i="33" s="1"/>
  <c r="Q69" i="33"/>
  <c r="M27" i="36"/>
  <c r="M26" i="36" s="1"/>
  <c r="P38" i="28"/>
  <c r="N21" i="34"/>
  <c r="N22" i="34" s="1"/>
  <c r="O56" i="63"/>
  <c r="N20" i="34"/>
  <c r="O17" i="34"/>
  <c r="O19" i="34" s="1"/>
  <c r="N57" i="63"/>
  <c r="N58" i="63" s="1"/>
  <c r="M24" i="34"/>
  <c r="Y8" i="33"/>
  <c r="J14" i="82"/>
  <c r="J31" i="52" s="1"/>
  <c r="E39" i="82"/>
  <c r="AO14" i="82"/>
  <c r="AO31" i="52" s="1"/>
  <c r="W20" i="52"/>
  <c r="X7" i="92"/>
  <c r="AX14" i="82"/>
  <c r="AX31" i="52" s="1"/>
  <c r="AM14" i="82"/>
  <c r="AM31" i="52" s="1"/>
  <c r="AM28" i="52"/>
  <c r="I4" i="82"/>
  <c r="AQ38" i="82"/>
  <c r="AQ23" i="82"/>
  <c r="AQ39" i="52"/>
  <c r="AP38" i="82"/>
  <c r="AP23" i="82"/>
  <c r="AP39" i="52"/>
  <c r="AP32" i="52"/>
  <c r="AP14" i="82"/>
  <c r="AP31" i="52" s="1"/>
  <c r="AM23" i="82"/>
  <c r="AM39" i="52"/>
  <c r="AM38" i="82"/>
  <c r="AU38" i="82"/>
  <c r="AU39" i="52"/>
  <c r="AU23" i="82"/>
  <c r="AN32" i="52"/>
  <c r="AN14" i="82"/>
  <c r="AN31" i="52" s="1"/>
  <c r="I3" i="82"/>
  <c r="AV38" i="82"/>
  <c r="AV23" i="82"/>
  <c r="AV39" i="52"/>
  <c r="AS23" i="82"/>
  <c r="AS38" i="82"/>
  <c r="AS39" i="52"/>
  <c r="AR23" i="82"/>
  <c r="AR39" i="52"/>
  <c r="AR38" i="82"/>
  <c r="AW32" i="52"/>
  <c r="AW14" i="82"/>
  <c r="AW31" i="52" s="1"/>
  <c r="AT39" i="52"/>
  <c r="AT23" i="82"/>
  <c r="AT24" i="82" s="1"/>
  <c r="AT38" i="52" s="1"/>
  <c r="AT38" i="82"/>
  <c r="AV14" i="82"/>
  <c r="AV31" i="52" s="1"/>
  <c r="AU32" i="52"/>
  <c r="AU14" i="82"/>
  <c r="AU31" i="52" s="1"/>
  <c r="AQ14" i="82"/>
  <c r="AQ31" i="52" s="1"/>
  <c r="AX23" i="82"/>
  <c r="AX24" i="82" s="1"/>
  <c r="AX38" i="52" s="1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 s="1"/>
  <c r="AT14" i="82"/>
  <c r="AT31" i="52" s="1"/>
  <c r="AD133" i="82"/>
  <c r="AD13" i="82" s="1"/>
  <c r="AD28" i="52" s="1"/>
  <c r="E10" i="64"/>
  <c r="E125" i="116" s="1"/>
  <c r="AD22" i="82"/>
  <c r="AD38" i="82" s="1"/>
  <c r="N15" i="82"/>
  <c r="N29" i="52" s="1"/>
  <c r="AE132" i="82"/>
  <c r="AE12" i="82" s="1"/>
  <c r="AE32" i="52" s="1"/>
  <c r="AA30" i="52"/>
  <c r="G7" i="82"/>
  <c r="E39" i="52" s="1"/>
  <c r="J129" i="59"/>
  <c r="I7" i="92" s="1"/>
  <c r="T12" i="52"/>
  <c r="AA32" i="82"/>
  <c r="N39" i="82"/>
  <c r="AK14" i="82"/>
  <c r="AK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S51" i="68" s="1"/>
  <c r="U12" i="52"/>
  <c r="AC14" i="82"/>
  <c r="AC31" i="52" s="1"/>
  <c r="S129" i="59"/>
  <c r="R7" i="92" s="1"/>
  <c r="X129" i="59"/>
  <c r="V20" i="52" s="1"/>
  <c r="G14" i="82"/>
  <c r="G31" i="52" s="1"/>
  <c r="AE129" i="59"/>
  <c r="AD7" i="92" s="1"/>
  <c r="E15" i="82"/>
  <c r="E29" i="52" s="1"/>
  <c r="BC132" i="82"/>
  <c r="BC12" i="82" s="1"/>
  <c r="BC32" i="52" s="1"/>
  <c r="AH12" i="52"/>
  <c r="Z20" i="52"/>
  <c r="G32" i="52"/>
  <c r="AG129" i="59"/>
  <c r="AF7" i="92" s="1"/>
  <c r="I14" i="82"/>
  <c r="I31" i="52" s="1"/>
  <c r="D87" i="48"/>
  <c r="D93" i="48" s="1"/>
  <c r="E12" i="52"/>
  <c r="D91" i="48"/>
  <c r="E20" i="92" s="1"/>
  <c r="S14" i="82"/>
  <c r="S31" i="52" s="1"/>
  <c r="AE12" i="52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8" i="82"/>
  <c r="W49" i="68"/>
  <c r="U20" i="92"/>
  <c r="U26" i="92"/>
  <c r="U28" i="92" s="1"/>
  <c r="BE90" i="48"/>
  <c r="BE11" i="52"/>
  <c r="BG126" i="59"/>
  <c r="BG127" i="59" s="1"/>
  <c r="BB38" i="82"/>
  <c r="BB39" i="52"/>
  <c r="BB23" i="82"/>
  <c r="BB24" i="82" s="1"/>
  <c r="BB38" i="52" s="1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Z129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BA70" i="49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86" i="48"/>
  <c r="BE87" i="48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I20" i="52"/>
  <c r="K49" i="68"/>
  <c r="I26" i="92"/>
  <c r="I28" i="92" s="1"/>
  <c r="I20" i="92"/>
  <c r="I129" i="59"/>
  <c r="O18" i="67"/>
  <c r="O20" i="67" s="1"/>
  <c r="O39" i="64" s="1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3" i="82"/>
  <c r="BG24" i="82" s="1"/>
  <c r="BG38" i="52" s="1"/>
  <c r="BN139" i="49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B141" i="49"/>
  <c r="BM142" i="49"/>
  <c r="BN142" i="49" s="1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W7" i="92"/>
  <c r="AL26" i="92"/>
  <c r="AL28" i="92" s="1"/>
  <c r="AL20" i="92"/>
  <c r="AN49" i="68"/>
  <c r="BG14" i="82"/>
  <c r="BG31" i="52" s="1"/>
  <c r="BG32" i="52"/>
  <c r="AZ83" i="82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E20" i="52"/>
  <c r="AF22" i="82"/>
  <c r="AF133" i="82"/>
  <c r="AF13" i="82" s="1"/>
  <c r="AF28" i="52" s="1"/>
  <c r="AT121" i="59"/>
  <c r="AT122" i="59" s="1"/>
  <c r="AT129" i="59" s="1"/>
  <c r="AR9" i="52"/>
  <c r="AR12" i="52" s="1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3" i="82"/>
  <c r="BH132" i="82" s="1"/>
  <c r="BH12" i="82" s="1"/>
  <c r="BH90" i="48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F20" i="92"/>
  <c r="AH49" i="68"/>
  <c r="AF26" i="92"/>
  <c r="AF28" i="92" s="1"/>
  <c r="BI38" i="82"/>
  <c r="BI39" i="52"/>
  <c r="BI23" i="82"/>
  <c r="BI24" i="82" s="1"/>
  <c r="BI38" i="52" s="1"/>
  <c r="BB68" i="49"/>
  <c r="BM69" i="49"/>
  <c r="BN69" i="49" s="1"/>
  <c r="BH14" i="67"/>
  <c r="BH17" i="67" s="1"/>
  <c r="BH19" i="92"/>
  <c r="BG22" i="71"/>
  <c r="BJ39" i="52"/>
  <c r="BJ38" i="82"/>
  <c r="BL23" i="82"/>
  <c r="BL22" i="82"/>
  <c r="BJ23" i="82"/>
  <c r="BJ24" i="82" s="1"/>
  <c r="BJ38" i="52" s="1"/>
  <c r="L7" i="92"/>
  <c r="K20" i="52"/>
  <c r="D132" i="82"/>
  <c r="D12" i="82" s="1"/>
  <c r="T18" i="67"/>
  <c r="AG22" i="82"/>
  <c r="AG133" i="82"/>
  <c r="AG13" i="82" s="1"/>
  <c r="AG28" i="52" s="1"/>
  <c r="AF32" i="52"/>
  <c r="BC121" i="59"/>
  <c r="BC122" i="59" s="1"/>
  <c r="BA9" i="52"/>
  <c r="BA91" i="48"/>
  <c r="BA86" i="48"/>
  <c r="BA87" i="48"/>
  <c r="AX121" i="59"/>
  <c r="AX122" i="59" s="1"/>
  <c r="AX129" i="59" s="1"/>
  <c r="AV9" i="52"/>
  <c r="AV12" i="52" s="1"/>
  <c r="AV87" i="48"/>
  <c r="AV86" i="48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U122" i="59" s="1"/>
  <c r="AU129" i="59" s="1"/>
  <c r="AS9" i="52"/>
  <c r="AS12" i="52" s="1"/>
  <c r="AS91" i="48"/>
  <c r="AS86" i="48"/>
  <c r="AS87" i="48"/>
  <c r="AW18" i="67"/>
  <c r="BC19" i="92"/>
  <c r="BB22" i="71"/>
  <c r="BC14" i="67"/>
  <c r="BC17" i="67" s="1"/>
  <c r="BD9" i="52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P127" i="59" s="1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P122" i="59" s="1"/>
  <c r="AN9" i="52"/>
  <c r="AN86" i="48"/>
  <c r="AN87" i="48"/>
  <c r="AN91" i="48"/>
  <c r="BA143" i="49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86" i="48"/>
  <c r="BF91" i="48"/>
  <c r="BF87" i="48"/>
  <c r="W129" i="59"/>
  <c r="AG51" i="68"/>
  <c r="AG50" i="68"/>
  <c r="W20" i="92"/>
  <c r="Y49" i="68"/>
  <c r="W26" i="92"/>
  <c r="W28" i="92" s="1"/>
  <c r="AW7" i="92" l="1"/>
  <c r="AV20" i="52"/>
  <c r="AR20" i="52"/>
  <c r="AS7" i="92"/>
  <c r="AN12" i="52"/>
  <c r="AY7" i="92"/>
  <c r="AX20" i="52"/>
  <c r="AS50" i="68"/>
  <c r="AS76" i="68" s="1"/>
  <c r="AU341" i="6" s="1"/>
  <c r="AP7" i="92"/>
  <c r="AO20" i="52"/>
  <c r="AS20" i="52"/>
  <c r="AT7" i="92"/>
  <c r="AH14" i="82"/>
  <c r="AH31" i="52" s="1"/>
  <c r="AP129" i="59"/>
  <c r="BC12" i="52"/>
  <c r="BA12" i="52"/>
  <c r="BE12" i="52"/>
  <c r="BF12" i="52"/>
  <c r="BD12" i="52"/>
  <c r="E26" i="92"/>
  <c r="E28" i="92" s="1"/>
  <c r="H20" i="52"/>
  <c r="G49" i="68"/>
  <c r="U7" i="92"/>
  <c r="BA14" i="82"/>
  <c r="BA31" i="52" s="1"/>
  <c r="P27" i="36"/>
  <c r="S38" i="28"/>
  <c r="Q21" i="34"/>
  <c r="P40" i="28"/>
  <c r="O203" i="59"/>
  <c r="N38" i="64" s="1"/>
  <c r="M15" i="36"/>
  <c r="M16" i="36" s="1"/>
  <c r="Q70" i="33"/>
  <c r="N27" i="36"/>
  <c r="N26" i="36" s="1"/>
  <c r="O21" i="34"/>
  <c r="D9" i="34" s="1"/>
  <c r="Q38" i="28"/>
  <c r="R69" i="33"/>
  <c r="T11" i="33"/>
  <c r="T69" i="33" s="1"/>
  <c r="R21" i="34" s="1"/>
  <c r="Q27" i="36"/>
  <c r="O57" i="63"/>
  <c r="O58" i="63" s="1"/>
  <c r="Z8" i="33"/>
  <c r="P56" i="63"/>
  <c r="O20" i="34"/>
  <c r="P17" i="34"/>
  <c r="N24" i="34"/>
  <c r="AC20" i="52"/>
  <c r="AD39" i="52"/>
  <c r="Q20" i="52"/>
  <c r="AD23" i="82"/>
  <c r="AD14" i="82"/>
  <c r="AD31" i="52" s="1"/>
  <c r="AW15" i="82"/>
  <c r="AW29" i="52" s="1"/>
  <c r="AW42" i="52"/>
  <c r="AW24" i="82"/>
  <c r="AW38" i="52" s="1"/>
  <c r="AW39" i="82"/>
  <c r="AV42" i="52"/>
  <c r="AV39" i="82"/>
  <c r="AV15" i="82"/>
  <c r="AV29" i="52" s="1"/>
  <c r="AN39" i="82"/>
  <c r="AN24" i="82"/>
  <c r="AN38" i="52" s="1"/>
  <c r="AN42" i="52"/>
  <c r="AN15" i="82"/>
  <c r="AN29" i="52" s="1"/>
  <c r="AR15" i="82"/>
  <c r="AR29" i="52" s="1"/>
  <c r="AR39" i="82"/>
  <c r="AR42" i="52"/>
  <c r="J7" i="82"/>
  <c r="F44" i="52" s="1"/>
  <c r="F36" i="52"/>
  <c r="AQ42" i="52"/>
  <c r="AQ15" i="82"/>
  <c r="AQ29" i="52" s="1"/>
  <c r="AQ39" i="82"/>
  <c r="AM24" i="82"/>
  <c r="AM38" i="52" s="1"/>
  <c r="AM39" i="82"/>
  <c r="AM42" i="52"/>
  <c r="AM15" i="82"/>
  <c r="AT39" i="82"/>
  <c r="AT42" i="52"/>
  <c r="AT15" i="82"/>
  <c r="AT29" i="52" s="1"/>
  <c r="F37" i="52"/>
  <c r="I5" i="82"/>
  <c r="F42" i="52" s="1"/>
  <c r="AX42" i="52"/>
  <c r="AX39" i="82"/>
  <c r="AX15" i="82"/>
  <c r="AX29" i="52" s="1"/>
  <c r="AS24" i="82"/>
  <c r="AS38" i="52" s="1"/>
  <c r="AS42" i="52"/>
  <c r="AS15" i="82"/>
  <c r="AS29" i="52" s="1"/>
  <c r="AS39" i="82"/>
  <c r="AQ24" i="82"/>
  <c r="AQ38" i="52" s="1"/>
  <c r="AO24" i="82"/>
  <c r="AO38" i="52" s="1"/>
  <c r="AO42" i="52"/>
  <c r="AO39" i="82"/>
  <c r="AO15" i="82"/>
  <c r="AO29" i="52" s="1"/>
  <c r="AV24" i="82"/>
  <c r="AV38" i="52" s="1"/>
  <c r="AU24" i="82"/>
  <c r="AU38" i="52" s="1"/>
  <c r="AU15" i="82"/>
  <c r="AU29" i="52" s="1"/>
  <c r="AU39" i="82"/>
  <c r="AU42" i="52"/>
  <c r="AP24" i="82"/>
  <c r="AP38" i="52" s="1"/>
  <c r="AP15" i="82"/>
  <c r="AP29" i="52" s="1"/>
  <c r="AP39" i="82"/>
  <c r="AP42" i="52"/>
  <c r="AR24" i="82"/>
  <c r="AR38" i="52" s="1"/>
  <c r="BC14" i="82"/>
  <c r="BC31" i="52" s="1"/>
  <c r="AE14" i="82"/>
  <c r="AE31" i="52" s="1"/>
  <c r="AF14" i="82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20" i="52" s="1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Z50" i="68"/>
  <c r="AZ51" i="68"/>
  <c r="AW20" i="67"/>
  <c r="AW39" i="64" s="1"/>
  <c r="AX18" i="67"/>
  <c r="AX20" i="67" s="1"/>
  <c r="AX39" i="64" s="1"/>
  <c r="BD38" i="82"/>
  <c r="BD39" i="52"/>
  <c r="BD23" i="82"/>
  <c r="BD24" i="82" s="1"/>
  <c r="BD38" i="52" s="1"/>
  <c r="AD129" i="59"/>
  <c r="AH18" i="67"/>
  <c r="AH20" i="67" s="1"/>
  <c r="AH39" i="64" s="1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45" i="51"/>
  <c r="H10" i="51" s="1"/>
  <c r="H11" i="51" s="1"/>
  <c r="H17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J6" i="51"/>
  <c r="E7" i="51"/>
  <c r="G18" i="67"/>
  <c r="G20" i="67" s="1"/>
  <c r="G39" i="64" s="1"/>
  <c r="P12" i="52"/>
  <c r="G15" i="82"/>
  <c r="G29" i="52" s="1"/>
  <c r="G39" i="82"/>
  <c r="BF7" i="9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3" i="82"/>
  <c r="BA24" i="82" s="1"/>
  <c r="BA38" i="52" s="1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8" i="82"/>
  <c r="BM143" i="49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3" i="82"/>
  <c r="BC24" i="82" s="1"/>
  <c r="BC38" i="52" s="1"/>
  <c r="AF50" i="68"/>
  <c r="AF51" i="68"/>
  <c r="BD18" i="67"/>
  <c r="AY83" i="82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BE39" i="52"/>
  <c r="BE38" i="82"/>
  <c r="BE23" i="82"/>
  <c r="BE24" i="82" s="1"/>
  <c r="BE38" i="52" s="1"/>
  <c r="C67" i="50"/>
  <c r="C54" i="50"/>
  <c r="X18" i="67"/>
  <c r="X20" i="67" s="1"/>
  <c r="X39" i="64" s="1"/>
  <c r="BJ20" i="52"/>
  <c r="BK7" i="92"/>
  <c r="AY20" i="67"/>
  <c r="AY39" i="64" s="1"/>
  <c r="AZ18" i="67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3" i="82"/>
  <c r="BF24" i="82" s="1"/>
  <c r="BF38" i="52" s="1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E126" i="59"/>
  <c r="C11" i="52"/>
  <c r="O132" i="82"/>
  <c r="O12" i="82" s="1"/>
  <c r="V7" i="92"/>
  <c r="U20" i="52"/>
  <c r="AO126" i="59"/>
  <c r="AM11" i="52"/>
  <c r="AM90" i="48"/>
  <c r="H48" i="51"/>
  <c r="H14" i="51" s="1"/>
  <c r="H15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18" i="67"/>
  <c r="AS20" i="67" s="1"/>
  <c r="AS39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I18" i="67"/>
  <c r="AI20" i="67" s="1"/>
  <c r="AI39" i="64" s="1"/>
  <c r="AS72" i="68" l="1"/>
  <c r="AU175" i="6" s="1"/>
  <c r="AU176" i="6" s="1"/>
  <c r="AS73" i="68"/>
  <c r="AU184" i="6" s="1"/>
  <c r="AU185" i="6" s="1"/>
  <c r="G5" i="97"/>
  <c r="G5" i="91"/>
  <c r="AO7" i="92"/>
  <c r="AN20" i="52"/>
  <c r="AS71" i="68"/>
  <c r="AU166" i="6" s="1"/>
  <c r="AU167" i="6" s="1"/>
  <c r="AX13" i="52"/>
  <c r="AS79" i="68"/>
  <c r="AU469" i="6" s="1"/>
  <c r="AU470" i="6" s="1"/>
  <c r="AQ293" i="97" s="1"/>
  <c r="AS78" i="68"/>
  <c r="AU442" i="6" s="1"/>
  <c r="AS74" i="68"/>
  <c r="AU193" i="6" s="1"/>
  <c r="AS80" i="68"/>
  <c r="AU496" i="6" s="1"/>
  <c r="AS75" i="68"/>
  <c r="AU305" i="6" s="1"/>
  <c r="H22" i="59"/>
  <c r="G32" i="116" s="1"/>
  <c r="AO127" i="59"/>
  <c r="H23" i="59" s="1"/>
  <c r="G33" i="116" s="1"/>
  <c r="AM12" i="52"/>
  <c r="H17" i="59"/>
  <c r="G27" i="116" s="1"/>
  <c r="AO122" i="59"/>
  <c r="AZ12" i="52"/>
  <c r="BC20" i="52"/>
  <c r="O22" i="34"/>
  <c r="O24" i="34" s="1"/>
  <c r="U11" i="33"/>
  <c r="U69" i="33" s="1"/>
  <c r="U38" i="28" s="1"/>
  <c r="T38" i="28"/>
  <c r="T40" i="28" s="1"/>
  <c r="O27" i="36"/>
  <c r="O26" i="36" s="1"/>
  <c r="P26" i="36" s="1"/>
  <c r="Q26" i="36" s="1"/>
  <c r="R38" i="28"/>
  <c r="P21" i="34"/>
  <c r="P22" i="34" s="1"/>
  <c r="Q40" i="28"/>
  <c r="D39" i="35" s="1"/>
  <c r="P203" i="59"/>
  <c r="O38" i="64" s="1"/>
  <c r="D8" i="64" s="1"/>
  <c r="D123" i="116" s="1"/>
  <c r="N15" i="36"/>
  <c r="D37" i="35"/>
  <c r="S40" i="28"/>
  <c r="P15" i="36"/>
  <c r="P16" i="36" s="1"/>
  <c r="R203" i="59"/>
  <c r="Q38" i="64" s="1"/>
  <c r="D47" i="31"/>
  <c r="D10" i="34"/>
  <c r="S21" i="34"/>
  <c r="P19" i="34"/>
  <c r="E5" i="34"/>
  <c r="AA8" i="33"/>
  <c r="P57" i="63"/>
  <c r="E14" i="63" s="1"/>
  <c r="D157" i="116" s="1"/>
  <c r="E13" i="63"/>
  <c r="D156" i="116" s="1"/>
  <c r="AD24" i="82"/>
  <c r="AD38" i="52" s="1"/>
  <c r="AD15" i="82"/>
  <c r="AD29" i="52" s="1"/>
  <c r="AD42" i="52"/>
  <c r="AD39" i="82"/>
  <c r="I6" i="82"/>
  <c r="AM29" i="52"/>
  <c r="BH14" i="82"/>
  <c r="BH31" i="52" s="1"/>
  <c r="BL90" i="48"/>
  <c r="G3" i="82"/>
  <c r="E36" i="52" s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BK91" i="48" s="1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D14" i="67"/>
  <c r="C22" i="71"/>
  <c r="D19" i="92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K90" i="48" s="1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E18" i="67"/>
  <c r="BE20" i="67" s="1"/>
  <c r="BE39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38" i="82"/>
  <c r="BH23" i="82"/>
  <c r="BH24" i="82" s="1"/>
  <c r="BH38" i="52" s="1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I20" i="67"/>
  <c r="BI39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38" i="82"/>
  <c r="AZ23" i="82"/>
  <c r="AZ24" i="82" s="1"/>
  <c r="AZ38" i="52" s="1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AQ292" i="97" l="1"/>
  <c r="AU209" i="6"/>
  <c r="J48" i="51"/>
  <c r="K48" i="51" s="1"/>
  <c r="H18" i="59"/>
  <c r="G28" i="116" s="1"/>
  <c r="AO129" i="59"/>
  <c r="E99" i="59"/>
  <c r="D109" i="116" s="1"/>
  <c r="R27" i="36"/>
  <c r="R26" i="36" s="1"/>
  <c r="Q15" i="36"/>
  <c r="Q16" i="36" s="1"/>
  <c r="S203" i="59"/>
  <c r="R38" i="64" s="1"/>
  <c r="R40" i="28"/>
  <c r="O15" i="36"/>
  <c r="O16" i="36" s="1"/>
  <c r="Q203" i="59"/>
  <c r="P38" i="64" s="1"/>
  <c r="N16" i="36"/>
  <c r="N17" i="36"/>
  <c r="D48" i="31"/>
  <c r="D12" i="34"/>
  <c r="D50" i="31" s="1"/>
  <c r="V11" i="33"/>
  <c r="U40" i="28"/>
  <c r="R15" i="36"/>
  <c r="R16" i="36" s="1"/>
  <c r="T203" i="59"/>
  <c r="S38" i="64" s="1"/>
  <c r="P58" i="63"/>
  <c r="E15" i="63" s="1"/>
  <c r="D158" i="116" s="1"/>
  <c r="Q57" i="63"/>
  <c r="Q22" i="34"/>
  <c r="E43" i="31"/>
  <c r="E7" i="34"/>
  <c r="AB8" i="33"/>
  <c r="Q17" i="34"/>
  <c r="Q19" i="34" s="1"/>
  <c r="P20" i="34"/>
  <c r="Q56" i="63"/>
  <c r="P24" i="34"/>
  <c r="J6" i="82"/>
  <c r="F43" i="52" s="1"/>
  <c r="F38" i="52"/>
  <c r="H7" i="82"/>
  <c r="E44" i="52" s="1"/>
  <c r="F5" i="97"/>
  <c r="AB209" i="6"/>
  <c r="AB210" i="6" s="1"/>
  <c r="AZ209" i="6"/>
  <c r="AZ210" i="6" s="1"/>
  <c r="F7" i="82"/>
  <c r="D44" i="52" s="1"/>
  <c r="S372" i="6"/>
  <c r="O164" i="91" s="1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K12" i="52" s="1"/>
  <c r="BJ13" i="52"/>
  <c r="BK13" i="52" s="1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AD229" i="97"/>
  <c r="AH407" i="6"/>
  <c r="AD230" i="97" s="1"/>
  <c r="AF292" i="97"/>
  <c r="AJ470" i="6"/>
  <c r="AF293" i="97" s="1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530" i="6"/>
  <c r="J319" i="97"/>
  <c r="AZ19" i="92"/>
  <c r="AY22" i="71"/>
  <c r="AZ14" i="67"/>
  <c r="BL14" i="67" s="1"/>
  <c r="AD292" i="97"/>
  <c r="AH470" i="6"/>
  <c r="AD293" i="97" s="1"/>
  <c r="S219" i="6"/>
  <c r="S220" i="6"/>
  <c r="S223" i="6"/>
  <c r="AD228" i="6"/>
  <c r="S221" i="6"/>
  <c r="P150" i="59"/>
  <c r="S214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3" i="82"/>
  <c r="AY24" i="82" s="1"/>
  <c r="AY38" i="52" s="1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BM127" i="59" s="1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AZ562" i="6" l="1"/>
  <c r="AU372" i="6"/>
  <c r="AZ372" i="6"/>
  <c r="J22" i="59"/>
  <c r="K22" i="59" s="1"/>
  <c r="BM122" i="59"/>
  <c r="H25" i="59"/>
  <c r="G35" i="116" s="1"/>
  <c r="AM20" i="52"/>
  <c r="AN7" i="92"/>
  <c r="AB562" i="6"/>
  <c r="AB563" i="6" s="1"/>
  <c r="AB565" i="6" s="1"/>
  <c r="N209" i="6"/>
  <c r="L209" i="6"/>
  <c r="V69" i="33"/>
  <c r="W11" i="33"/>
  <c r="Q58" i="63"/>
  <c r="F5" i="34"/>
  <c r="E8" i="34"/>
  <c r="E46" i="31" s="1"/>
  <c r="E45" i="31"/>
  <c r="Q20" i="34"/>
  <c r="Q24" i="34"/>
  <c r="R56" i="63"/>
  <c r="R17" i="34"/>
  <c r="R19" i="34" s="1"/>
  <c r="AC8" i="33"/>
  <c r="R57" i="63"/>
  <c r="R22" i="34"/>
  <c r="AP209" i="6"/>
  <c r="AP562" i="6" s="1"/>
  <c r="S224" i="6"/>
  <c r="Z209" i="6"/>
  <c r="Z562" i="6" s="1"/>
  <c r="I209" i="6"/>
  <c r="I210" i="6" s="1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BM129" i="59" s="1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Z219" i="6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BF228" i="6"/>
  <c r="AU223" i="6"/>
  <c r="AU220" i="6"/>
  <c r="AU214" i="6"/>
  <c r="AU221" i="6"/>
  <c r="AR150" i="59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I4" i="67" s="1"/>
  <c r="E25" i="59"/>
  <c r="C20" i="52"/>
  <c r="D7" i="92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P154" i="59"/>
  <c r="BH443" i="6"/>
  <c r="BD266" i="97" s="1"/>
  <c r="BD265" i="97"/>
  <c r="AI562" i="6"/>
  <c r="AI210" i="6"/>
  <c r="U407" i="6"/>
  <c r="Q230" i="97" s="1"/>
  <c r="Q229" i="97"/>
  <c r="P372" i="6"/>
  <c r="AY367" i="6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194" i="6"/>
  <c r="AM531" i="6"/>
  <c r="AI353" i="97"/>
  <c r="BO372" i="6" l="1"/>
  <c r="BL372" i="6"/>
  <c r="BN372" i="6"/>
  <c r="BG372" i="6"/>
  <c r="AW154" i="59"/>
  <c r="AT372" i="6"/>
  <c r="BB372" i="6"/>
  <c r="AX164" i="91" s="1"/>
  <c r="BC372" i="6"/>
  <c r="AY164" i="91" s="1"/>
  <c r="AZ224" i="6"/>
  <c r="AY372" i="6"/>
  <c r="AY380" i="6" s="1"/>
  <c r="AU168" i="91" s="1"/>
  <c r="AU38" i="92" s="1"/>
  <c r="AU47" i="92" s="1"/>
  <c r="AV372" i="6"/>
  <c r="AU224" i="6"/>
  <c r="AR154" i="59"/>
  <c r="K15" i="51"/>
  <c r="Y154" i="59"/>
  <c r="BL210" i="6"/>
  <c r="X11" i="33"/>
  <c r="W69" i="33"/>
  <c r="V38" i="28"/>
  <c r="S27" i="36"/>
  <c r="S26" i="36" s="1"/>
  <c r="T21" i="34"/>
  <c r="AD8" i="33"/>
  <c r="S57" i="63"/>
  <c r="S22" i="34"/>
  <c r="R24" i="34"/>
  <c r="S56" i="63"/>
  <c r="S58" i="63" s="1"/>
  <c r="R20" i="34"/>
  <c r="S17" i="34"/>
  <c r="S19" i="34" s="1"/>
  <c r="F43" i="31"/>
  <c r="F7" i="34"/>
  <c r="R58" i="63"/>
  <c r="AG209" i="6"/>
  <c r="AG210" i="6" s="1"/>
  <c r="BK209" i="6"/>
  <c r="U209" i="6"/>
  <c r="U210" i="6" s="1"/>
  <c r="Q209" i="6"/>
  <c r="AM210" i="6"/>
  <c r="AJ150" i="59" s="1"/>
  <c r="AK209" i="6"/>
  <c r="AK562" i="6" s="1"/>
  <c r="BN210" i="6"/>
  <c r="BK150" i="59" s="1"/>
  <c r="X210" i="6"/>
  <c r="K164" i="91"/>
  <c r="K37" i="92" s="1"/>
  <c r="Z210" i="6"/>
  <c r="Z223" i="6" s="1"/>
  <c r="BF209" i="6"/>
  <c r="BF210" i="6" s="1"/>
  <c r="AO209" i="6"/>
  <c r="AO562" i="6" s="1"/>
  <c r="I372" i="6"/>
  <c r="E164" i="91" s="1"/>
  <c r="E37" i="92" s="1"/>
  <c r="BJ209" i="6"/>
  <c r="BJ562" i="6" s="1"/>
  <c r="AW209" i="6"/>
  <c r="AW210" i="6" s="1"/>
  <c r="AT380" i="6"/>
  <c r="AP168" i="91" s="1"/>
  <c r="AP38" i="92" s="1"/>
  <c r="AP47" i="92" s="1"/>
  <c r="X372" i="6"/>
  <c r="T164" i="91" s="1"/>
  <c r="BI209" i="6"/>
  <c r="BI210" i="6" s="1"/>
  <c r="AP372" i="6"/>
  <c r="AP380" i="6" s="1"/>
  <c r="AL168" i="91" s="1"/>
  <c r="AL38" i="92" s="1"/>
  <c r="AL47" i="92" s="1"/>
  <c r="AB224" i="6"/>
  <c r="J210" i="6"/>
  <c r="J562" i="6"/>
  <c r="BF371" i="6"/>
  <c r="BF362" i="6"/>
  <c r="BF368" i="6"/>
  <c r="BF367" i="6"/>
  <c r="BC152" i="59"/>
  <c r="BF369" i="6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62" i="6"/>
  <c r="BI371" i="6"/>
  <c r="BF152" i="59"/>
  <c r="BI369" i="6"/>
  <c r="AR184" i="6"/>
  <c r="AR185" i="6" s="1"/>
  <c r="I25" i="68"/>
  <c r="AH562" i="6"/>
  <c r="AH210" i="6"/>
  <c r="T194" i="6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D25" i="63"/>
  <c r="C168" i="116" s="1"/>
  <c r="D74" i="63"/>
  <c r="D31" i="63" s="1"/>
  <c r="C174" i="116" s="1"/>
  <c r="AO20" i="67"/>
  <c r="AO39" i="64" s="1"/>
  <c r="G9" i="64" s="1"/>
  <c r="G8" i="67"/>
  <c r="G10" i="67" s="1"/>
  <c r="AX368" i="6"/>
  <c r="AX367" i="6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G353" i="97"/>
  <c r="BK531" i="6"/>
  <c r="AM230" i="6"/>
  <c r="AJ166" i="59"/>
  <c r="BA166" i="91"/>
  <c r="BE378" i="6"/>
  <c r="T166" i="91"/>
  <c r="X378" i="6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N76" i="68" s="1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J164" i="9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D35" i="116"/>
  <c r="J25" i="59"/>
  <c r="K25" i="59" s="1"/>
  <c r="C36" i="52"/>
  <c r="M3" i="82"/>
  <c r="D7" i="82"/>
  <c r="C44" i="52" s="1"/>
  <c r="AC551" i="6"/>
  <c r="Y372" i="97"/>
  <c r="P545" i="6"/>
  <c r="L363" i="97"/>
  <c r="BA229" i="97"/>
  <c r="BE407" i="6"/>
  <c r="BA230" i="97" s="1"/>
  <c r="G363" i="97"/>
  <c r="K545" i="6"/>
  <c r="AR164" i="91"/>
  <c r="AF305" i="6"/>
  <c r="H27" i="68"/>
  <c r="I23" i="68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H23" i="68"/>
  <c r="AD82" i="68"/>
  <c r="AF166" i="6"/>
  <c r="AF167" i="6" s="1"/>
  <c r="BM378" i="6"/>
  <c r="BI166" i="91"/>
  <c r="BA18" i="67"/>
  <c r="AZ20" i="67"/>
  <c r="AZ39" i="64" s="1"/>
  <c r="H7" i="67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U562" i="6"/>
  <c r="AF341" i="6"/>
  <c r="H28" i="68"/>
  <c r="AR470" i="6"/>
  <c r="AN293" i="97" s="1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BK372" i="6" l="1"/>
  <c r="BF372" i="6"/>
  <c r="BI372" i="6"/>
  <c r="BL224" i="6"/>
  <c r="BH372" i="6"/>
  <c r="BK154" i="59"/>
  <c r="BJ372" i="6"/>
  <c r="BF164" i="91" s="1"/>
  <c r="BF37" i="92" s="1"/>
  <c r="BI154" i="59"/>
  <c r="AV224" i="6"/>
  <c r="E43" i="64"/>
  <c r="K566" i="6"/>
  <c r="K568" i="6" s="1"/>
  <c r="BF380" i="6"/>
  <c r="BB168" i="91" s="1"/>
  <c r="BB38" i="92" s="1"/>
  <c r="BB47" i="92" s="1"/>
  <c r="I29" i="68"/>
  <c r="I30" i="68" s="1"/>
  <c r="AS154" i="59"/>
  <c r="Z221" i="6"/>
  <c r="BN214" i="6"/>
  <c r="BN78" i="68"/>
  <c r="AX372" i="6"/>
  <c r="AX380" i="6" s="1"/>
  <c r="AT168" i="91" s="1"/>
  <c r="AT38" i="92" s="1"/>
  <c r="AT47" i="92" s="1"/>
  <c r="BN80" i="68"/>
  <c r="BN79" i="68"/>
  <c r="AW372" i="6"/>
  <c r="BN77" i="68"/>
  <c r="BA372" i="6"/>
  <c r="BA380" i="6" s="1"/>
  <c r="AW168" i="91" s="1"/>
  <c r="AW38" i="92" s="1"/>
  <c r="AW47" i="92" s="1"/>
  <c r="AU164" i="91"/>
  <c r="AU37" i="92" s="1"/>
  <c r="BA20" i="67"/>
  <c r="BA39" i="64" s="1"/>
  <c r="H9" i="64" s="1"/>
  <c r="H8" i="67"/>
  <c r="H10" i="67" s="1"/>
  <c r="AS372" i="6"/>
  <c r="AS380" i="6" s="1"/>
  <c r="AO168" i="91" s="1"/>
  <c r="AO38" i="92" s="1"/>
  <c r="AO47" i="92" s="1"/>
  <c r="BN219" i="6"/>
  <c r="BN220" i="6"/>
  <c r="BN221" i="6"/>
  <c r="AW562" i="6"/>
  <c r="AW563" i="6" s="1"/>
  <c r="AW565" i="6" s="1"/>
  <c r="BN223" i="6"/>
  <c r="AK228" i="6"/>
  <c r="Z220" i="6"/>
  <c r="BJ37" i="92"/>
  <c r="BF562" i="6"/>
  <c r="BF563" i="6" s="1"/>
  <c r="BF565" i="6" s="1"/>
  <c r="AL164" i="91"/>
  <c r="AL37" i="92" s="1"/>
  <c r="AG562" i="6"/>
  <c r="AB10" i="12" s="1"/>
  <c r="AB11" i="12" s="1"/>
  <c r="BK380" i="6"/>
  <c r="BG168" i="91" s="1"/>
  <c r="BG38" i="92" s="1"/>
  <c r="BG47" i="92" s="1"/>
  <c r="AJ154" i="59"/>
  <c r="S15" i="36"/>
  <c r="S16" i="36" s="1"/>
  <c r="V40" i="28"/>
  <c r="U203" i="59"/>
  <c r="T38" i="64" s="1"/>
  <c r="W38" i="28"/>
  <c r="T27" i="36"/>
  <c r="T26" i="36" s="1"/>
  <c r="U21" i="34"/>
  <c r="Y11" i="33"/>
  <c r="X69" i="33"/>
  <c r="T57" i="63"/>
  <c r="T22" i="34"/>
  <c r="G5" i="34"/>
  <c r="F8" i="34"/>
  <c r="F46" i="31" s="1"/>
  <c r="F45" i="31"/>
  <c r="AE8" i="33"/>
  <c r="T56" i="63"/>
  <c r="S24" i="34"/>
  <c r="T17" i="34"/>
  <c r="T19" i="34" s="1"/>
  <c r="S20" i="34"/>
  <c r="AM220" i="6"/>
  <c r="AO210" i="6"/>
  <c r="AO214" i="6" s="1"/>
  <c r="AK210" i="6"/>
  <c r="AK214" i="6" s="1"/>
  <c r="AM223" i="6"/>
  <c r="AM221" i="6"/>
  <c r="X380" i="6"/>
  <c r="T168" i="91" s="1"/>
  <c r="T38" i="92" s="1"/>
  <c r="T47" i="92" s="1"/>
  <c r="W150" i="59"/>
  <c r="Z219" i="6"/>
  <c r="Z214" i="6"/>
  <c r="I380" i="6"/>
  <c r="E168" i="91" s="1"/>
  <c r="E38" i="92" s="1"/>
  <c r="E47" i="92" s="1"/>
  <c r="BI562" i="6"/>
  <c r="BD10" i="12" s="1"/>
  <c r="BD11" i="12" s="1"/>
  <c r="BJ210" i="6"/>
  <c r="BJ220" i="6" s="1"/>
  <c r="BC37" i="92"/>
  <c r="AL372" i="6"/>
  <c r="AH164" i="91" s="1"/>
  <c r="AH3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AB566" i="6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AK380" i="6" s="1"/>
  <c r="AG168" i="91" s="1"/>
  <c r="AG38" i="92" s="1"/>
  <c r="AG47" i="92" s="1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H342" i="6"/>
  <c r="D145" i="91"/>
  <c r="H357" i="6"/>
  <c r="AH545" i="6"/>
  <c r="AD368" i="97" s="1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H214" i="6"/>
  <c r="BH223" i="6"/>
  <c r="BH219" i="6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68" i="6"/>
  <c r="BE369" i="6"/>
  <c r="BE371" i="6"/>
  <c r="BB152" i="59"/>
  <c r="BE362" i="6"/>
  <c r="AU166" i="59"/>
  <c r="AX230" i="6"/>
  <c r="N380" i="6"/>
  <c r="J168" i="91" s="1"/>
  <c r="J38" i="92" s="1"/>
  <c r="J47" i="92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C15" i="64"/>
  <c r="C130" i="116" s="1"/>
  <c r="C128" i="116"/>
  <c r="BC363" i="97"/>
  <c r="BG545" i="6"/>
  <c r="AE224" i="6"/>
  <c r="AB164" i="59" s="1"/>
  <c r="AO223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Z545" i="6"/>
  <c r="V368" i="97" s="1"/>
  <c r="V363" i="97"/>
  <c r="BI221" i="6"/>
  <c r="BI220" i="6"/>
  <c r="BF150" i="59"/>
  <c r="BF154" i="59" s="1"/>
  <c r="BI214" i="6"/>
  <c r="BI219" i="6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BH563" i="6"/>
  <c r="BH565" i="6" s="1"/>
  <c r="BC10" i="12"/>
  <c r="BC11" i="12" s="1"/>
  <c r="T166" i="59"/>
  <c r="W230" i="6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T150" i="59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I224" i="6"/>
  <c r="AB378" i="6"/>
  <c r="AB380" i="6" s="1"/>
  <c r="X168" i="91" s="1"/>
  <c r="X38" i="92" s="1"/>
  <c r="X47" i="92" s="1"/>
  <c r="X166" i="91"/>
  <c r="BJ363" i="97"/>
  <c r="BN545" i="6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M372" i="6" l="1"/>
  <c r="BE372" i="6"/>
  <c r="BO80" i="68"/>
  <c r="J29" i="68"/>
  <c r="J30" i="68" s="1"/>
  <c r="BE154" i="59"/>
  <c r="BH154" i="59"/>
  <c r="BG224" i="6"/>
  <c r="BG232" i="6" s="1"/>
  <c r="BI224" i="6"/>
  <c r="BO224" i="6"/>
  <c r="BL164" i="59" s="1"/>
  <c r="BN224" i="6"/>
  <c r="BK164" i="59" s="1"/>
  <c r="BF224" i="6"/>
  <c r="BF232" i="6" s="1"/>
  <c r="BH224" i="6"/>
  <c r="BK224" i="6"/>
  <c r="AG563" i="6"/>
  <c r="AG565" i="6" s="1"/>
  <c r="Z224" i="6"/>
  <c r="BA10" i="12"/>
  <c r="BA11" i="12" s="1"/>
  <c r="H9" i="67"/>
  <c r="BJ221" i="6"/>
  <c r="BJ219" i="6"/>
  <c r="AT224" i="6"/>
  <c r="AT566" i="6" s="1"/>
  <c r="AT154" i="59"/>
  <c r="AW224" i="6"/>
  <c r="BC224" i="6"/>
  <c r="BC566" i="6" s="1"/>
  <c r="BB224" i="6"/>
  <c r="BB566" i="6" s="1"/>
  <c r="AY224" i="6"/>
  <c r="AY232" i="6" s="1"/>
  <c r="AY570" i="6" s="1"/>
  <c r="AR10" i="12"/>
  <c r="AR11" i="12" s="1"/>
  <c r="N566" i="6"/>
  <c r="N568" i="6" s="1"/>
  <c r="T58" i="63"/>
  <c r="AM224" i="6"/>
  <c r="AM232" i="6" s="1"/>
  <c r="AO219" i="6"/>
  <c r="AZ228" i="6"/>
  <c r="AW166" i="59" s="1"/>
  <c r="AW167" i="59" s="1"/>
  <c r="AW169" i="59" s="1"/>
  <c r="AO220" i="6"/>
  <c r="AO221" i="6"/>
  <c r="AO224" i="6" s="1"/>
  <c r="AK220" i="6"/>
  <c r="AV228" i="6"/>
  <c r="AS166" i="59" s="1"/>
  <c r="AL150" i="59"/>
  <c r="AL154" i="59" s="1"/>
  <c r="BJ214" i="6"/>
  <c r="AK221" i="6"/>
  <c r="AK223" i="6"/>
  <c r="AK219" i="6"/>
  <c r="AH150" i="59"/>
  <c r="AH154" i="59" s="1"/>
  <c r="V21" i="34"/>
  <c r="U27" i="36"/>
  <c r="U26" i="36" s="1"/>
  <c r="X38" i="28"/>
  <c r="Z11" i="33"/>
  <c r="Z69" i="33" s="1"/>
  <c r="Z38" i="28" s="1"/>
  <c r="Y69" i="33"/>
  <c r="AA11" i="33"/>
  <c r="AB11" i="33" s="1"/>
  <c r="W40" i="28"/>
  <c r="V203" i="59"/>
  <c r="U38" i="64" s="1"/>
  <c r="T15" i="36"/>
  <c r="T16" i="36" s="1"/>
  <c r="X21" i="34"/>
  <c r="G7" i="34"/>
  <c r="G43" i="31"/>
  <c r="AF8" i="33"/>
  <c r="U57" i="63"/>
  <c r="U22" i="34"/>
  <c r="U17" i="34"/>
  <c r="U19" i="34" s="1"/>
  <c r="T20" i="34"/>
  <c r="T24" i="34"/>
  <c r="U56" i="63"/>
  <c r="BI563" i="6"/>
  <c r="BI565" i="6" s="1"/>
  <c r="M164" i="91"/>
  <c r="M37" i="92" s="1"/>
  <c r="AH553" i="6"/>
  <c r="AD376" i="97" s="1"/>
  <c r="BJ223" i="6"/>
  <c r="BG150" i="59"/>
  <c r="BG154" i="59" s="1"/>
  <c r="AL380" i="6"/>
  <c r="AH168" i="91" s="1"/>
  <c r="AH38" i="92" s="1"/>
  <c r="AH47" i="92" s="1"/>
  <c r="T167" i="59"/>
  <c r="T169" i="59" s="1"/>
  <c r="T205" i="59" s="1"/>
  <c r="R21" i="52" s="1"/>
  <c r="U164" i="59"/>
  <c r="L164" i="59"/>
  <c r="L167" i="59" s="1"/>
  <c r="L169" i="59" s="1"/>
  <c r="L205" i="59" s="1"/>
  <c r="L207" i="59" s="1"/>
  <c r="O232" i="6"/>
  <c r="O570" i="6" s="1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T372" i="6"/>
  <c r="AE373" i="6" s="1"/>
  <c r="C52" i="9" s="1"/>
  <c r="C53" i="9" s="1"/>
  <c r="I164" i="59"/>
  <c r="I167" i="59" s="1"/>
  <c r="I169" i="59" s="1"/>
  <c r="I205" i="59" s="1"/>
  <c r="G21" i="52" s="1"/>
  <c r="BE37" i="92"/>
  <c r="BK232" i="6"/>
  <c r="AL376" i="97"/>
  <c r="BE166" i="59"/>
  <c r="BH230" i="6"/>
  <c r="D69" i="64"/>
  <c r="C9" i="111"/>
  <c r="C45" i="71"/>
  <c r="C58" i="71" s="1"/>
  <c r="BD342" i="6"/>
  <c r="BD357" i="6"/>
  <c r="BD358" i="6" s="1"/>
  <c r="AZ145" i="91"/>
  <c r="BM230" i="6"/>
  <c r="BJ166" i="59"/>
  <c r="C50" i="71"/>
  <c r="C57" i="71"/>
  <c r="BB363" i="97"/>
  <c r="BF545" i="6"/>
  <c r="Y224" i="6"/>
  <c r="Y232" i="6" s="1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H358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 s="1"/>
  <c r="AV10" i="12"/>
  <c r="AV11" i="12" s="1"/>
  <c r="AF230" i="6"/>
  <c r="AC166" i="59"/>
  <c r="BH368" i="97"/>
  <c r="BL566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S563" i="6"/>
  <c r="AS565" i="6" s="1"/>
  <c r="AN10" i="12"/>
  <c r="AN11" i="12" s="1"/>
  <c r="BE363" i="97"/>
  <c r="BI545" i="6"/>
  <c r="AG374" i="97"/>
  <c r="U166" i="59"/>
  <c r="X230" i="6"/>
  <c r="AG164" i="91"/>
  <c r="AG37" i="92" s="1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F363" i="97"/>
  <c r="E124" i="116"/>
  <c r="AH224" i="6"/>
  <c r="BG166" i="59"/>
  <c r="BJ230" i="6"/>
  <c r="F43" i="64"/>
  <c r="AQ374" i="97"/>
  <c r="AU553" i="6"/>
  <c r="AA224" i="6"/>
  <c r="X164" i="59" s="1"/>
  <c r="X167" i="59" s="1"/>
  <c r="X169" i="59" s="1"/>
  <c r="AP368" i="97"/>
  <c r="BA374" i="97"/>
  <c r="AI566" i="6"/>
  <c r="BA164" i="91"/>
  <c r="BA37" i="92" s="1"/>
  <c r="BE562" i="6"/>
  <c r="BE210" i="6"/>
  <c r="D124" i="116"/>
  <c r="AX567" i="6"/>
  <c r="AS221" i="6"/>
  <c r="AS214" i="6"/>
  <c r="AS219" i="6"/>
  <c r="AP150" i="59"/>
  <c r="AP154" i="59" s="1"/>
  <c r="BD228" i="6"/>
  <c r="AS220" i="6"/>
  <c r="AS223" i="6"/>
  <c r="AY368" i="97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AR166" i="59"/>
  <c r="AR167" i="59" s="1"/>
  <c r="AR169" i="59" s="1"/>
  <c r="AU230" i="6"/>
  <c r="AJ164" i="59"/>
  <c r="AJ167" i="59" s="1"/>
  <c r="AJ169" i="59" s="1"/>
  <c r="AS363" i="97"/>
  <c r="AW545" i="6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D363" i="97"/>
  <c r="T368" i="97"/>
  <c r="X566" i="6"/>
  <c r="N376" i="97"/>
  <c r="AK363" i="97"/>
  <c r="AO545" i="6"/>
  <c r="AQ224" i="6"/>
  <c r="AT553" i="6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BM562" i="6"/>
  <c r="BM210" i="6"/>
  <c r="I368" i="97"/>
  <c r="M553" i="6"/>
  <c r="AJ224" i="6"/>
  <c r="AG164" i="59" s="1"/>
  <c r="AM553" i="6"/>
  <c r="U374" i="97"/>
  <c r="Y553" i="6"/>
  <c r="H124" i="116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U545" i="6"/>
  <c r="Q363" i="97"/>
  <c r="P374" i="97"/>
  <c r="T567" i="6"/>
  <c r="Y166" i="59"/>
  <c r="Y167" i="59" s="1"/>
  <c r="Y169" i="59" s="1"/>
  <c r="AB230" i="6"/>
  <c r="AX368" i="97"/>
  <c r="P232" i="6"/>
  <c r="P570" i="6" s="1"/>
  <c r="M164" i="59"/>
  <c r="M167" i="59" s="1"/>
  <c r="M169" i="59" s="1"/>
  <c r="M205" i="59" s="1"/>
  <c r="P566" i="6"/>
  <c r="P568" i="6" s="1"/>
  <c r="BK545" i="6"/>
  <c r="BG363" i="97"/>
  <c r="AU376" i="97"/>
  <c r="AS164" i="59"/>
  <c r="AS167" i="59" s="1"/>
  <c r="AS169" i="59" s="1"/>
  <c r="W164" i="59"/>
  <c r="W167" i="59" s="1"/>
  <c r="W169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L563" i="6"/>
  <c r="AL565" i="6" s="1"/>
  <c r="AG10" i="12"/>
  <c r="AG11" i="12" s="1"/>
  <c r="AC164" i="91"/>
  <c r="AC37" i="92" s="1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BF164" i="59" l="1"/>
  <c r="BD164" i="59"/>
  <c r="BD167" i="59" s="1"/>
  <c r="BD169" i="59" s="1"/>
  <c r="BK167" i="59"/>
  <c r="BK169" i="59" s="1"/>
  <c r="BC164" i="59"/>
  <c r="BC167" i="59" s="1"/>
  <c r="BC169" i="59" s="1"/>
  <c r="BO566" i="6"/>
  <c r="BJ224" i="6"/>
  <c r="BG164" i="59" s="1"/>
  <c r="BG167" i="59" s="1"/>
  <c r="BG169" i="59" s="1"/>
  <c r="AT232" i="6"/>
  <c r="AR372" i="6"/>
  <c r="AR380" i="6" s="1"/>
  <c r="AN168" i="91" s="1"/>
  <c r="AN38" i="92" s="1"/>
  <c r="AN47" i="92" s="1"/>
  <c r="AZ164" i="59"/>
  <c r="AT164" i="59"/>
  <c r="BA224" i="6"/>
  <c r="AX164" i="59" s="1"/>
  <c r="AX167" i="59" s="1"/>
  <c r="AX169" i="59" s="1"/>
  <c r="AV164" i="59"/>
  <c r="AV167" i="59" s="1"/>
  <c r="AV169" i="59" s="1"/>
  <c r="AX224" i="6"/>
  <c r="AX232" i="6" s="1"/>
  <c r="AX570" i="6" s="1"/>
  <c r="BP357" i="6"/>
  <c r="AS224" i="6"/>
  <c r="AP164" i="59" s="1"/>
  <c r="AP167" i="59" s="1"/>
  <c r="AP169" i="59" s="1"/>
  <c r="AZ230" i="6"/>
  <c r="AV230" i="6"/>
  <c r="AV567" i="6" s="1"/>
  <c r="AV568" i="6" s="1"/>
  <c r="AA69" i="33"/>
  <c r="AA38" i="28" s="1"/>
  <c r="W27" i="36"/>
  <c r="AK224" i="6"/>
  <c r="AK232" i="6" s="1"/>
  <c r="Y38" i="28"/>
  <c r="V27" i="36"/>
  <c r="V26" i="36" s="1"/>
  <c r="W21" i="34"/>
  <c r="W26" i="36"/>
  <c r="W203" i="59"/>
  <c r="V38" i="64" s="1"/>
  <c r="U15" i="36"/>
  <c r="U16" i="36" s="1"/>
  <c r="X40" i="28"/>
  <c r="Y21" i="34"/>
  <c r="X27" i="36"/>
  <c r="AC11" i="33"/>
  <c r="AB69" i="33"/>
  <c r="U58" i="63"/>
  <c r="Y203" i="59"/>
  <c r="X38" i="64" s="1"/>
  <c r="Z40" i="28"/>
  <c r="W15" i="36"/>
  <c r="W16" i="36" s="1"/>
  <c r="AG8" i="33"/>
  <c r="U24" i="34"/>
  <c r="U20" i="34"/>
  <c r="V17" i="34"/>
  <c r="V19" i="34" s="1"/>
  <c r="V56" i="63"/>
  <c r="V57" i="63"/>
  <c r="V22" i="34"/>
  <c r="G45" i="31"/>
  <c r="G8" i="34"/>
  <c r="G46" i="31" s="1"/>
  <c r="H5" i="34"/>
  <c r="S8" i="92"/>
  <c r="T207" i="59"/>
  <c r="S42" i="71" s="1"/>
  <c r="P164" i="91"/>
  <c r="P37" i="92" s="1"/>
  <c r="AG167" i="59"/>
  <c r="AG169" i="59" s="1"/>
  <c r="U167" i="59"/>
  <c r="U169" i="59" s="1"/>
  <c r="U205" i="59" s="1"/>
  <c r="S21" i="52" s="1"/>
  <c r="I207" i="59"/>
  <c r="H42" i="71" s="1"/>
  <c r="W568" i="6"/>
  <c r="H8" i="92"/>
  <c r="AI568" i="6"/>
  <c r="AG553" i="6"/>
  <c r="AC376" i="97" s="1"/>
  <c r="AA232" i="6"/>
  <c r="AA570" i="6" s="1"/>
  <c r="AA566" i="6"/>
  <c r="AP568" i="6"/>
  <c r="AP571" i="6" s="1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K7" i="71"/>
  <c r="P571" i="6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BJ232" i="6"/>
  <c r="BJ567" i="6"/>
  <c r="BD210" i="6"/>
  <c r="BP210" i="6" s="1"/>
  <c r="BD562" i="6"/>
  <c r="BP562" i="6" s="1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 s="1"/>
  <c r="V169" i="59" s="1"/>
  <c r="V205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W376" i="97"/>
  <c r="F376" i="97"/>
  <c r="BB368" i="97"/>
  <c r="BF566" i="6"/>
  <c r="BF568" i="6" s="1"/>
  <c r="BF553" i="6"/>
  <c r="BE567" i="6"/>
  <c r="AH368" i="97"/>
  <c r="AY568" i="6"/>
  <c r="AY571" i="6" s="1"/>
  <c r="BI553" i="6"/>
  <c r="BE374" i="97"/>
  <c r="E8" i="92"/>
  <c r="D21" i="52"/>
  <c r="F207" i="59"/>
  <c r="BF166" i="59"/>
  <c r="BF167" i="59" s="1"/>
  <c r="BF169" i="59" s="1"/>
  <c r="BI230" i="6"/>
  <c r="AQ536" i="6"/>
  <c r="D65" i="9" s="1"/>
  <c r="AB358" i="97"/>
  <c r="AZ146" i="91"/>
  <c r="AZ160" i="91" s="1"/>
  <c r="AZ35" i="92" s="1"/>
  <c r="AZ159" i="91"/>
  <c r="BL159" i="91" s="1"/>
  <c r="E22" i="91"/>
  <c r="BB150" i="59"/>
  <c r="BB154" i="59" s="1"/>
  <c r="BE214" i="6"/>
  <c r="BE221" i="6"/>
  <c r="BE223" i="6"/>
  <c r="BE220" i="6"/>
  <c r="BE219" i="6"/>
  <c r="AL164" i="59"/>
  <c r="AL167" i="59" s="1"/>
  <c r="AL169" i="59" s="1"/>
  <c r="AT376" i="97"/>
  <c r="BJ553" i="6"/>
  <c r="AC224" i="6"/>
  <c r="AC566" i="6" s="1"/>
  <c r="AC568" i="6" s="1"/>
  <c r="H220" i="6"/>
  <c r="E150" i="59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62" i="6"/>
  <c r="BO363" i="6" s="1"/>
  <c r="F51" i="9" s="1"/>
  <c r="BD368" i="6"/>
  <c r="BO376" i="6"/>
  <c r="AN230" i="6"/>
  <c r="AK166" i="59"/>
  <c r="AK167" i="59" s="1"/>
  <c r="AK169" i="59" s="1"/>
  <c r="AY166" i="91"/>
  <c r="BC378" i="6"/>
  <c r="H563" i="6"/>
  <c r="C10" i="12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AE379" i="6"/>
  <c r="C54" i="9" s="1"/>
  <c r="C55" i="9" s="1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BC536" i="6"/>
  <c r="E65" i="9" s="1"/>
  <c r="AN358" i="97"/>
  <c r="AZ10" i="12"/>
  <c r="AZ11" i="12" s="1"/>
  <c r="BE563" i="6"/>
  <c r="BE565" i="6" s="1"/>
  <c r="F7" i="71"/>
  <c r="K571" i="6"/>
  <c r="AR567" i="6"/>
  <c r="L8" i="92"/>
  <c r="K21" i="52"/>
  <c r="M207" i="59"/>
  <c r="AE551" i="6"/>
  <c r="AA372" i="97"/>
  <c r="E30" i="97" s="1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W570" i="6"/>
  <c r="S376" i="97"/>
  <c r="N570" i="6"/>
  <c r="J376" i="97"/>
  <c r="BB232" i="6"/>
  <c r="BB570" i="6" s="1"/>
  <c r="BB567" i="6"/>
  <c r="BB568" i="6" s="1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AF563" i="6"/>
  <c r="AF565" i="6" s="1"/>
  <c r="AA10" i="12"/>
  <c r="AA11" i="12" s="1"/>
  <c r="AI376" i="97"/>
  <c r="AM570" i="6"/>
  <c r="Q368" i="97"/>
  <c r="U566" i="6"/>
  <c r="AM10" i="12"/>
  <c r="AM11" i="12" s="1"/>
  <c r="AR563" i="6"/>
  <c r="AR565" i="6" s="1"/>
  <c r="D354" i="97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AO368" i="97"/>
  <c r="AW376" i="97"/>
  <c r="AW368" i="97"/>
  <c r="BA566" i="6"/>
  <c r="BA568" i="6" s="1"/>
  <c r="Z376" i="97"/>
  <c r="P168" i="91"/>
  <c r="P38" i="92" s="1"/>
  <c r="P47" i="92" s="1"/>
  <c r="AE381" i="6"/>
  <c r="C56" i="9" s="1"/>
  <c r="Y368" i="97"/>
  <c r="AC553" i="6"/>
  <c r="AG232" i="6"/>
  <c r="AG567" i="6"/>
  <c r="AE164" i="59"/>
  <c r="AE167" i="59" s="1"/>
  <c r="AE169" i="59" s="1"/>
  <c r="AH566" i="6"/>
  <c r="AH568" i="6" s="1"/>
  <c r="AH164" i="59"/>
  <c r="AH167" i="59" s="1"/>
  <c r="AH169" i="59" s="1"/>
  <c r="AS374" i="97"/>
  <c r="AW553" i="6"/>
  <c r="AD164" i="59"/>
  <c r="AD167" i="59" s="1"/>
  <c r="AD169" i="59" s="1"/>
  <c r="AK553" i="6"/>
  <c r="AL553" i="6"/>
  <c r="AZ374" i="97"/>
  <c r="BL230" i="6"/>
  <c r="BI166" i="59"/>
  <c r="BI167" i="59" s="1"/>
  <c r="BI169" i="59" s="1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X570" i="6"/>
  <c r="T376" i="97"/>
  <c r="AF372" i="6"/>
  <c r="AJ566" i="6"/>
  <c r="AF376" i="97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O553" i="6"/>
  <c r="AG566" i="6"/>
  <c r="AS567" i="6"/>
  <c r="AJ374" i="97"/>
  <c r="AN553" i="6"/>
  <c r="BM220" i="6"/>
  <c r="BM223" i="6"/>
  <c r="BM214" i="6"/>
  <c r="BM219" i="6"/>
  <c r="BJ150" i="59"/>
  <c r="BJ154" i="59" s="1"/>
  <c r="BM221" i="6"/>
  <c r="L570" i="6"/>
  <c r="H376" i="97"/>
  <c r="BH164" i="59"/>
  <c r="BH167" i="59" s="1"/>
  <c r="BH169" i="59" s="1"/>
  <c r="BJ376" i="97"/>
  <c r="BI363" i="97"/>
  <c r="BM545" i="6"/>
  <c r="AL567" i="6"/>
  <c r="BG568" i="6"/>
  <c r="AQ378" i="6"/>
  <c r="AM166" i="91"/>
  <c r="AT368" i="97"/>
  <c r="AA164" i="59"/>
  <c r="AA167" i="59" s="1"/>
  <c r="AA169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D8" i="111"/>
  <c r="BE224" i="6" l="1"/>
  <c r="AN164" i="91"/>
  <c r="BC373" i="6"/>
  <c r="E52" i="9" s="1"/>
  <c r="E53" i="9" s="1"/>
  <c r="BM224" i="6"/>
  <c r="BD372" i="6"/>
  <c r="AU164" i="59"/>
  <c r="AU167" i="59" s="1"/>
  <c r="AU169" i="59" s="1"/>
  <c r="BA232" i="6"/>
  <c r="BA570" i="6" s="1"/>
  <c r="BA571" i="6" s="1"/>
  <c r="AX566" i="6"/>
  <c r="AX568" i="6" s="1"/>
  <c r="AX571" i="6" s="1"/>
  <c r="AS232" i="6"/>
  <c r="AS570" i="6" s="1"/>
  <c r="AN7" i="71" s="1"/>
  <c r="BL354" i="97"/>
  <c r="AR224" i="6"/>
  <c r="AR232" i="6" s="1"/>
  <c r="AS566" i="6"/>
  <c r="AS568" i="6" s="1"/>
  <c r="AT167" i="59"/>
  <c r="AT169" i="59" s="1"/>
  <c r="BL160" i="91"/>
  <c r="R22" i="52"/>
  <c r="Y205" i="59"/>
  <c r="X8" i="92" s="1"/>
  <c r="E20" i="91"/>
  <c r="X26" i="36"/>
  <c r="W205" i="59"/>
  <c r="X203" i="59"/>
  <c r="Y40" i="28"/>
  <c r="V15" i="36"/>
  <c r="V16" i="36" s="1"/>
  <c r="Z21" i="34"/>
  <c r="AB38" i="28"/>
  <c r="Y27" i="36"/>
  <c r="Y26" i="36" s="1"/>
  <c r="V58" i="63"/>
  <c r="AD11" i="33"/>
  <c r="AC69" i="33"/>
  <c r="S35" i="64"/>
  <c r="T79" i="63" s="1"/>
  <c r="Z203" i="59"/>
  <c r="X15" i="36"/>
  <c r="AA40" i="28"/>
  <c r="AH8" i="33"/>
  <c r="W57" i="63"/>
  <c r="W22" i="34"/>
  <c r="H43" i="31"/>
  <c r="H7" i="34"/>
  <c r="V24" i="34"/>
  <c r="W56" i="63"/>
  <c r="V20" i="34"/>
  <c r="W17" i="34"/>
  <c r="W19" i="34" s="1"/>
  <c r="H9" i="92"/>
  <c r="G22" i="52"/>
  <c r="T8" i="92"/>
  <c r="H35" i="64"/>
  <c r="I79" i="63" s="1"/>
  <c r="U207" i="59"/>
  <c r="T9" i="92" s="1"/>
  <c r="AG570" i="6"/>
  <c r="AB7" i="71" s="1"/>
  <c r="D9" i="9"/>
  <c r="U568" i="6"/>
  <c r="BB164" i="59"/>
  <c r="BB167" i="59" s="1"/>
  <c r="BB169" i="59" s="1"/>
  <c r="D69" i="9"/>
  <c r="E9" i="9"/>
  <c r="AL232" i="6"/>
  <c r="AL570" i="6" s="1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 s="1"/>
  <c r="S536" i="6"/>
  <c r="Q8" i="92"/>
  <c r="P21" i="52"/>
  <c r="R207" i="59"/>
  <c r="Q7" i="71"/>
  <c r="V571" i="6"/>
  <c r="X376" i="97"/>
  <c r="AB570" i="6"/>
  <c r="BK166" i="91"/>
  <c r="BO378" i="6"/>
  <c r="AS7" i="71"/>
  <c r="BE232" i="6"/>
  <c r="E48" i="59"/>
  <c r="BM152" i="59"/>
  <c r="BO536" i="6"/>
  <c r="F65" i="9" s="1"/>
  <c r="AZ358" i="97"/>
  <c r="L79" i="63"/>
  <c r="AI571" i="6"/>
  <c r="AD7" i="71"/>
  <c r="AV570" i="6"/>
  <c r="AR376" i="97"/>
  <c r="AM374" i="97"/>
  <c r="AQ553" i="6"/>
  <c r="AQ554" i="6" s="1"/>
  <c r="D70" i="9" s="1"/>
  <c r="E46" i="59"/>
  <c r="E154" i="59"/>
  <c r="AZ34" i="92"/>
  <c r="H19" i="91"/>
  <c r="H25" i="91" s="1"/>
  <c r="J571" i="6"/>
  <c r="E7" i="71"/>
  <c r="AN37" i="92"/>
  <c r="G20" i="91"/>
  <c r="S363" i="6"/>
  <c r="BP362" i="6"/>
  <c r="L21" i="52"/>
  <c r="M8" i="92"/>
  <c r="N207" i="59"/>
  <c r="M571" i="6"/>
  <c r="H7" i="71"/>
  <c r="B21" i="9"/>
  <c r="AA571" i="6"/>
  <c r="V7" i="71"/>
  <c r="BC553" i="6"/>
  <c r="AY374" i="97"/>
  <c r="W571" i="6"/>
  <c r="R7" i="71"/>
  <c r="H565" i="6"/>
  <c r="AZ164" i="91"/>
  <c r="BO373" i="6"/>
  <c r="F52" i="9" s="1"/>
  <c r="F53" i="9" s="1"/>
  <c r="BD380" i="6"/>
  <c r="BE376" i="97"/>
  <c r="B49" i="9"/>
  <c r="BP359" i="6"/>
  <c r="BD563" i="6"/>
  <c r="BD565" i="6" s="1"/>
  <c r="AY10" i="12"/>
  <c r="AY11" i="12" s="1"/>
  <c r="AO568" i="6"/>
  <c r="BK372" i="97"/>
  <c r="H30" i="97" s="1"/>
  <c r="BO551" i="6"/>
  <c r="BO552" i="6" s="1"/>
  <c r="F68" i="9" s="1"/>
  <c r="H372" i="6"/>
  <c r="Q21" i="52"/>
  <c r="R8" i="92"/>
  <c r="S207" i="59"/>
  <c r="BD220" i="6"/>
  <c r="BD221" i="6"/>
  <c r="BD223" i="6"/>
  <c r="BD219" i="6"/>
  <c r="BD224" i="6" s="1"/>
  <c r="BA150" i="59"/>
  <c r="BM150" i="59" s="1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S230" i="6"/>
  <c r="P166" i="59"/>
  <c r="Z164" i="59"/>
  <c r="Z167" i="59" s="1"/>
  <c r="Z169" i="59" s="1"/>
  <c r="AC232" i="6"/>
  <c r="AC570" i="6" s="1"/>
  <c r="BI567" i="6"/>
  <c r="BI568" i="6" s="1"/>
  <c r="BI232" i="6"/>
  <c r="BI570" i="6" s="1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 s="1"/>
  <c r="BL232" i="6"/>
  <c r="BL570" i="6" s="1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H7" i="71"/>
  <c r="AM571" i="6"/>
  <c r="BC380" i="6"/>
  <c r="AY168" i="91" s="1"/>
  <c r="AY38" i="92" s="1"/>
  <c r="AY47" i="92" s="1"/>
  <c r="BC379" i="6"/>
  <c r="E54" i="9" s="1"/>
  <c r="E55" i="9" s="1"/>
  <c r="AS376" i="97"/>
  <c r="AQ546" i="6"/>
  <c r="D66" i="9" s="1"/>
  <c r="D67" i="9" s="1"/>
  <c r="AB368" i="97"/>
  <c r="F28" i="97" s="1"/>
  <c r="M22" i="52"/>
  <c r="N9" i="92"/>
  <c r="N42" i="71"/>
  <c r="N35" i="64"/>
  <c r="AR553" i="6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B164" i="91"/>
  <c r="AQ373" i="6"/>
  <c r="D52" i="9" s="1"/>
  <c r="D53" i="9" s="1"/>
  <c r="AF380" i="6"/>
  <c r="BM153" i="59"/>
  <c r="E49" i="59"/>
  <c r="C11" i="12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BB7" i="71"/>
  <c r="BG571" i="6"/>
  <c r="AJ568" i="6"/>
  <c r="AJ571" i="6" s="1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H224" i="6"/>
  <c r="E35" i="64"/>
  <c r="E42" i="71"/>
  <c r="E9" i="92"/>
  <c r="D22" i="52"/>
  <c r="U8" i="92"/>
  <c r="T21" i="52"/>
  <c r="V207" i="59"/>
  <c r="AZ363" i="97"/>
  <c r="BD545" i="6"/>
  <c r="K49" i="71"/>
  <c r="K55" i="71"/>
  <c r="AV7" i="71" l="1"/>
  <c r="AS571" i="6"/>
  <c r="AO164" i="59"/>
  <c r="BC225" i="6"/>
  <c r="E24" i="9" s="1"/>
  <c r="AR566" i="6"/>
  <c r="AR568" i="6" s="1"/>
  <c r="AZ167" i="59"/>
  <c r="AZ169" i="59" s="1"/>
  <c r="BP563" i="6"/>
  <c r="BL358" i="97"/>
  <c r="BO380" i="6"/>
  <c r="BK168" i="91" s="1"/>
  <c r="BK38" i="92" s="1"/>
  <c r="BK47" i="92" s="1"/>
  <c r="BO379" i="6"/>
  <c r="F54" i="9" s="1"/>
  <c r="F55" i="9" s="1"/>
  <c r="BC381" i="6"/>
  <c r="E56" i="9" s="1"/>
  <c r="I19" i="91"/>
  <c r="BP565" i="6"/>
  <c r="BP211" i="6"/>
  <c r="BK37" i="92"/>
  <c r="H22" i="91"/>
  <c r="F69" i="9"/>
  <c r="BK10" i="12"/>
  <c r="BK11" i="12" s="1"/>
  <c r="W21" i="52"/>
  <c r="Y207" i="59"/>
  <c r="X35" i="64" s="1"/>
  <c r="Y79" i="63" s="1"/>
  <c r="Z205" i="59"/>
  <c r="W58" i="63"/>
  <c r="AG571" i="6"/>
  <c r="T42" i="71"/>
  <c r="T49" i="71" s="1"/>
  <c r="W38" i="64"/>
  <c r="X205" i="59"/>
  <c r="V8" i="92"/>
  <c r="W207" i="59"/>
  <c r="U21" i="52"/>
  <c r="X16" i="36"/>
  <c r="Y38" i="64"/>
  <c r="Y15" i="36"/>
  <c r="Y16" i="36" s="1"/>
  <c r="AA203" i="59"/>
  <c r="AB40" i="28"/>
  <c r="Z27" i="36"/>
  <c r="Z26" i="36" s="1"/>
  <c r="AC38" i="28"/>
  <c r="AA21" i="34"/>
  <c r="E9" i="34" s="1"/>
  <c r="AC70" i="33"/>
  <c r="AE11" i="33"/>
  <c r="AD69" i="33"/>
  <c r="H45" i="64"/>
  <c r="H67" i="64" s="1"/>
  <c r="X17" i="34"/>
  <c r="X19" i="34" s="1"/>
  <c r="W20" i="34"/>
  <c r="W24" i="34"/>
  <c r="X56" i="63"/>
  <c r="X57" i="63"/>
  <c r="X22" i="34"/>
  <c r="AI8" i="33"/>
  <c r="H8" i="34"/>
  <c r="H46" i="31" s="1"/>
  <c r="H45" i="31"/>
  <c r="S22" i="52"/>
  <c r="T35" i="64"/>
  <c r="U79" i="63" s="1"/>
  <c r="BD566" i="6"/>
  <c r="BD568" i="6" s="1"/>
  <c r="F9" i="9"/>
  <c r="AC571" i="6"/>
  <c r="X7" i="71"/>
  <c r="BG7" i="71"/>
  <c r="BL571" i="6"/>
  <c r="BD7" i="71"/>
  <c r="BI571" i="6"/>
  <c r="AN571" i="6"/>
  <c r="AI7" i="71"/>
  <c r="BL166" i="59"/>
  <c r="BO230" i="6"/>
  <c r="BO231" i="6" s="1"/>
  <c r="F26" i="9" s="1"/>
  <c r="P7" i="71"/>
  <c r="U571" i="6"/>
  <c r="AB37" i="92"/>
  <c r="F20" i="91"/>
  <c r="AQ7" i="71"/>
  <c r="AV571" i="6"/>
  <c r="E49" i="71"/>
  <c r="E55" i="71"/>
  <c r="AQ225" i="6"/>
  <c r="D24" i="9" s="1"/>
  <c r="AC164" i="59"/>
  <c r="AF232" i="6"/>
  <c r="J49" i="59"/>
  <c r="K49" i="59" s="1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 s="1"/>
  <c r="AQ232" i="6"/>
  <c r="AQ570" i="6" s="1"/>
  <c r="AQ231" i="6"/>
  <c r="D26" i="9" s="1"/>
  <c r="AB167" i="59"/>
  <c r="AB169" i="59" s="1"/>
  <c r="F62" i="59"/>
  <c r="E72" i="116" s="1"/>
  <c r="M79" i="63"/>
  <c r="AN167" i="59"/>
  <c r="AN169" i="59" s="1"/>
  <c r="B7" i="9"/>
  <c r="AM376" i="97"/>
  <c r="F32" i="97" s="1"/>
  <c r="F41" i="97" s="1"/>
  <c r="I45" i="64"/>
  <c r="J79" i="63"/>
  <c r="AO571" i="6"/>
  <c r="AJ7" i="71"/>
  <c r="Q22" i="52"/>
  <c r="R9" i="92"/>
  <c r="R42" i="71"/>
  <c r="R35" i="64"/>
  <c r="BK374" i="97"/>
  <c r="BO553" i="6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F566" i="6"/>
  <c r="AF568" i="6" s="1"/>
  <c r="E25" i="9"/>
  <c r="E10" i="9"/>
  <c r="E11" i="9" s="1"/>
  <c r="BC7" i="71"/>
  <c r="BH571" i="6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S567" i="6"/>
  <c r="S232" i="6"/>
  <c r="S231" i="6"/>
  <c r="D368" i="97"/>
  <c r="BP545" i="6"/>
  <c r="BM368" i="97" s="1"/>
  <c r="H553" i="6"/>
  <c r="S546" i="6"/>
  <c r="H20" i="91"/>
  <c r="AZ37" i="92"/>
  <c r="AY376" i="97"/>
  <c r="E50" i="59"/>
  <c r="Q35" i="64"/>
  <c r="Q9" i="92"/>
  <c r="Q42" i="71"/>
  <c r="P22" i="52"/>
  <c r="B65" i="9"/>
  <c r="BP536" i="6"/>
  <c r="AG7" i="71"/>
  <c r="AL571" i="6"/>
  <c r="AB168" i="91"/>
  <c r="AB38" i="92" s="1"/>
  <c r="AB47" i="92" s="1"/>
  <c r="AQ381" i="6"/>
  <c r="D56" i="9" s="1"/>
  <c r="AE232" i="6"/>
  <c r="AE570" i="6" s="1"/>
  <c r="AE567" i="6"/>
  <c r="AE568" i="6" s="1"/>
  <c r="AE231" i="6"/>
  <c r="C26" i="9" s="1"/>
  <c r="AB571" i="6"/>
  <c r="W7" i="71"/>
  <c r="AK571" i="6"/>
  <c r="AF7" i="71"/>
  <c r="AN376" i="97"/>
  <c r="AR570" i="6"/>
  <c r="BC554" i="6"/>
  <c r="E70" i="9" s="1"/>
  <c r="BO225" i="6"/>
  <c r="F24" i="9" s="1"/>
  <c r="BA164" i="59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 s="1"/>
  <c r="BO546" i="6"/>
  <c r="F66" i="9" s="1"/>
  <c r="F67" i="9" s="1"/>
  <c r="AZ368" i="97"/>
  <c r="H28" i="97" s="1"/>
  <c r="BD553" i="6"/>
  <c r="BC567" i="6"/>
  <c r="BC568" i="6" s="1"/>
  <c r="BC569" i="6" s="1"/>
  <c r="BC232" i="6"/>
  <c r="BC570" i="6" s="1"/>
  <c r="BC231" i="6"/>
  <c r="E26" i="9" s="1"/>
  <c r="AZ168" i="91"/>
  <c r="AZ38" i="92" s="1"/>
  <c r="AZ47" i="92" s="1"/>
  <c r="BP363" i="6"/>
  <c r="B51" i="9"/>
  <c r="K79" i="63"/>
  <c r="D30" i="97"/>
  <c r="I30" i="97" s="1"/>
  <c r="BL372" i="97"/>
  <c r="BA376" i="97"/>
  <c r="BE570" i="6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P167" i="59"/>
  <c r="P169" i="59" s="1"/>
  <c r="P205" i="59" s="1"/>
  <c r="D164" i="91"/>
  <c r="H566" i="6"/>
  <c r="S373" i="6"/>
  <c r="H380" i="6"/>
  <c r="BP372" i="6"/>
  <c r="BD232" i="6"/>
  <c r="L48" i="50"/>
  <c r="K58" i="52"/>
  <c r="L52" i="63"/>
  <c r="L31" i="50"/>
  <c r="L49" i="52" s="1"/>
  <c r="K52" i="52"/>
  <c r="N49" i="71"/>
  <c r="N55" i="71"/>
  <c r="BF7" i="71"/>
  <c r="BK571" i="6"/>
  <c r="P376" i="97"/>
  <c r="AE554" i="6"/>
  <c r="C70" i="9" s="1"/>
  <c r="D56" i="116"/>
  <c r="J46" i="59"/>
  <c r="K46" i="59" s="1"/>
  <c r="J55" i="71"/>
  <c r="J49" i="71"/>
  <c r="G67" i="64"/>
  <c r="G55" i="64"/>
  <c r="BO381" i="6" l="1"/>
  <c r="F56" i="9" s="1"/>
  <c r="I62" i="59"/>
  <c r="H72" i="116" s="1"/>
  <c r="BL167" i="59"/>
  <c r="BL169" i="59" s="1"/>
  <c r="BM154" i="59"/>
  <c r="X9" i="92"/>
  <c r="G32" i="97"/>
  <c r="G41" i="97" s="1"/>
  <c r="F12" i="9"/>
  <c r="F13" i="9" s="1"/>
  <c r="W22" i="52"/>
  <c r="X42" i="71"/>
  <c r="X49" i="71" s="1"/>
  <c r="BM166" i="59"/>
  <c r="BP230" i="6"/>
  <c r="F27" i="9"/>
  <c r="BC233" i="6"/>
  <c r="E28" i="9" s="1"/>
  <c r="E14" i="9" s="1"/>
  <c r="T55" i="71"/>
  <c r="V35" i="64"/>
  <c r="W79" i="63" s="1"/>
  <c r="U22" i="52"/>
  <c r="V42" i="71"/>
  <c r="V9" i="92"/>
  <c r="W8" i="92"/>
  <c r="V21" i="52"/>
  <c r="X207" i="59"/>
  <c r="Z38" i="64"/>
  <c r="AA205" i="59"/>
  <c r="AF11" i="33"/>
  <c r="AE69" i="33"/>
  <c r="E10" i="34"/>
  <c r="E47" i="31"/>
  <c r="AA27" i="36"/>
  <c r="AA26" i="36" s="1"/>
  <c r="AB21" i="34"/>
  <c r="AD38" i="28"/>
  <c r="AB203" i="59"/>
  <c r="AA38" i="64" s="1"/>
  <c r="Z15" i="36"/>
  <c r="Z16" i="36" s="1"/>
  <c r="AC40" i="28"/>
  <c r="E39" i="35" s="1"/>
  <c r="E37" i="35"/>
  <c r="AJ8" i="33"/>
  <c r="X20" i="34"/>
  <c r="X24" i="34"/>
  <c r="Y17" i="34"/>
  <c r="Y19" i="34" s="1"/>
  <c r="Y56" i="63"/>
  <c r="Y57" i="63"/>
  <c r="Y22" i="34"/>
  <c r="X58" i="63"/>
  <c r="AQ569" i="6"/>
  <c r="E32" i="97"/>
  <c r="E41" i="97" s="1"/>
  <c r="AE233" i="6"/>
  <c r="C28" i="9" s="1"/>
  <c r="C14" i="9" s="1"/>
  <c r="AQ233" i="6"/>
  <c r="D28" i="9" s="1"/>
  <c r="D14" i="9" s="1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 s="1"/>
  <c r="K51" i="63"/>
  <c r="AQ571" i="6"/>
  <c r="AL7" i="71"/>
  <c r="N79" i="63"/>
  <c r="G44" i="71"/>
  <c r="G6" i="111"/>
  <c r="G15" i="111" s="1"/>
  <c r="D168" i="91"/>
  <c r="D38" i="92" s="1"/>
  <c r="D47" i="92" s="1"/>
  <c r="S381" i="6"/>
  <c r="BP380" i="6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M55" i="71"/>
  <c r="M49" i="71"/>
  <c r="H6" i="111"/>
  <c r="H44" i="71"/>
  <c r="AZ7" i="71"/>
  <c r="BE571" i="6"/>
  <c r="BK376" i="97"/>
  <c r="AC167" i="59"/>
  <c r="G60" i="59"/>
  <c r="F70" i="116" s="1"/>
  <c r="J43" i="64"/>
  <c r="J45" i="64" s="1"/>
  <c r="F55" i="71"/>
  <c r="F49" i="71"/>
  <c r="B66" i="9"/>
  <c r="B67" i="9" s="1"/>
  <c r="BP546" i="6"/>
  <c r="O8" i="92"/>
  <c r="N21" i="52"/>
  <c r="P207" i="59"/>
  <c r="G79" i="63"/>
  <c r="F45" i="64"/>
  <c r="F10" i="9"/>
  <c r="F11" i="9" s="1"/>
  <c r="F25" i="9"/>
  <c r="C27" i="9"/>
  <c r="C12" i="9"/>
  <c r="C13" i="9" s="1"/>
  <c r="Q55" i="71"/>
  <c r="Q49" i="71"/>
  <c r="BP553" i="6"/>
  <c r="BM376" i="97" s="1"/>
  <c r="J32" i="97" s="1"/>
  <c r="J41" i="97" s="1"/>
  <c r="D376" i="97"/>
  <c r="H570" i="6"/>
  <c r="S554" i="6"/>
  <c r="S79" i="63"/>
  <c r="I55" i="64"/>
  <c r="I67" i="64"/>
  <c r="D12" i="9"/>
  <c r="D13" i="9" s="1"/>
  <c r="D27" i="9"/>
  <c r="B52" i="9"/>
  <c r="B53" i="9" s="1"/>
  <c r="BP373" i="6"/>
  <c r="S233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U55" i="71"/>
  <c r="U49" i="71"/>
  <c r="D25" i="9"/>
  <c r="D10" i="9"/>
  <c r="D11" i="9" s="1"/>
  <c r="BO232" i="6"/>
  <c r="BO570" i="6" s="1"/>
  <c r="BO567" i="6"/>
  <c r="BO568" i="6" s="1"/>
  <c r="BO569" i="6" s="1"/>
  <c r="B54" i="9"/>
  <c r="B55" i="9" s="1"/>
  <c r="BP379" i="6"/>
  <c r="R55" i="71"/>
  <c r="R49" i="71"/>
  <c r="BM571" i="6"/>
  <c r="BH7" i="7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9" i="9"/>
  <c r="S570" i="6"/>
  <c r="O376" i="97"/>
  <c r="BD570" i="6"/>
  <c r="AZ376" i="97"/>
  <c r="H32" i="97" s="1"/>
  <c r="H41" i="97" s="1"/>
  <c r="BO554" i="6"/>
  <c r="F70" i="9" s="1"/>
  <c r="C10" i="9"/>
  <c r="C11" i="9" s="1"/>
  <c r="C25" i="9"/>
  <c r="D72" i="116"/>
  <c r="J62" i="59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L368" i="97"/>
  <c r="J28" i="97" s="1"/>
  <c r="D28" i="97"/>
  <c r="I28" i="97" s="1"/>
  <c r="BP232" i="6" l="1"/>
  <c r="BO233" i="6"/>
  <c r="F28" i="9" s="1"/>
  <c r="H14" i="9" s="1"/>
  <c r="X55" i="71"/>
  <c r="K62" i="59"/>
  <c r="BP567" i="6"/>
  <c r="V22" i="52"/>
  <c r="W35" i="64"/>
  <c r="X79" i="63" s="1"/>
  <c r="W9" i="92"/>
  <c r="W42" i="71"/>
  <c r="F99" i="59"/>
  <c r="E109" i="116" s="1"/>
  <c r="V49" i="71"/>
  <c r="V55" i="71"/>
  <c r="Y58" i="63"/>
  <c r="E8" i="64"/>
  <c r="E123" i="116" s="1"/>
  <c r="E48" i="31"/>
  <c r="E12" i="34"/>
  <c r="E50" i="31" s="1"/>
  <c r="AC21" i="34"/>
  <c r="AB27" i="36"/>
  <c r="AB26" i="36" s="1"/>
  <c r="AE38" i="28"/>
  <c r="AD40" i="28"/>
  <c r="AC203" i="59"/>
  <c r="AB38" i="64" s="1"/>
  <c r="AA15" i="36"/>
  <c r="AA16" i="36" s="1"/>
  <c r="Z8" i="92"/>
  <c r="Y21" i="52"/>
  <c r="AA207" i="59"/>
  <c r="AG11" i="33"/>
  <c r="AF69" i="33"/>
  <c r="Z17" i="36"/>
  <c r="AB205" i="59"/>
  <c r="Z57" i="63"/>
  <c r="Z22" i="34"/>
  <c r="Y24" i="34"/>
  <c r="Z17" i="34"/>
  <c r="Z19" i="34" s="1"/>
  <c r="Z56" i="63"/>
  <c r="Y20" i="34"/>
  <c r="AK8" i="33"/>
  <c r="M65" i="50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A169" i="59"/>
  <c r="I63" i="59"/>
  <c r="H73" i="116" s="1"/>
  <c r="S569" i="6"/>
  <c r="BP569" i="6" s="1"/>
  <c r="BP568" i="6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Q169" i="59"/>
  <c r="F63" i="59"/>
  <c r="E73" i="116" s="1"/>
  <c r="D32" i="97"/>
  <c r="BL376" i="97"/>
  <c r="BP381" i="6"/>
  <c r="B56" i="9"/>
  <c r="N7" i="71"/>
  <c r="S571" i="6"/>
  <c r="B25" i="9"/>
  <c r="B10" i="9"/>
  <c r="B11" i="9" s="1"/>
  <c r="I44" i="71"/>
  <c r="I6" i="111"/>
  <c r="J67" i="64"/>
  <c r="J55" i="64"/>
  <c r="Y49" i="71"/>
  <c r="Y55" i="71"/>
  <c r="BP554" i="6"/>
  <c r="B70" i="9"/>
  <c r="AC169" i="59"/>
  <c r="G63" i="59"/>
  <c r="F73" i="116" s="1"/>
  <c r="C7" i="71"/>
  <c r="H571" i="6"/>
  <c r="AY7" i="71"/>
  <c r="BD571" i="6"/>
  <c r="M58" i="52"/>
  <c r="N52" i="63"/>
  <c r="M52" i="52"/>
  <c r="N48" i="50"/>
  <c r="N31" i="50"/>
  <c r="N49" i="52" s="1"/>
  <c r="B28" i="9"/>
  <c r="BP233" i="6"/>
  <c r="Z79" i="63"/>
  <c r="H65" i="59"/>
  <c r="G75" i="116" s="1"/>
  <c r="E63" i="59"/>
  <c r="E169" i="59"/>
  <c r="BM167" i="59"/>
  <c r="F14" i="9" l="1"/>
  <c r="W49" i="71"/>
  <c r="W55" i="71"/>
  <c r="AD203" i="59"/>
  <c r="AE40" i="28"/>
  <c r="AB15" i="36"/>
  <c r="AB16" i="36" s="1"/>
  <c r="AC27" i="36"/>
  <c r="AC26" i="36" s="1"/>
  <c r="AF38" i="28"/>
  <c r="AD21" i="34"/>
  <c r="Z58" i="63"/>
  <c r="Z21" i="52"/>
  <c r="AA8" i="92"/>
  <c r="AB207" i="59"/>
  <c r="AH11" i="33"/>
  <c r="AG69" i="33"/>
  <c r="Y22" i="52"/>
  <c r="Z9" i="92"/>
  <c r="Z35" i="64"/>
  <c r="AA79" i="63" s="1"/>
  <c r="Z42" i="71"/>
  <c r="AA56" i="63"/>
  <c r="AA17" i="34"/>
  <c r="AA19" i="34" s="1"/>
  <c r="Z20" i="34"/>
  <c r="Z24" i="34"/>
  <c r="AA57" i="63"/>
  <c r="AA22" i="34"/>
  <c r="AL8" i="33"/>
  <c r="I65" i="59"/>
  <c r="H75" i="116" s="1"/>
  <c r="F44" i="71"/>
  <c r="F6" i="111"/>
  <c r="F15" i="111" s="1"/>
  <c r="E57" i="71"/>
  <c r="E50" i="71"/>
  <c r="P79" i="63"/>
  <c r="E36" i="63" s="1"/>
  <c r="D179" i="116" s="1"/>
  <c r="BM169" i="59"/>
  <c r="E205" i="59"/>
  <c r="E65" i="59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14" i="9"/>
  <c r="G14" i="9" s="1"/>
  <c r="I57" i="71"/>
  <c r="I50" i="71"/>
  <c r="L67" i="64"/>
  <c r="L55" i="64"/>
  <c r="G65" i="59"/>
  <c r="F75" i="116" s="1"/>
  <c r="AC205" i="59"/>
  <c r="O49" i="71"/>
  <c r="O55" i="71"/>
  <c r="D73" i="116"/>
  <c r="J63" i="59"/>
  <c r="K63" i="59" s="1"/>
  <c r="I15" i="11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G38" i="28" l="1"/>
  <c r="AD27" i="36"/>
  <c r="AD26" i="36" s="1"/>
  <c r="AE21" i="34"/>
  <c r="Z55" i="71"/>
  <c r="Z49" i="71"/>
  <c r="AA42" i="71"/>
  <c r="AA35" i="64"/>
  <c r="AB79" i="63" s="1"/>
  <c r="F36" i="63" s="1"/>
  <c r="E179" i="116" s="1"/>
  <c r="AA9" i="92"/>
  <c r="Z22" i="52"/>
  <c r="AF40" i="28"/>
  <c r="AE203" i="59"/>
  <c r="AC15" i="36"/>
  <c r="AC16" i="36" s="1"/>
  <c r="AI11" i="33"/>
  <c r="AH69" i="33"/>
  <c r="AC38" i="64"/>
  <c r="AD205" i="59"/>
  <c r="AM8" i="33"/>
  <c r="AB57" i="63"/>
  <c r="F14" i="63" s="1"/>
  <c r="E157" i="116" s="1"/>
  <c r="AB22" i="34"/>
  <c r="AB56" i="63"/>
  <c r="AB17" i="34"/>
  <c r="AB19" i="34" s="1"/>
  <c r="AA24" i="34"/>
  <c r="AA20" i="34"/>
  <c r="AA58" i="63"/>
  <c r="P52" i="63"/>
  <c r="E9" i="63" s="1"/>
  <c r="D152" i="116" s="1"/>
  <c r="P48" i="50"/>
  <c r="P31" i="50"/>
  <c r="P49" i="52" s="1"/>
  <c r="O52" i="52"/>
  <c r="O58" i="52"/>
  <c r="N16" i="67"/>
  <c r="N19" i="67" s="1"/>
  <c r="N51" i="63"/>
  <c r="C21" i="52"/>
  <c r="E101" i="59"/>
  <c r="D8" i="92"/>
  <c r="E207" i="59"/>
  <c r="AA21" i="52"/>
  <c r="AB8" i="92"/>
  <c r="AC207" i="59"/>
  <c r="J50" i="71"/>
  <c r="J57" i="71"/>
  <c r="K57" i="71"/>
  <c r="K50" i="71"/>
  <c r="O21" i="52"/>
  <c r="P8" i="92"/>
  <c r="F101" i="59"/>
  <c r="E111" i="116" s="1"/>
  <c r="Q207" i="59"/>
  <c r="D75" i="116"/>
  <c r="J65" i="59"/>
  <c r="K65" i="59" s="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F57" i="71"/>
  <c r="F50" i="71"/>
  <c r="AC8" i="92" l="1"/>
  <c r="AD207" i="59"/>
  <c r="AB21" i="52"/>
  <c r="AF21" i="34"/>
  <c r="AE27" i="36"/>
  <c r="AE26" i="36" s="1"/>
  <c r="AH38" i="28"/>
  <c r="AA49" i="71"/>
  <c r="AA55" i="71"/>
  <c r="AE205" i="59"/>
  <c r="AD38" i="64"/>
  <c r="AJ11" i="33"/>
  <c r="AI69" i="33"/>
  <c r="AF203" i="59"/>
  <c r="AD15" i="36"/>
  <c r="AD16" i="36" s="1"/>
  <c r="AG40" i="28"/>
  <c r="AN8" i="33"/>
  <c r="AB24" i="34"/>
  <c r="AB20" i="34"/>
  <c r="AC17" i="34"/>
  <c r="AC19" i="34" s="1"/>
  <c r="AC56" i="63"/>
  <c r="AC57" i="63"/>
  <c r="AC22" i="34"/>
  <c r="F13" i="63"/>
  <c r="E156" i="116" s="1"/>
  <c r="AB58" i="63"/>
  <c r="F15" i="63" s="1"/>
  <c r="E158" i="116" s="1"/>
  <c r="O51" i="63"/>
  <c r="O16" i="67"/>
  <c r="O19" i="67" s="1"/>
  <c r="N67" i="64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L57" i="71"/>
  <c r="L50" i="71"/>
  <c r="AB9" i="92"/>
  <c r="AB42" i="71"/>
  <c r="AB35" i="64"/>
  <c r="AA22" i="52"/>
  <c r="AG203" i="59" l="1"/>
  <c r="AH40" i="28"/>
  <c r="AE15" i="36"/>
  <c r="AE16" i="36" s="1"/>
  <c r="AI38" i="28"/>
  <c r="AF27" i="36"/>
  <c r="AF26" i="36" s="1"/>
  <c r="AG21" i="34"/>
  <c r="AK11" i="33"/>
  <c r="AJ69" i="33"/>
  <c r="AC42" i="71"/>
  <c r="AB22" i="52"/>
  <c r="AC35" i="64"/>
  <c r="AD79" i="63" s="1"/>
  <c r="AC9" i="92"/>
  <c r="AE38" i="64"/>
  <c r="AF205" i="59"/>
  <c r="AC21" i="52"/>
  <c r="AE207" i="59"/>
  <c r="AD8" i="92"/>
  <c r="AD56" i="63"/>
  <c r="AD17" i="34"/>
  <c r="AD19" i="34" s="1"/>
  <c r="AC20" i="34"/>
  <c r="AC24" i="34"/>
  <c r="AO8" i="33"/>
  <c r="AC58" i="63"/>
  <c r="AD57" i="63"/>
  <c r="AD22" i="34"/>
  <c r="AB49" i="71"/>
  <c r="AB55" i="71"/>
  <c r="M50" i="71"/>
  <c r="M57" i="71"/>
  <c r="N44" i="71"/>
  <c r="N6" i="111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D113" i="116"/>
  <c r="O43" i="64"/>
  <c r="O45" i="64" s="1"/>
  <c r="D11" i="64"/>
  <c r="P16" i="67"/>
  <c r="P19" i="67" s="1"/>
  <c r="P51" i="63"/>
  <c r="E8" i="63" s="1"/>
  <c r="D151" i="116" s="1"/>
  <c r="D9" i="116" s="1"/>
  <c r="AC79" i="63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AI40" i="28" l="1"/>
  <c r="AF15" i="36"/>
  <c r="AF16" i="36" s="1"/>
  <c r="AH203" i="59"/>
  <c r="AD9" i="92"/>
  <c r="AD42" i="71"/>
  <c r="AC22" i="52"/>
  <c r="AD35" i="64"/>
  <c r="AE79" i="63" s="1"/>
  <c r="AL11" i="33"/>
  <c r="AK69" i="33"/>
  <c r="AH21" i="34"/>
  <c r="AJ38" i="28"/>
  <c r="AG27" i="36"/>
  <c r="AG26" i="36" s="1"/>
  <c r="AD21" i="52"/>
  <c r="AE8" i="92"/>
  <c r="AF207" i="59"/>
  <c r="AC49" i="71"/>
  <c r="AC55" i="71"/>
  <c r="AF38" i="64"/>
  <c r="AG205" i="59"/>
  <c r="AP8" i="33"/>
  <c r="AD24" i="34"/>
  <c r="AE56" i="63"/>
  <c r="AE17" i="34"/>
  <c r="AE19" i="34" s="1"/>
  <c r="AD20" i="34"/>
  <c r="AE57" i="63"/>
  <c r="AE22" i="34"/>
  <c r="AD58" i="63"/>
  <c r="Q51" i="63"/>
  <c r="Q16" i="67"/>
  <c r="Q19" i="67" s="1"/>
  <c r="P43" i="64"/>
  <c r="P45" i="64" s="1"/>
  <c r="E120" i="116"/>
  <c r="N57" i="71"/>
  <c r="N50" i="71"/>
  <c r="D114" i="116"/>
  <c r="D126" i="116"/>
  <c r="D13" i="64"/>
  <c r="D128" i="116" s="1"/>
  <c r="O55" i="64"/>
  <c r="O67" i="64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E10" i="92"/>
  <c r="D23" i="52"/>
  <c r="E43" i="71"/>
  <c r="E56" i="71" s="1"/>
  <c r="G208" i="59"/>
  <c r="E14" i="116"/>
  <c r="D166" i="116"/>
  <c r="E25" i="63"/>
  <c r="AM11" i="33" l="1"/>
  <c r="AL69" i="33"/>
  <c r="AD49" i="71"/>
  <c r="AD55" i="71"/>
  <c r="AG207" i="59"/>
  <c r="AE21" i="52"/>
  <c r="AF8" i="92"/>
  <c r="AG38" i="64"/>
  <c r="AH205" i="59"/>
  <c r="AD22" i="52"/>
  <c r="AE42" i="71"/>
  <c r="AE35" i="64"/>
  <c r="AF79" i="63" s="1"/>
  <c r="AE9" i="92"/>
  <c r="AE58" i="63"/>
  <c r="AG15" i="36"/>
  <c r="AG16" i="36" s="1"/>
  <c r="AJ40" i="28"/>
  <c r="AI203" i="59"/>
  <c r="AH27" i="36"/>
  <c r="AH26" i="36" s="1"/>
  <c r="AK38" i="28"/>
  <c r="AI21" i="34"/>
  <c r="AQ8" i="33"/>
  <c r="AF17" i="34"/>
  <c r="AF19" i="34" s="1"/>
  <c r="AE24" i="34"/>
  <c r="AF56" i="63"/>
  <c r="AE20" i="34"/>
  <c r="AF57" i="63"/>
  <c r="AF22" i="34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AC78" i="63"/>
  <c r="AD78" i="63" s="1"/>
  <c r="AE78" i="63" s="1"/>
  <c r="AF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F10" i="92"/>
  <c r="E23" i="52"/>
  <c r="F43" i="71"/>
  <c r="F56" i="71" s="1"/>
  <c r="H208" i="59"/>
  <c r="E114" i="116"/>
  <c r="AG78" i="63" l="1"/>
  <c r="AF9" i="92"/>
  <c r="AE22" i="52"/>
  <c r="AF35" i="64"/>
  <c r="AG79" i="63" s="1"/>
  <c r="AH78" i="63" s="1"/>
  <c r="AF42" i="71"/>
  <c r="AK40" i="28"/>
  <c r="AH15" i="36"/>
  <c r="AH16" i="36" s="1"/>
  <c r="AJ203" i="59"/>
  <c r="AE55" i="71"/>
  <c r="AE49" i="71"/>
  <c r="AJ21" i="34"/>
  <c r="AI27" i="36"/>
  <c r="AI26" i="36" s="1"/>
  <c r="AL38" i="28"/>
  <c r="AI205" i="59"/>
  <c r="AH38" i="64"/>
  <c r="AH207" i="59"/>
  <c r="AF21" i="52"/>
  <c r="AG8" i="92"/>
  <c r="AN11" i="33"/>
  <c r="AM69" i="33"/>
  <c r="AG57" i="63"/>
  <c r="AG22" i="34"/>
  <c r="AF24" i="34"/>
  <c r="AG56" i="63"/>
  <c r="AG58" i="63" s="1"/>
  <c r="AF20" i="34"/>
  <c r="AG17" i="34"/>
  <c r="AG19" i="34" s="1"/>
  <c r="AR8" i="33"/>
  <c r="AF58" i="63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D50" i="71"/>
  <c r="D57" i="71"/>
  <c r="P44" i="71"/>
  <c r="P6" i="111"/>
  <c r="P15" i="111" s="1"/>
  <c r="AJ205" i="59" l="1"/>
  <c r="AI38" i="64"/>
  <c r="AK21" i="34"/>
  <c r="AJ27" i="36"/>
  <c r="AJ26" i="36" s="1"/>
  <c r="AM38" i="28"/>
  <c r="AG9" i="92"/>
  <c r="AG35" i="64"/>
  <c r="AH79" i="63" s="1"/>
  <c r="AI78" i="63" s="1"/>
  <c r="AF22" i="52"/>
  <c r="AG42" i="71"/>
  <c r="AO11" i="33"/>
  <c r="AN69" i="33"/>
  <c r="AF55" i="71"/>
  <c r="AF49" i="71"/>
  <c r="AG21" i="52"/>
  <c r="AH8" i="92"/>
  <c r="AI207" i="59"/>
  <c r="AL40" i="28"/>
  <c r="AK203" i="59"/>
  <c r="AI15" i="36"/>
  <c r="AI16" i="36" s="1"/>
  <c r="AG24" i="34"/>
  <c r="AG20" i="34"/>
  <c r="AH56" i="63"/>
  <c r="AH17" i="34"/>
  <c r="AH19" i="34" s="1"/>
  <c r="AH57" i="63"/>
  <c r="AH22" i="34"/>
  <c r="AS8" i="33"/>
  <c r="T16" i="67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AJ15" i="36" l="1"/>
  <c r="AL203" i="59"/>
  <c r="AM40" i="28"/>
  <c r="AP11" i="33"/>
  <c r="AO69" i="33"/>
  <c r="AG55" i="71"/>
  <c r="AG49" i="71"/>
  <c r="AK27" i="36"/>
  <c r="AK26" i="36" s="1"/>
  <c r="AL21" i="34"/>
  <c r="AN38" i="28"/>
  <c r="AG22" i="52"/>
  <c r="AH42" i="71"/>
  <c r="AH9" i="92"/>
  <c r="AH35" i="64"/>
  <c r="AI79" i="63" s="1"/>
  <c r="AJ78" i="63" s="1"/>
  <c r="AH21" i="52"/>
  <c r="AJ207" i="59"/>
  <c r="AI8" i="92"/>
  <c r="AK205" i="59"/>
  <c r="AJ38" i="64"/>
  <c r="AI57" i="63"/>
  <c r="AI22" i="34"/>
  <c r="AI17" i="34"/>
  <c r="AI19" i="34" s="1"/>
  <c r="AI56" i="63"/>
  <c r="AI58" i="63" s="1"/>
  <c r="AH24" i="34"/>
  <c r="AH20" i="34"/>
  <c r="AH58" i="63"/>
  <c r="AT8" i="33"/>
  <c r="S44" i="7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AH55" i="71" l="1"/>
  <c r="AH49" i="71"/>
  <c r="AL27" i="36"/>
  <c r="AL26" i="36" s="1"/>
  <c r="AO38" i="28"/>
  <c r="F37" i="35" s="1"/>
  <c r="AM21" i="34"/>
  <c r="F9" i="34" s="1"/>
  <c r="AO70" i="33"/>
  <c r="AI42" i="71"/>
  <c r="AI9" i="92"/>
  <c r="AI35" i="64"/>
  <c r="AJ79" i="63" s="1"/>
  <c r="AK78" i="63" s="1"/>
  <c r="AH22" i="52"/>
  <c r="AL205" i="59"/>
  <c r="AK38" i="64"/>
  <c r="AQ11" i="33"/>
  <c r="AP69" i="33"/>
  <c r="AJ16" i="36"/>
  <c r="AI21" i="52"/>
  <c r="AJ8" i="92"/>
  <c r="AK207" i="59"/>
  <c r="AN40" i="28"/>
  <c r="AK15" i="36"/>
  <c r="AK16" i="36" s="1"/>
  <c r="AM203" i="59"/>
  <c r="AJ17" i="34"/>
  <c r="AJ19" i="34" s="1"/>
  <c r="AI20" i="34"/>
  <c r="AJ56" i="63"/>
  <c r="AI24" i="34"/>
  <c r="AU8" i="33"/>
  <c r="AJ57" i="63"/>
  <c r="AJ22" i="34"/>
  <c r="U55" i="64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F47" i="31" l="1"/>
  <c r="F10" i="34"/>
  <c r="AJ42" i="71"/>
  <c r="AJ9" i="92"/>
  <c r="AJ35" i="64"/>
  <c r="AK79" i="63" s="1"/>
  <c r="AL78" i="63" s="1"/>
  <c r="AI22" i="52"/>
  <c r="AM27" i="36"/>
  <c r="AM26" i="36" s="1"/>
  <c r="AP38" i="28"/>
  <c r="AN21" i="34"/>
  <c r="AI49" i="71"/>
  <c r="AI55" i="71"/>
  <c r="AL15" i="36"/>
  <c r="AN203" i="59"/>
  <c r="AO40" i="28"/>
  <c r="F39" i="35" s="1"/>
  <c r="AJ21" i="52"/>
  <c r="AL207" i="59"/>
  <c r="AK8" i="92"/>
  <c r="AL38" i="64"/>
  <c r="AM205" i="59"/>
  <c r="AR11" i="33"/>
  <c r="AQ69" i="33"/>
  <c r="AK57" i="63"/>
  <c r="AK22" i="34"/>
  <c r="AJ58" i="63"/>
  <c r="AK17" i="34"/>
  <c r="AK19" i="34" s="1"/>
  <c r="AJ24" i="34"/>
  <c r="AJ20" i="34"/>
  <c r="AK56" i="63"/>
  <c r="AV8" i="33"/>
  <c r="W16" i="67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AM207" i="59" l="1"/>
  <c r="AK21" i="52"/>
  <c r="AL8" i="92"/>
  <c r="G101" i="59"/>
  <c r="AK58" i="63"/>
  <c r="AJ55" i="71"/>
  <c r="AJ49" i="71"/>
  <c r="AM38" i="64"/>
  <c r="F8" i="64" s="1"/>
  <c r="F123" i="116" s="1"/>
  <c r="AN205" i="59"/>
  <c r="G99" i="59"/>
  <c r="F109" i="116" s="1"/>
  <c r="AL16" i="36"/>
  <c r="AL17" i="36"/>
  <c r="AM15" i="36"/>
  <c r="AM16" i="36" s="1"/>
  <c r="AP40" i="28"/>
  <c r="AO203" i="59"/>
  <c r="F48" i="31"/>
  <c r="F12" i="34"/>
  <c r="F50" i="31" s="1"/>
  <c r="AO21" i="34"/>
  <c r="AQ38" i="28"/>
  <c r="AN27" i="36"/>
  <c r="AN26" i="36" s="1"/>
  <c r="AS11" i="33"/>
  <c r="AR69" i="33"/>
  <c r="AK9" i="92"/>
  <c r="AK35" i="64"/>
  <c r="AK42" i="71"/>
  <c r="AJ22" i="52"/>
  <c r="AL57" i="63"/>
  <c r="AL22" i="34"/>
  <c r="AL56" i="63"/>
  <c r="AK24" i="34"/>
  <c r="AL17" i="34"/>
  <c r="AL19" i="34" s="1"/>
  <c r="AK20" i="34"/>
  <c r="AW8" i="33"/>
  <c r="U50" i="7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AL79" i="63" l="1"/>
  <c r="AM78" i="63" s="1"/>
  <c r="AR38" i="28"/>
  <c r="AO27" i="36"/>
  <c r="AO26" i="36" s="1"/>
  <c r="AP21" i="34"/>
  <c r="F111" i="116"/>
  <c r="AN15" i="36"/>
  <c r="AN16" i="36" s="1"/>
  <c r="AP203" i="59"/>
  <c r="AQ40" i="28"/>
  <c r="AN38" i="64"/>
  <c r="AO205" i="59"/>
  <c r="AT11" i="33"/>
  <c r="AS69" i="33"/>
  <c r="AK49" i="71"/>
  <c r="AK55" i="71"/>
  <c r="AN207" i="59"/>
  <c r="G103" i="59" s="1"/>
  <c r="AL21" i="52"/>
  <c r="AM8" i="92"/>
  <c r="AL42" i="71"/>
  <c r="AL9" i="92"/>
  <c r="AL35" i="64"/>
  <c r="AM79" i="63" s="1"/>
  <c r="AK22" i="52"/>
  <c r="AL58" i="63"/>
  <c r="AX8" i="33"/>
  <c r="AL24" i="34"/>
  <c r="AM17" i="34"/>
  <c r="AM19" i="34" s="1"/>
  <c r="AM56" i="63"/>
  <c r="AL20" i="34"/>
  <c r="AM57" i="63"/>
  <c r="AM22" i="34"/>
  <c r="V15" i="11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AS38" i="28" l="1"/>
  <c r="AQ21" i="34"/>
  <c r="AP27" i="36"/>
  <c r="AP26" i="36" s="1"/>
  <c r="AU11" i="33"/>
  <c r="AT69" i="33"/>
  <c r="AL49" i="71"/>
  <c r="AL55" i="71"/>
  <c r="AR40" i="28"/>
  <c r="AO15" i="36"/>
  <c r="AO16" i="36" s="1"/>
  <c r="AQ203" i="59"/>
  <c r="G104" i="59"/>
  <c r="F113" i="116"/>
  <c r="F14" i="116" s="1"/>
  <c r="AO207" i="59"/>
  <c r="AN8" i="92"/>
  <c r="AM21" i="52"/>
  <c r="AM42" i="71"/>
  <c r="AM9" i="92"/>
  <c r="AM35" i="64"/>
  <c r="AN79" i="63" s="1"/>
  <c r="G36" i="63" s="1"/>
  <c r="F179" i="116" s="1"/>
  <c r="AL22" i="52"/>
  <c r="AP205" i="59"/>
  <c r="AO38" i="64"/>
  <c r="AN78" i="63"/>
  <c r="AY8" i="33"/>
  <c r="AN57" i="63"/>
  <c r="G14" i="63" s="1"/>
  <c r="F157" i="116" s="1"/>
  <c r="AN22" i="34"/>
  <c r="AM24" i="34"/>
  <c r="AM20" i="34"/>
  <c r="AN17" i="34"/>
  <c r="AN19" i="34" s="1"/>
  <c r="AN56" i="63"/>
  <c r="AM58" i="63"/>
  <c r="H70" i="64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AN9" i="92" l="1"/>
  <c r="AN35" i="64"/>
  <c r="AM22" i="52"/>
  <c r="AN42" i="71"/>
  <c r="AV11" i="33"/>
  <c r="AU69" i="33"/>
  <c r="AO8" i="92"/>
  <c r="AP207" i="59"/>
  <c r="AN21" i="52"/>
  <c r="F114" i="116"/>
  <c r="AR21" i="34"/>
  <c r="AT38" i="28"/>
  <c r="AQ27" i="36"/>
  <c r="AQ26" i="36" s="1"/>
  <c r="AM55" i="71"/>
  <c r="AM49" i="71"/>
  <c r="F5" i="64"/>
  <c r="F120" i="116" s="1"/>
  <c r="AQ205" i="59"/>
  <c r="AP38" i="64"/>
  <c r="AO78" i="63"/>
  <c r="G35" i="63"/>
  <c r="F178" i="116" s="1"/>
  <c r="AP15" i="36"/>
  <c r="AP16" i="36" s="1"/>
  <c r="AR203" i="59"/>
  <c r="AS40" i="28"/>
  <c r="G13" i="63"/>
  <c r="F156" i="116" s="1"/>
  <c r="AN58" i="63"/>
  <c r="G15" i="63" s="1"/>
  <c r="F158" i="116" s="1"/>
  <c r="AZ8" i="33"/>
  <c r="AO57" i="63"/>
  <c r="AO22" i="34"/>
  <c r="AN24" i="34"/>
  <c r="AO17" i="34"/>
  <c r="AO19" i="34" s="1"/>
  <c r="AO56" i="63"/>
  <c r="AN20" i="34"/>
  <c r="N23" i="52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O58" i="63" l="1"/>
  <c r="AQ15" i="36"/>
  <c r="AQ16" i="36" s="1"/>
  <c r="AT40" i="28"/>
  <c r="AS203" i="59"/>
  <c r="AQ207" i="59"/>
  <c r="AO21" i="52"/>
  <c r="AP8" i="92"/>
  <c r="AO79" i="63"/>
  <c r="AP78" i="63" s="1"/>
  <c r="AN49" i="71"/>
  <c r="AN55" i="71"/>
  <c r="AO42" i="71"/>
  <c r="AO35" i="64"/>
  <c r="AO9" i="92"/>
  <c r="AN22" i="52"/>
  <c r="AW11" i="33"/>
  <c r="AV69" i="33"/>
  <c r="AR205" i="59"/>
  <c r="AQ38" i="64"/>
  <c r="AU38" i="28"/>
  <c r="AR27" i="36"/>
  <c r="AR26" i="36" s="1"/>
  <c r="AS21" i="34"/>
  <c r="BA8" i="33"/>
  <c r="AP56" i="63"/>
  <c r="AP17" i="34"/>
  <c r="AP19" i="34" s="1"/>
  <c r="AO20" i="34"/>
  <c r="AO24" i="34"/>
  <c r="AP57" i="63"/>
  <c r="AP22" i="34"/>
  <c r="AA43" i="64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AU40" i="28" l="1"/>
  <c r="AR15" i="36"/>
  <c r="AR16" i="36" s="1"/>
  <c r="AT203" i="59"/>
  <c r="AP21" i="52"/>
  <c r="AQ8" i="92"/>
  <c r="AR207" i="59"/>
  <c r="AP79" i="63"/>
  <c r="AQ78" i="63" s="1"/>
  <c r="AO49" i="71"/>
  <c r="AO55" i="71"/>
  <c r="AP35" i="64"/>
  <c r="AO22" i="52"/>
  <c r="AP42" i="71"/>
  <c r="AP9" i="92"/>
  <c r="AS205" i="59"/>
  <c r="AR38" i="64"/>
  <c r="AX11" i="33"/>
  <c r="AW69" i="33"/>
  <c r="AV38" i="28"/>
  <c r="AT21" i="34"/>
  <c r="AS27" i="36"/>
  <c r="AS26" i="36" s="1"/>
  <c r="BB8" i="33"/>
  <c r="AQ56" i="63"/>
  <c r="AQ17" i="34"/>
  <c r="AQ19" i="34" s="1"/>
  <c r="AP20" i="34"/>
  <c r="AP24" i="34"/>
  <c r="AP58" i="63"/>
  <c r="AQ57" i="63"/>
  <c r="AQ22" i="34"/>
  <c r="P23" i="52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AU21" i="34" l="1"/>
  <c r="AW38" i="28"/>
  <c r="AT27" i="36"/>
  <c r="AT26" i="36" s="1"/>
  <c r="AQ79" i="63"/>
  <c r="AR78" i="63" s="1"/>
  <c r="AQ35" i="64"/>
  <c r="AQ9" i="92"/>
  <c r="AP22" i="52"/>
  <c r="AQ42" i="71"/>
  <c r="AP49" i="71"/>
  <c r="AP55" i="71"/>
  <c r="AY11" i="33"/>
  <c r="AX69" i="33"/>
  <c r="AQ58" i="63"/>
  <c r="AQ21" i="52"/>
  <c r="AR8" i="92"/>
  <c r="AS207" i="59"/>
  <c r="AT205" i="59"/>
  <c r="AS38" i="64"/>
  <c r="AS15" i="36"/>
  <c r="AS16" i="36" s="1"/>
  <c r="AU203" i="59"/>
  <c r="AV40" i="28"/>
  <c r="BC8" i="33"/>
  <c r="AR17" i="34"/>
  <c r="AR19" i="34" s="1"/>
  <c r="AQ20" i="34"/>
  <c r="AR56" i="63"/>
  <c r="AQ24" i="34"/>
  <c r="AR57" i="63"/>
  <c r="AR22" i="34"/>
  <c r="E11" i="116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AR58" i="63" l="1"/>
  <c r="AZ11" i="33"/>
  <c r="AY69" i="33"/>
  <c r="AR79" i="63"/>
  <c r="AS78" i="63" s="1"/>
  <c r="AV21" i="34"/>
  <c r="AU27" i="36"/>
  <c r="AU26" i="36" s="1"/>
  <c r="AX38" i="28"/>
  <c r="AR21" i="52"/>
  <c r="AS8" i="92"/>
  <c r="AT207" i="59"/>
  <c r="AR42" i="71"/>
  <c r="AR9" i="92"/>
  <c r="AQ22" i="52"/>
  <c r="AR35" i="64"/>
  <c r="AW40" i="28"/>
  <c r="AV203" i="59"/>
  <c r="AT15" i="36"/>
  <c r="AT16" i="36" s="1"/>
  <c r="AT38" i="64"/>
  <c r="AU205" i="59"/>
  <c r="AQ55" i="71"/>
  <c r="AQ49" i="71"/>
  <c r="BD8" i="33"/>
  <c r="AS57" i="63"/>
  <c r="AS22" i="34"/>
  <c r="AS17" i="34"/>
  <c r="AS19" i="34" s="1"/>
  <c r="AS56" i="63"/>
  <c r="AR24" i="34"/>
  <c r="AR20" i="34"/>
  <c r="R23" i="52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AR49" i="71" l="1"/>
  <c r="AR55" i="71"/>
  <c r="AV27" i="36"/>
  <c r="AV26" i="36" s="1"/>
  <c r="AW21" i="34"/>
  <c r="AY38" i="28"/>
  <c r="AW203" i="59"/>
  <c r="AU15" i="36"/>
  <c r="AU16" i="36" s="1"/>
  <c r="AX40" i="28"/>
  <c r="BA11" i="33"/>
  <c r="AZ69" i="33"/>
  <c r="AS35" i="64"/>
  <c r="AS9" i="92"/>
  <c r="AR22" i="52"/>
  <c r="AS42" i="71"/>
  <c r="AS79" i="63"/>
  <c r="AT78" i="63" s="1"/>
  <c r="AU38" i="64"/>
  <c r="AV205" i="59"/>
  <c r="AS21" i="52"/>
  <c r="AT8" i="92"/>
  <c r="AU207" i="59"/>
  <c r="AS24" i="34"/>
  <c r="AT17" i="34"/>
  <c r="AT19" i="34" s="1"/>
  <c r="AT56" i="63"/>
  <c r="AS20" i="34"/>
  <c r="BE8" i="33"/>
  <c r="AS58" i="63"/>
  <c r="AT57" i="63"/>
  <c r="AT22" i="34"/>
  <c r="F43" i="111"/>
  <c r="F42" i="11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F49" i="111" l="1"/>
  <c r="AU8" i="92"/>
  <c r="AV207" i="59"/>
  <c r="AT21" i="52"/>
  <c r="AT79" i="63"/>
  <c r="AU78" i="63" s="1"/>
  <c r="AS55" i="71"/>
  <c r="AS49" i="71"/>
  <c r="AX21" i="34"/>
  <c r="AZ38" i="28"/>
  <c r="AW27" i="36"/>
  <c r="AW26" i="36" s="1"/>
  <c r="AW205" i="59"/>
  <c r="AV38" i="64"/>
  <c r="AX203" i="59"/>
  <c r="AY40" i="28"/>
  <c r="AV15" i="36"/>
  <c r="BB11" i="33"/>
  <c r="BA69" i="33"/>
  <c r="AT35" i="64"/>
  <c r="AS22" i="52"/>
  <c r="AT9" i="92"/>
  <c r="AT42" i="71"/>
  <c r="AT20" i="34"/>
  <c r="AT24" i="34"/>
  <c r="AU17" i="34"/>
  <c r="AU19" i="34" s="1"/>
  <c r="AU56" i="63"/>
  <c r="BF8" i="33"/>
  <c r="AT58" i="63"/>
  <c r="AU57" i="63"/>
  <c r="AU22" i="34"/>
  <c r="C140" i="116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BC11" i="33" l="1"/>
  <c r="BB69" i="33"/>
  <c r="AW38" i="64"/>
  <c r="AX205" i="59"/>
  <c r="AU21" i="52"/>
  <c r="AW207" i="59"/>
  <c r="AV8" i="92"/>
  <c r="AU79" i="63"/>
  <c r="AV78" i="63" s="1"/>
  <c r="AT49" i="71"/>
  <c r="AT55" i="71"/>
  <c r="AY21" i="34"/>
  <c r="G9" i="34" s="1"/>
  <c r="AX27" i="36"/>
  <c r="AX26" i="36" s="1"/>
  <c r="BA38" i="28"/>
  <c r="BA70" i="33"/>
  <c r="AV16" i="36"/>
  <c r="AZ40" i="28"/>
  <c r="AY203" i="59"/>
  <c r="AW15" i="36"/>
  <c r="AW16" i="36" s="1"/>
  <c r="AT22" i="52"/>
  <c r="AU9" i="92"/>
  <c r="AU42" i="71"/>
  <c r="AU35" i="64"/>
  <c r="AU58" i="63"/>
  <c r="AV57" i="63"/>
  <c r="AV22" i="34"/>
  <c r="AV17" i="34"/>
  <c r="AV19" i="34" s="1"/>
  <c r="AV56" i="63"/>
  <c r="AU20" i="34"/>
  <c r="AU24" i="34"/>
  <c r="BG8" i="33"/>
  <c r="D60" i="63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U49" i="71" l="1"/>
  <c r="AU55" i="71"/>
  <c r="G47" i="31"/>
  <c r="G10" i="34"/>
  <c r="AV35" i="64"/>
  <c r="AV42" i="71"/>
  <c r="AV9" i="92"/>
  <c r="AU22" i="52"/>
  <c r="AV79" i="63"/>
  <c r="AW78" i="63" s="1"/>
  <c r="AZ21" i="34"/>
  <c r="BB38" i="28"/>
  <c r="AY27" i="36"/>
  <c r="AY26" i="36" s="1"/>
  <c r="BD11" i="33"/>
  <c r="BC69" i="33"/>
  <c r="AX15" i="36"/>
  <c r="AZ203" i="59"/>
  <c r="H99" i="59" s="1"/>
  <c r="G109" i="116" s="1"/>
  <c r="BA40" i="28"/>
  <c r="G39" i="35" s="1"/>
  <c r="G37" i="35"/>
  <c r="AX38" i="64"/>
  <c r="AY205" i="59"/>
  <c r="AV21" i="52"/>
  <c r="AW8" i="92"/>
  <c r="AX207" i="59"/>
  <c r="AW56" i="63"/>
  <c r="AW17" i="34"/>
  <c r="AW19" i="34" s="1"/>
  <c r="AV20" i="34"/>
  <c r="AV24" i="34"/>
  <c r="AW57" i="63"/>
  <c r="AW22" i="34"/>
  <c r="BH8" i="33"/>
  <c r="AV58" i="63"/>
  <c r="AH43" i="64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Z27" i="36" l="1"/>
  <c r="AZ26" i="36" s="1"/>
  <c r="BC38" i="28"/>
  <c r="BA21" i="34"/>
  <c r="BE11" i="33"/>
  <c r="BD69" i="33"/>
  <c r="AX16" i="36"/>
  <c r="AX17" i="36"/>
  <c r="AW21" i="52"/>
  <c r="AX8" i="92"/>
  <c r="AY207" i="59"/>
  <c r="AV22" i="52"/>
  <c r="AW35" i="64"/>
  <c r="AW42" i="71"/>
  <c r="AW9" i="92"/>
  <c r="BA203" i="59"/>
  <c r="BB40" i="28"/>
  <c r="AY15" i="36"/>
  <c r="AY16" i="36" s="1"/>
  <c r="AV49" i="71"/>
  <c r="AV55" i="71"/>
  <c r="AW79" i="63"/>
  <c r="AX78" i="63" s="1"/>
  <c r="AY38" i="64"/>
  <c r="AZ205" i="59"/>
  <c r="H101" i="59" s="1"/>
  <c r="G48" i="31"/>
  <c r="G12" i="34"/>
  <c r="G50" i="31" s="1"/>
  <c r="G8" i="64"/>
  <c r="AW58" i="63"/>
  <c r="BI8" i="33"/>
  <c r="AX17" i="34"/>
  <c r="AX19" i="34" s="1"/>
  <c r="AW24" i="34"/>
  <c r="AX56" i="63"/>
  <c r="AW20" i="34"/>
  <c r="AX57" i="63"/>
  <c r="AX22" i="34"/>
  <c r="AG57" i="7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G111" i="116" l="1"/>
  <c r="AX79" i="63"/>
  <c r="AY78" i="63" s="1"/>
  <c r="BF11" i="33"/>
  <c r="BE69" i="33"/>
  <c r="G123" i="116"/>
  <c r="BB21" i="34"/>
  <c r="BA27" i="36"/>
  <c r="BA26" i="36" s="1"/>
  <c r="BD38" i="28"/>
  <c r="AY8" i="92"/>
  <c r="AX21" i="52"/>
  <c r="AZ207" i="59"/>
  <c r="H103" i="59" s="1"/>
  <c r="AX42" i="71"/>
  <c r="AX9" i="92"/>
  <c r="AX35" i="64"/>
  <c r="AW22" i="52"/>
  <c r="BB203" i="59"/>
  <c r="BC40" i="28"/>
  <c r="AZ15" i="36"/>
  <c r="AZ16" i="36" s="1"/>
  <c r="AW55" i="71"/>
  <c r="AW49" i="71"/>
  <c r="BA205" i="59"/>
  <c r="AZ38" i="64"/>
  <c r="AZ43" i="64" s="1"/>
  <c r="BJ8" i="33"/>
  <c r="AX58" i="63"/>
  <c r="AY57" i="63"/>
  <c r="AY22" i="34"/>
  <c r="AX20" i="34"/>
  <c r="AX24" i="34"/>
  <c r="AY56" i="63"/>
  <c r="AY17" i="34"/>
  <c r="AY19" i="34" s="1"/>
  <c r="AL66" i="63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G113" i="116" l="1"/>
  <c r="G14" i="116" s="1"/>
  <c r="H104" i="59"/>
  <c r="AZ8" i="92"/>
  <c r="AY21" i="52"/>
  <c r="BA207" i="59"/>
  <c r="AY9" i="92"/>
  <c r="AY35" i="64"/>
  <c r="G5" i="64" s="1"/>
  <c r="G120" i="116" s="1"/>
  <c r="AX22" i="52"/>
  <c r="AY42" i="71"/>
  <c r="BG11" i="33"/>
  <c r="BF69" i="33"/>
  <c r="AY79" i="63"/>
  <c r="AZ78" i="63" s="1"/>
  <c r="BE38" i="28"/>
  <c r="BC21" i="34"/>
  <c r="BB27" i="36"/>
  <c r="BB26" i="36" s="1"/>
  <c r="BA38" i="64"/>
  <c r="BA43" i="64" s="1"/>
  <c r="BB205" i="59"/>
  <c r="BA15" i="36"/>
  <c r="BA16" i="36" s="1"/>
  <c r="BC203" i="59"/>
  <c r="BD40" i="28"/>
  <c r="AX55" i="71"/>
  <c r="AX49" i="71"/>
  <c r="AZ17" i="34"/>
  <c r="AZ19" i="34" s="1"/>
  <c r="AY24" i="34"/>
  <c r="AZ56" i="63"/>
  <c r="AY20" i="34"/>
  <c r="AY58" i="63"/>
  <c r="BK8" i="33"/>
  <c r="AZ57" i="63"/>
  <c r="H14" i="63" s="1"/>
  <c r="G157" i="116" s="1"/>
  <c r="AZ22" i="34"/>
  <c r="N8" i="11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G114" i="116" l="1"/>
  <c r="AZ79" i="63"/>
  <c r="H36" i="63" s="1"/>
  <c r="G179" i="116" s="1"/>
  <c r="AZ35" i="64"/>
  <c r="AZ9" i="92"/>
  <c r="AY22" i="52"/>
  <c r="AZ42" i="71"/>
  <c r="BH11" i="33"/>
  <c r="BG69" i="33"/>
  <c r="BB207" i="59"/>
  <c r="BA8" i="92"/>
  <c r="AZ21" i="52"/>
  <c r="BC27" i="36"/>
  <c r="BC26" i="36" s="1"/>
  <c r="BD21" i="34"/>
  <c r="BF38" i="28"/>
  <c r="BD203" i="59"/>
  <c r="BB15" i="36"/>
  <c r="BB16" i="36" s="1"/>
  <c r="BE40" i="28"/>
  <c r="H35" i="63"/>
  <c r="G178" i="116" s="1"/>
  <c r="AY55" i="71"/>
  <c r="AY49" i="71"/>
  <c r="BB38" i="64"/>
  <c r="BB43" i="64" s="1"/>
  <c r="BC205" i="59"/>
  <c r="AZ20" i="34"/>
  <c r="BA56" i="63"/>
  <c r="AZ24" i="34"/>
  <c r="BA17" i="34"/>
  <c r="BA19" i="34" s="1"/>
  <c r="BL8" i="33"/>
  <c r="BA57" i="63"/>
  <c r="BA22" i="34"/>
  <c r="AZ58" i="63"/>
  <c r="H15" i="63" s="1"/>
  <c r="G158" i="116" s="1"/>
  <c r="H13" i="63"/>
  <c r="G156" i="116" s="1"/>
  <c r="AK6" i="11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BA78" i="63" l="1"/>
  <c r="BC38" i="64"/>
  <c r="BC43" i="64" s="1"/>
  <c r="BD205" i="59"/>
  <c r="BA79" i="63"/>
  <c r="AZ45" i="64"/>
  <c r="BA9" i="92"/>
  <c r="BA35" i="64"/>
  <c r="BA42" i="71"/>
  <c r="AZ22" i="52"/>
  <c r="BF40" i="28"/>
  <c r="BC15" i="36"/>
  <c r="BC16" i="36" s="1"/>
  <c r="BE203" i="59"/>
  <c r="BD27" i="36"/>
  <c r="BD26" i="36" s="1"/>
  <c r="BG38" i="28"/>
  <c r="BE21" i="34"/>
  <c r="BI11" i="33"/>
  <c r="BH69" i="33"/>
  <c r="BB8" i="92"/>
  <c r="BA21" i="52"/>
  <c r="BC207" i="59"/>
  <c r="AZ49" i="71"/>
  <c r="AZ55" i="71"/>
  <c r="BA24" i="34"/>
  <c r="BA20" i="34"/>
  <c r="BB56" i="63"/>
  <c r="BB17" i="34"/>
  <c r="BB19" i="34" s="1"/>
  <c r="BM8" i="33"/>
  <c r="BA58" i="63"/>
  <c r="BB57" i="63"/>
  <c r="BB22" i="34"/>
  <c r="AB43" i="7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43" i="64" s="1"/>
  <c r="AN45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BB78" i="63" l="1"/>
  <c r="AN67" i="64"/>
  <c r="AN55" i="64"/>
  <c r="BB58" i="63"/>
  <c r="AZ55" i="64"/>
  <c r="AZ67" i="64"/>
  <c r="BF203" i="59"/>
  <c r="BG40" i="28"/>
  <c r="BD15" i="36"/>
  <c r="BD16" i="36" s="1"/>
  <c r="BA22" i="52"/>
  <c r="BB42" i="71"/>
  <c r="BB9" i="92"/>
  <c r="BB35" i="64"/>
  <c r="BE205" i="59"/>
  <c r="BD38" i="64"/>
  <c r="BD43" i="64" s="1"/>
  <c r="BE27" i="36"/>
  <c r="BE26" i="36" s="1"/>
  <c r="BH38" i="28"/>
  <c r="BF21" i="34"/>
  <c r="BA55" i="71"/>
  <c r="BA49" i="71"/>
  <c r="BJ11" i="33"/>
  <c r="BI69" i="33"/>
  <c r="BA45" i="64"/>
  <c r="BB79" i="63"/>
  <c r="BC78" i="63" s="1"/>
  <c r="BB21" i="52"/>
  <c r="BC8" i="92"/>
  <c r="BD207" i="59"/>
  <c r="BC57" i="63"/>
  <c r="BC22" i="34"/>
  <c r="BC56" i="63"/>
  <c r="BB20" i="34"/>
  <c r="BC17" i="34"/>
  <c r="BC19" i="34" s="1"/>
  <c r="BB24" i="34"/>
  <c r="F126" i="116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O43" i="64" s="1"/>
  <c r="AO45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AO67" i="64" l="1"/>
  <c r="AO55" i="64"/>
  <c r="AN6" i="111"/>
  <c r="AN15" i="111" s="1"/>
  <c r="AN44" i="71"/>
  <c r="BG21" i="34"/>
  <c r="BF27" i="36"/>
  <c r="BF26" i="36" s="1"/>
  <c r="BI38" i="28"/>
  <c r="BK11" i="33"/>
  <c r="BJ69" i="33"/>
  <c r="BF205" i="59"/>
  <c r="BE38" i="64"/>
  <c r="BE43" i="64" s="1"/>
  <c r="BC35" i="64"/>
  <c r="BC9" i="92"/>
  <c r="BC42" i="71"/>
  <c r="BB22" i="52"/>
  <c r="BB55" i="71"/>
  <c r="BB49" i="71"/>
  <c r="AZ44" i="71"/>
  <c r="AZ6" i="111"/>
  <c r="AZ15" i="111" s="1"/>
  <c r="BB45" i="64"/>
  <c r="BC79" i="63"/>
  <c r="BD78" i="63" s="1"/>
  <c r="BE15" i="36"/>
  <c r="BE16" i="36" s="1"/>
  <c r="BG203" i="59"/>
  <c r="BH40" i="28"/>
  <c r="BE207" i="59"/>
  <c r="BC21" i="52"/>
  <c r="BD8" i="92"/>
  <c r="BA55" i="64"/>
  <c r="BA67" i="64"/>
  <c r="BC58" i="63"/>
  <c r="BC20" i="34"/>
  <c r="BD56" i="63"/>
  <c r="BC24" i="34"/>
  <c r="BD17" i="34"/>
  <c r="BD19" i="34" s="1"/>
  <c r="BD57" i="63"/>
  <c r="BD22" i="34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P43" i="64" s="1"/>
  <c r="AP45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AR52" i="63"/>
  <c r="AR48" i="50"/>
  <c r="AQ52" i="52"/>
  <c r="AR31" i="50"/>
  <c r="AR49" i="52" s="1"/>
  <c r="AQ58" i="52"/>
  <c r="F11" i="116"/>
  <c r="F128" i="116"/>
  <c r="F15" i="64"/>
  <c r="AP55" i="64" l="1"/>
  <c r="AP67" i="64"/>
  <c r="AN50" i="71"/>
  <c r="AN57" i="71"/>
  <c r="AO6" i="111"/>
  <c r="AO15" i="111" s="1"/>
  <c r="AO44" i="71"/>
  <c r="BB67" i="64"/>
  <c r="BB55" i="64"/>
  <c r="BD79" i="63"/>
  <c r="BE78" i="63" s="1"/>
  <c r="BC45" i="64"/>
  <c r="AZ50" i="71"/>
  <c r="AZ57" i="71"/>
  <c r="BE8" i="92"/>
  <c r="BD21" i="52"/>
  <c r="BF207" i="59"/>
  <c r="BJ38" i="28"/>
  <c r="BG27" i="36"/>
  <c r="BG26" i="36" s="1"/>
  <c r="BH21" i="34"/>
  <c r="BA44" i="71"/>
  <c r="BA6" i="111"/>
  <c r="BA15" i="111" s="1"/>
  <c r="BF38" i="64"/>
  <c r="BF43" i="64" s="1"/>
  <c r="BG205" i="59"/>
  <c r="BL11" i="33"/>
  <c r="BK69" i="33"/>
  <c r="BD35" i="64"/>
  <c r="BD9" i="92"/>
  <c r="BD42" i="71"/>
  <c r="BC22" i="52"/>
  <c r="BH203" i="59"/>
  <c r="BF15" i="36"/>
  <c r="BF16" i="36" s="1"/>
  <c r="BI40" i="28"/>
  <c r="BD58" i="63"/>
  <c r="BC55" i="71"/>
  <c r="BC49" i="71"/>
  <c r="BE57" i="63"/>
  <c r="BE22" i="34"/>
  <c r="BD24" i="34"/>
  <c r="BE56" i="63"/>
  <c r="BE17" i="34"/>
  <c r="BE19" i="34" s="1"/>
  <c r="BD20" i="34"/>
  <c r="AE10" i="92"/>
  <c r="AD23" i="52"/>
  <c r="AE43" i="71"/>
  <c r="AE56" i="71" s="1"/>
  <c r="AG208" i="59"/>
  <c r="C72" i="111"/>
  <c r="AM15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43" i="64" s="1"/>
  <c r="AQ45" i="64" s="1"/>
  <c r="AQ59" i="52"/>
  <c r="H60" i="64"/>
  <c r="H55" i="64"/>
  <c r="H58" i="64" s="1"/>
  <c r="AO57" i="71" l="1"/>
  <c r="AO50" i="71"/>
  <c r="AQ67" i="64"/>
  <c r="AQ55" i="64"/>
  <c r="AP44" i="71"/>
  <c r="AP6" i="111"/>
  <c r="BC67" i="64"/>
  <c r="BC55" i="64"/>
  <c r="BG38" i="64"/>
  <c r="BG43" i="64" s="1"/>
  <c r="BH205" i="59"/>
  <c r="BA57" i="71"/>
  <c r="BA50" i="71"/>
  <c r="BD45" i="64"/>
  <c r="BE79" i="63"/>
  <c r="BF78" i="63" s="1"/>
  <c r="BH27" i="36"/>
  <c r="BH26" i="36" s="1"/>
  <c r="BI21" i="34"/>
  <c r="BK38" i="28"/>
  <c r="BJ40" i="28"/>
  <c r="BG15" i="36"/>
  <c r="BI203" i="59"/>
  <c r="BD49" i="71"/>
  <c r="BD55" i="71"/>
  <c r="BM11" i="33"/>
  <c r="BM69" i="33" s="1"/>
  <c r="BL69" i="33"/>
  <c r="BE42" i="71"/>
  <c r="BE35" i="64"/>
  <c r="BE9" i="92"/>
  <c r="BD22" i="52"/>
  <c r="BB44" i="71"/>
  <c r="BB6" i="111"/>
  <c r="BB15" i="111" s="1"/>
  <c r="BF8" i="92"/>
  <c r="BG207" i="59"/>
  <c r="BE21" i="52"/>
  <c r="BE58" i="63"/>
  <c r="BF57" i="63"/>
  <c r="BF22" i="34"/>
  <c r="BE20" i="34"/>
  <c r="BF17" i="34"/>
  <c r="BF19" i="34" s="1"/>
  <c r="BE24" i="34"/>
  <c r="BF56" i="63"/>
  <c r="AS65" i="50"/>
  <c r="AS67" i="50" s="1"/>
  <c r="AS69" i="50" s="1"/>
  <c r="AS66" i="63"/>
  <c r="AS68" i="63" s="1"/>
  <c r="AS74" i="63" s="1"/>
  <c r="AR59" i="52"/>
  <c r="AR53" i="52"/>
  <c r="AR70" i="50"/>
  <c r="AR41" i="64" s="1"/>
  <c r="AR43" i="64" s="1"/>
  <c r="AR45" i="64" s="1"/>
  <c r="AR51" i="63"/>
  <c r="AR16" i="67"/>
  <c r="AR19" i="67" s="1"/>
  <c r="Q8" i="111"/>
  <c r="Q70" i="64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I57" i="64"/>
  <c r="I58" i="64" s="1"/>
  <c r="H59" i="71"/>
  <c r="I50" i="63"/>
  <c r="I53" i="63" s="1"/>
  <c r="I60" i="63" s="1"/>
  <c r="AR67" i="64" l="1"/>
  <c r="AR55" i="64"/>
  <c r="AQ6" i="111"/>
  <c r="AQ44" i="71"/>
  <c r="AP15" i="111"/>
  <c r="AP50" i="71"/>
  <c r="AP57" i="71"/>
  <c r="BE49" i="71"/>
  <c r="BE55" i="71"/>
  <c r="BF42" i="71"/>
  <c r="BF9" i="92"/>
  <c r="BF35" i="64"/>
  <c r="BE22" i="52"/>
  <c r="BL38" i="28"/>
  <c r="BI27" i="36"/>
  <c r="BI26" i="36" s="1"/>
  <c r="BJ21" i="34"/>
  <c r="BM70" i="33"/>
  <c r="BN70" i="33" s="1"/>
  <c r="BN69" i="33"/>
  <c r="BH15" i="36"/>
  <c r="BH16" i="36" s="1"/>
  <c r="BK40" i="28"/>
  <c r="BJ203" i="59"/>
  <c r="BG8" i="92"/>
  <c r="BF21" i="52"/>
  <c r="BH207" i="59"/>
  <c r="BK21" i="34"/>
  <c r="BJ27" i="36"/>
  <c r="BM38" i="28"/>
  <c r="BC44" i="71"/>
  <c r="BC6" i="111"/>
  <c r="BC15" i="111" s="1"/>
  <c r="BB57" i="71"/>
  <c r="BB50" i="71"/>
  <c r="BH38" i="64"/>
  <c r="BI205" i="59"/>
  <c r="BD55" i="64"/>
  <c r="BD67" i="64"/>
  <c r="BF79" i="63"/>
  <c r="BG78" i="63" s="1"/>
  <c r="BE45" i="64"/>
  <c r="BG16" i="36"/>
  <c r="BG17" i="34"/>
  <c r="BG19" i="34" s="1"/>
  <c r="BG56" i="63"/>
  <c r="BF24" i="34"/>
  <c r="BF20" i="34"/>
  <c r="BF58" i="63"/>
  <c r="BG57" i="63"/>
  <c r="BG22" i="34"/>
  <c r="J77" i="63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S43" i="64" s="1"/>
  <c r="AS45" i="64" s="1"/>
  <c r="AG10" i="92"/>
  <c r="AG43" i="71"/>
  <c r="AG56" i="71" s="1"/>
  <c r="AF23" i="52"/>
  <c r="AI208" i="59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AQ57" i="71" l="1"/>
  <c r="AQ50" i="71"/>
  <c r="AQ15" i="111"/>
  <c r="AS55" i="64"/>
  <c r="AS67" i="64"/>
  <c r="AR6" i="111"/>
  <c r="AR44" i="71"/>
  <c r="BJ26" i="36"/>
  <c r="H9" i="34"/>
  <c r="BJ15" i="36"/>
  <c r="BJ16" i="36" s="1"/>
  <c r="BM40" i="28"/>
  <c r="BL203" i="59"/>
  <c r="H10" i="34"/>
  <c r="H47" i="31"/>
  <c r="BC50" i="71"/>
  <c r="BC57" i="71"/>
  <c r="BG79" i="63"/>
  <c r="BH78" i="63" s="1"/>
  <c r="BF45" i="64"/>
  <c r="H37" i="35"/>
  <c r="BF22" i="52"/>
  <c r="BG42" i="71"/>
  <c r="BG35" i="64"/>
  <c r="BG9" i="92"/>
  <c r="BJ205" i="59"/>
  <c r="BI38" i="64"/>
  <c r="BI43" i="64" s="1"/>
  <c r="BD44" i="71"/>
  <c r="BD6" i="111"/>
  <c r="BD15" i="111" s="1"/>
  <c r="BH8" i="92"/>
  <c r="BI207" i="59"/>
  <c r="BG21" i="52"/>
  <c r="BF55" i="71"/>
  <c r="BF49" i="71"/>
  <c r="BH43" i="64"/>
  <c r="BE67" i="64"/>
  <c r="BE55" i="64"/>
  <c r="BL40" i="28"/>
  <c r="H39" i="35" s="1"/>
  <c r="I39" i="35" s="1"/>
  <c r="BK203" i="59"/>
  <c r="BM203" i="59" s="1"/>
  <c r="BI15" i="36"/>
  <c r="BI16" i="36" s="1"/>
  <c r="BH57" i="63"/>
  <c r="BH22" i="34"/>
  <c r="BG58" i="63"/>
  <c r="BG24" i="34"/>
  <c r="BH17" i="34"/>
  <c r="BH19" i="34" s="1"/>
  <c r="BG20" i="34"/>
  <c r="BH56" i="63"/>
  <c r="R70" i="64"/>
  <c r="R8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43" i="64" s="1"/>
  <c r="AT45" i="64" s="1"/>
  <c r="AT53" i="52"/>
  <c r="AR50" i="71" l="1"/>
  <c r="AR57" i="71"/>
  <c r="AS44" i="71"/>
  <c r="AS6" i="111"/>
  <c r="AS15" i="111" s="1"/>
  <c r="AR15" i="111"/>
  <c r="AT55" i="64"/>
  <c r="AT67" i="64"/>
  <c r="I99" i="59"/>
  <c r="BG49" i="71"/>
  <c r="BG55" i="71"/>
  <c r="H48" i="31"/>
  <c r="H12" i="34"/>
  <c r="H50" i="31" s="1"/>
  <c r="H109" i="116"/>
  <c r="J99" i="59"/>
  <c r="K99" i="59" s="1"/>
  <c r="BK38" i="64"/>
  <c r="BK43" i="64" s="1"/>
  <c r="BL205" i="59"/>
  <c r="BH35" i="64"/>
  <c r="BH9" i="92"/>
  <c r="BH42" i="71"/>
  <c r="BG22" i="52"/>
  <c r="BH79" i="63"/>
  <c r="BI78" i="63" s="1"/>
  <c r="BG45" i="64"/>
  <c r="BH58" i="63"/>
  <c r="BJ17" i="36"/>
  <c r="BE6" i="111"/>
  <c r="BE15" i="111" s="1"/>
  <c r="BE44" i="71"/>
  <c r="BD57" i="71"/>
  <c r="BD50" i="71"/>
  <c r="BJ38" i="64"/>
  <c r="BK205" i="59"/>
  <c r="BF67" i="64"/>
  <c r="BF55" i="64"/>
  <c r="BJ207" i="59"/>
  <c r="BI8" i="92"/>
  <c r="BH21" i="52"/>
  <c r="BN40" i="28"/>
  <c r="BI56" i="63"/>
  <c r="BI17" i="34"/>
  <c r="BI19" i="34" s="1"/>
  <c r="BH20" i="34"/>
  <c r="BH24" i="34"/>
  <c r="BI57" i="63"/>
  <c r="BI22" i="34"/>
  <c r="L60" i="64"/>
  <c r="L77" i="63"/>
  <c r="L80" i="63" s="1"/>
  <c r="L82" i="63" s="1"/>
  <c r="AU59" i="52"/>
  <c r="AU70" i="50"/>
  <c r="AU41" i="64" s="1"/>
  <c r="AU43" i="64" s="1"/>
  <c r="AU45" i="64" s="1"/>
  <c r="AU53" i="52"/>
  <c r="AV65" i="50"/>
  <c r="AV67" i="50" s="1"/>
  <c r="AV69" i="50" s="1"/>
  <c r="AV66" i="63"/>
  <c r="AV68" i="63" s="1"/>
  <c r="AV74" i="63" s="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BM205" i="59" l="1"/>
  <c r="I101" i="59"/>
  <c r="AS57" i="71"/>
  <c r="AS50" i="71"/>
  <c r="AT44" i="71"/>
  <c r="AT6" i="111"/>
  <c r="AU55" i="64"/>
  <c r="AU67" i="64"/>
  <c r="BG67" i="64"/>
  <c r="BG55" i="64"/>
  <c r="BJ8" i="92"/>
  <c r="BK207" i="59"/>
  <c r="BI21" i="52"/>
  <c r="BJ43" i="64"/>
  <c r="H8" i="64"/>
  <c r="BF6" i="111"/>
  <c r="BF15" i="111" s="1"/>
  <c r="BF44" i="71"/>
  <c r="BH49" i="71"/>
  <c r="BH55" i="71"/>
  <c r="BE57" i="71"/>
  <c r="BE50" i="71"/>
  <c r="BI35" i="64"/>
  <c r="BH22" i="52"/>
  <c r="BI9" i="92"/>
  <c r="BI42" i="71"/>
  <c r="BI79" i="63"/>
  <c r="BJ78" i="63" s="1"/>
  <c r="BH45" i="64"/>
  <c r="BK8" i="92"/>
  <c r="BJ21" i="52"/>
  <c r="BL207" i="59"/>
  <c r="I103" i="59" s="1"/>
  <c r="BJ57" i="63"/>
  <c r="BJ22" i="34"/>
  <c r="BI58" i="63"/>
  <c r="BJ17" i="34"/>
  <c r="BJ19" i="34" s="1"/>
  <c r="BI24" i="34"/>
  <c r="BI20" i="34"/>
  <c r="BJ56" i="63"/>
  <c r="L59" i="7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V43" i="64" s="1"/>
  <c r="AV45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J103" i="59" l="1"/>
  <c r="H113" i="116"/>
  <c r="H14" i="116" s="1"/>
  <c r="I104" i="59"/>
  <c r="H111" i="116"/>
  <c r="J101" i="59"/>
  <c r="K101" i="59" s="1"/>
  <c r="BM207" i="59"/>
  <c r="K103" i="59" s="1"/>
  <c r="AT15" i="111"/>
  <c r="AV67" i="64"/>
  <c r="AV55" i="64"/>
  <c r="AT57" i="71"/>
  <c r="AT50" i="71"/>
  <c r="AU44" i="71"/>
  <c r="AU6" i="111"/>
  <c r="AU15" i="111" s="1"/>
  <c r="BK9" i="92"/>
  <c r="BK35" i="64"/>
  <c r="H5" i="64" s="1"/>
  <c r="H120" i="116" s="1"/>
  <c r="BJ22" i="52"/>
  <c r="BK42" i="71"/>
  <c r="BI45" i="64"/>
  <c r="BJ79" i="63"/>
  <c r="BK78" i="63" s="1"/>
  <c r="BI22" i="52"/>
  <c r="BJ35" i="64"/>
  <c r="BJ9" i="92"/>
  <c r="BJ42" i="71"/>
  <c r="BH55" i="64"/>
  <c r="BH67" i="64"/>
  <c r="H13" i="64"/>
  <c r="H123" i="116"/>
  <c r="BI55" i="71"/>
  <c r="BI49" i="71"/>
  <c r="BF50" i="71"/>
  <c r="BF57" i="71"/>
  <c r="BG6" i="111"/>
  <c r="BG15" i="111" s="1"/>
  <c r="BG44" i="71"/>
  <c r="BK57" i="63"/>
  <c r="BK22" i="34"/>
  <c r="BL57" i="63" s="1"/>
  <c r="I14" i="63" s="1"/>
  <c r="H157" i="116" s="1"/>
  <c r="BK56" i="63"/>
  <c r="BK17" i="34"/>
  <c r="BK19" i="34" s="1"/>
  <c r="BJ20" i="34"/>
  <c r="BJ24" i="34"/>
  <c r="BJ58" i="63"/>
  <c r="AW16" i="67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43" i="64" s="1"/>
  <c r="AW45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J104" i="59" l="1"/>
  <c r="H114" i="116"/>
  <c r="AV44" i="71"/>
  <c r="AV6" i="111"/>
  <c r="AW55" i="64"/>
  <c r="AW67" i="64"/>
  <c r="AU50" i="71"/>
  <c r="AU57" i="71"/>
  <c r="H15" i="64"/>
  <c r="H128" i="116"/>
  <c r="BG50" i="71"/>
  <c r="BG57" i="71"/>
  <c r="BH44" i="71"/>
  <c r="BH6" i="111"/>
  <c r="BH15" i="111" s="1"/>
  <c r="BK55" i="71"/>
  <c r="BK49" i="71"/>
  <c r="BK58" i="63"/>
  <c r="BK79" i="63"/>
  <c r="BL78" i="63" s="1"/>
  <c r="I35" i="63" s="1"/>
  <c r="H178" i="116" s="1"/>
  <c r="BJ45" i="64"/>
  <c r="BI55" i="64"/>
  <c r="BI67" i="64"/>
  <c r="BJ55" i="71"/>
  <c r="BJ49" i="71"/>
  <c r="BL79" i="63"/>
  <c r="I36" i="63" s="1"/>
  <c r="H179" i="116" s="1"/>
  <c r="BK45" i="64"/>
  <c r="BL56" i="63"/>
  <c r="BK20" i="34"/>
  <c r="BK24" i="34"/>
  <c r="AL43" i="7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43" i="64" s="1"/>
  <c r="AX45" i="64" s="1"/>
  <c r="AX53" i="52"/>
  <c r="AX59" i="52"/>
  <c r="F29" i="111"/>
  <c r="G27" i="111" s="1"/>
  <c r="E28" i="111"/>
  <c r="T70" i="64"/>
  <c r="T8" i="111"/>
  <c r="AX51" i="63"/>
  <c r="AX16" i="67"/>
  <c r="AX19" i="67" s="1"/>
  <c r="AW6" i="111" l="1"/>
  <c r="AW15" i="111" s="1"/>
  <c r="AW44" i="71"/>
  <c r="AX67" i="64"/>
  <c r="AX55" i="64"/>
  <c r="AV15" i="111"/>
  <c r="AV57" i="71"/>
  <c r="AV50" i="71"/>
  <c r="BI6" i="111"/>
  <c r="BI15" i="111" s="1"/>
  <c r="BI44" i="71"/>
  <c r="BH57" i="71"/>
  <c r="BH50" i="71"/>
  <c r="BJ55" i="64"/>
  <c r="BJ67" i="64"/>
  <c r="BK67" i="64"/>
  <c r="BK55" i="64"/>
  <c r="H25" i="64"/>
  <c r="H140" i="116" s="1"/>
  <c r="H130" i="116"/>
  <c r="BL58" i="63"/>
  <c r="I15" i="63" s="1"/>
  <c r="H158" i="116" s="1"/>
  <c r="I13" i="63"/>
  <c r="H156" i="116" s="1"/>
  <c r="G10" i="116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X44" i="71" l="1"/>
  <c r="AX6" i="111"/>
  <c r="G11" i="64"/>
  <c r="AY43" i="64"/>
  <c r="AY45" i="64" s="1"/>
  <c r="AW57" i="71"/>
  <c r="AW50" i="71"/>
  <c r="BK6" i="111"/>
  <c r="BK44" i="71"/>
  <c r="BJ6" i="111"/>
  <c r="BJ15" i="111" s="1"/>
  <c r="BJ44" i="71"/>
  <c r="BI57" i="71"/>
  <c r="BI50" i="71"/>
  <c r="AZ51" i="63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D60" i="111"/>
  <c r="E5" i="112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G126" i="116" l="1"/>
  <c r="G13" i="64"/>
  <c r="AX15" i="111"/>
  <c r="AX18" i="111" s="1"/>
  <c r="AY17" i="111" s="1"/>
  <c r="BK15" i="111"/>
  <c r="AX57" i="71"/>
  <c r="AX50" i="71"/>
  <c r="AY67" i="64"/>
  <c r="AY55" i="64"/>
  <c r="BJ57" i="71"/>
  <c r="BJ50" i="71"/>
  <c r="BK57" i="71"/>
  <c r="BK50" i="71"/>
  <c r="BA51" i="63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AY44" i="71" l="1"/>
  <c r="AY6" i="111"/>
  <c r="BL67" i="64"/>
  <c r="G15" i="64"/>
  <c r="G128" i="116"/>
  <c r="O57" i="64"/>
  <c r="O58" i="64" s="1"/>
  <c r="O50" i="63"/>
  <c r="O53" i="63" s="1"/>
  <c r="O60" i="63" s="1"/>
  <c r="N59" i="7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AY15" i="111" l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34" i="111"/>
  <c r="D36" i="111"/>
  <c r="D35" i="111"/>
  <c r="G25" i="64"/>
  <c r="G140" i="116" s="1"/>
  <c r="G130" i="116"/>
  <c r="AY50" i="71"/>
  <c r="AY57" i="71"/>
  <c r="AP23" i="52"/>
  <c r="AQ10" i="92"/>
  <c r="AQ43" i="71"/>
  <c r="AQ56" i="71" s="1"/>
  <c r="AS208" i="59"/>
  <c r="D140" i="116"/>
  <c r="D28" i="64"/>
  <c r="W69" i="64"/>
  <c r="V9" i="111"/>
  <c r="V45" i="71"/>
  <c r="V58" i="71" s="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D5" i="112" l="1"/>
  <c r="E61" i="111"/>
  <c r="H60" i="111" s="1"/>
  <c r="F35" i="111"/>
  <c r="G5" i="112" s="1"/>
  <c r="D6" i="112"/>
  <c r="C69" i="111"/>
  <c r="F36" i="111"/>
  <c r="G6" i="112" s="1"/>
  <c r="E53" i="111"/>
  <c r="D4" i="112"/>
  <c r="F34" i="111"/>
  <c r="G4" i="112" s="1"/>
  <c r="BF48" i="50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W70" i="64"/>
  <c r="W8" i="111"/>
  <c r="G52" i="111" l="1"/>
  <c r="D73" i="111"/>
  <c r="E73" i="111" s="1"/>
  <c r="F73" i="111" s="1"/>
  <c r="BE51" i="63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D54" i="111" l="1"/>
  <c r="D55" i="111" s="1"/>
  <c r="G43" i="111"/>
  <c r="H43" i="111" s="1"/>
  <c r="D71" i="111" s="1"/>
  <c r="E71" i="111" s="1"/>
  <c r="F71" i="111" s="1"/>
  <c r="G42" i="111"/>
  <c r="H52" i="111"/>
  <c r="S50" i="63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D72" i="111" l="1"/>
  <c r="E72" i="111" s="1"/>
  <c r="F72" i="111" s="1"/>
  <c r="G57" i="111"/>
  <c r="H42" i="111"/>
  <c r="D70" i="111" s="1"/>
  <c r="D62" i="111"/>
  <c r="D63" i="111" s="1"/>
  <c r="D64" i="111" s="1"/>
  <c r="D56" i="111"/>
  <c r="BH52" i="52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D75" i="111" l="1"/>
  <c r="E70" i="111"/>
  <c r="H65" i="111"/>
  <c r="T59" i="7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F70" i="111" l="1"/>
  <c r="E75" i="111"/>
  <c r="F75" i="111" s="1"/>
  <c r="BI51" i="63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<sst xmlns="http://schemas.openxmlformats.org/spreadsheetml/2006/main" count="7631" uniqueCount="1248">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</sst>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1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4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-27652</c:v>
                </c:pt>
                <c:pt idx="1">
                  <c:v>-9385117.333333334</c:v>
                </c:pt>
                <c:pt idx="2">
                  <c:v>-9358359</c:v>
                </c:pt>
                <c:pt idx="3">
                  <c:v>-9358365.666666666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-9431365.666666666</c:v>
                </c:pt>
                <c:pt idx="7">
                  <c:v>-9473865.666666666</c:v>
                </c:pt>
                <c:pt idx="8">
                  <c:v>-9437695.666666666</c:v>
                </c:pt>
                <c:pt idx="9">
                  <c:v>-9441795.666666666</c:v>
                </c:pt>
                <c:pt idx="10">
                  <c:v>-9416710.666666666</c:v>
                </c:pt>
                <c:pt idx="11">
                  <c:v>-9416235.666666666</c:v>
                </c:pt>
                <c:pt idx="12">
                  <c:v>-9423530.666666666</c:v>
                </c:pt>
                <c:pt idx="13">
                  <c:v>-10809027.291666666</c:v>
                </c:pt>
                <c:pt idx="14">
                  <c:v>-10762012.291666666</c:v>
                </c:pt>
                <c:pt idx="15">
                  <c:v>-10741682.291666666</c:v>
                </c:pt>
                <c:pt idx="16">
                  <c:v>-10747247.291666666</c:v>
                </c:pt>
                <c:pt idx="17">
                  <c:v>-10733012.291666666</c:v>
                </c:pt>
                <c:pt idx="18">
                  <c:v>-10720227.291666666</c:v>
                </c:pt>
                <c:pt idx="19">
                  <c:v>-9749853.958333334</c:v>
                </c:pt>
                <c:pt idx="20">
                  <c:v>-9737888.958333334</c:v>
                </c:pt>
                <c:pt idx="21">
                  <c:v>-9767668.958333334</c:v>
                </c:pt>
                <c:pt idx="22">
                  <c:v>-9770183.958333334</c:v>
                </c:pt>
                <c:pt idx="23">
                  <c:v>-9767668.958333334</c:v>
                </c:pt>
                <c:pt idx="24">
                  <c:v>-9810488.958333334</c:v>
                </c:pt>
                <c:pt idx="25">
                  <c:v>-8242724.3322916664</c:v>
                </c:pt>
                <c:pt idx="26">
                  <c:v>-8176771.6989583336</c:v>
                </c:pt>
                <c:pt idx="27">
                  <c:v>-8149448.598958333</c:v>
                </c:pt>
                <c:pt idx="28">
                  <c:v>-8155553.598958333</c:v>
                </c:pt>
                <c:pt idx="29">
                  <c:v>-8130557.7489583334</c:v>
                </c:pt>
                <c:pt idx="30">
                  <c:v>-8112054.6489583328</c:v>
                </c:pt>
                <c:pt idx="31">
                  <c:v>-8150803.598958333</c:v>
                </c:pt>
                <c:pt idx="32">
                  <c:v>-8133807.7489583334</c:v>
                </c:pt>
                <c:pt idx="33">
                  <c:v>-8171201.6989583336</c:v>
                </c:pt>
                <c:pt idx="34">
                  <c:v>-8175806.6989583336</c:v>
                </c:pt>
                <c:pt idx="35">
                  <c:v>-8171201.6989583336</c:v>
                </c:pt>
                <c:pt idx="36">
                  <c:v>-8239710.9989583334</c:v>
                </c:pt>
                <c:pt idx="37">
                  <c:v>-9789499.4128489587</c:v>
                </c:pt>
                <c:pt idx="38">
                  <c:v>-9643064.3818489593</c:v>
                </c:pt>
                <c:pt idx="39">
                  <c:v>-9593262.7478489596</c:v>
                </c:pt>
                <c:pt idx="40">
                  <c:v>-9599367.7478489596</c:v>
                </c:pt>
                <c:pt idx="41">
                  <c:v>-9546711.11384896</c:v>
                </c:pt>
                <c:pt idx="42">
                  <c:v>-9503409.4798489586</c:v>
                </c:pt>
                <c:pt idx="43">
                  <c:v>-9594617.7478489596</c:v>
                </c:pt>
                <c:pt idx="44">
                  <c:v>-9549961.11384896</c:v>
                </c:pt>
                <c:pt idx="45">
                  <c:v>-9639814.3818489593</c:v>
                </c:pt>
                <c:pt idx="46">
                  <c:v>-9644419.3818489593</c:v>
                </c:pt>
                <c:pt idx="47">
                  <c:v>-9639814.3818489593</c:v>
                </c:pt>
                <c:pt idx="48">
                  <c:v>-9786394.4128489587</c:v>
                </c:pt>
                <c:pt idx="49">
                  <c:v>-13361538.285871848</c:v>
                </c:pt>
                <c:pt idx="50">
                  <c:v>-13194583.78462185</c:v>
                </c:pt>
                <c:pt idx="51">
                  <c:v>-13141523.53624185</c:v>
                </c:pt>
                <c:pt idx="52">
                  <c:v>-13147628.53624185</c:v>
                </c:pt>
                <c:pt idx="53">
                  <c:v>-13084503.909806849</c:v>
                </c:pt>
                <c:pt idx="54">
                  <c:v>-13037943.66142685</c:v>
                </c:pt>
                <c:pt idx="55">
                  <c:v>-13142878.53624185</c:v>
                </c:pt>
                <c:pt idx="56">
                  <c:v>-13087753.909806849</c:v>
                </c:pt>
                <c:pt idx="57">
                  <c:v>-13191333.78462185</c:v>
                </c:pt>
                <c:pt idx="58">
                  <c:v>-13195938.78462185</c:v>
                </c:pt>
                <c:pt idx="59">
                  <c:v>-13191333.78462185</c:v>
                </c:pt>
                <c:pt idx="60">
                  <c:v>-13352863.285871848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-27652</c:v>
                </c:pt>
                <c:pt idx="1">
                  <c:v>-9423959</c:v>
                </c:pt>
                <c:pt idx="2">
                  <c:v>-9392609</c:v>
                </c:pt>
                <c:pt idx="3">
                  <c:v>-9426949</c:v>
                </c:pt>
                <c:pt idx="4">
                  <c:v>-13695399</c:v>
                </c:pt>
                <c:pt idx="5">
                  <c:v>-9393049</c:v>
                </c:pt>
                <c:pt idx="6">
                  <c:v>-9352329</c:v>
                </c:pt>
                <c:pt idx="7">
                  <c:v>-9381689</c:v>
                </c:pt>
                <c:pt idx="8">
                  <c:v>-9358659</c:v>
                </c:pt>
                <c:pt idx="9">
                  <c:v>-9335119</c:v>
                </c:pt>
                <c:pt idx="10">
                  <c:v>-9345294</c:v>
                </c:pt>
                <c:pt idx="11">
                  <c:v>-9320819</c:v>
                </c:pt>
                <c:pt idx="12">
                  <c:v>-9406424</c:v>
                </c:pt>
                <c:pt idx="13">
                  <c:v>-11069035.625</c:v>
                </c:pt>
                <c:pt idx="14">
                  <c:v>-10934340.625</c:v>
                </c:pt>
                <c:pt idx="15">
                  <c:v>-10730720.625</c:v>
                </c:pt>
                <c:pt idx="16">
                  <c:v>-10701510.625</c:v>
                </c:pt>
                <c:pt idx="17">
                  <c:v>-10750405.625</c:v>
                </c:pt>
                <c:pt idx="18">
                  <c:v>-10663255.625</c:v>
                </c:pt>
                <c:pt idx="19">
                  <c:v>-9582065.625</c:v>
                </c:pt>
                <c:pt idx="20">
                  <c:v>-9665285.625</c:v>
                </c:pt>
                <c:pt idx="21">
                  <c:v>-9572550.625</c:v>
                </c:pt>
                <c:pt idx="22">
                  <c:v>-9698650.625</c:v>
                </c:pt>
                <c:pt idx="23">
                  <c:v>-9619095.625</c:v>
                </c:pt>
                <c:pt idx="24">
                  <c:v>-9555450.625</c:v>
                </c:pt>
                <c:pt idx="25">
                  <c:v>-8619719.4656249993</c:v>
                </c:pt>
                <c:pt idx="26">
                  <c:v>-8541562.9656250011</c:v>
                </c:pt>
                <c:pt idx="27">
                  <c:v>-8224462.4656249993</c:v>
                </c:pt>
                <c:pt idx="28">
                  <c:v>-8127997.265625</c:v>
                </c:pt>
                <c:pt idx="29">
                  <c:v>-8217491.4156250004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-8088810.4156250004</c:v>
                </c:pt>
                <c:pt idx="33">
                  <c:v>-7838631.1656250004</c:v>
                </c:pt>
                <c:pt idx="34">
                  <c:v>-8104273.3656250006</c:v>
                </c:pt>
                <c:pt idx="35">
                  <c:v>-7967737.3656250006</c:v>
                </c:pt>
                <c:pt idx="36">
                  <c:v>-7977739.0656249998</c:v>
                </c:pt>
                <c:pt idx="37">
                  <c:v>-10912483.210015625</c:v>
                </c:pt>
                <c:pt idx="38">
                  <c:v>-11078784.515515625</c:v>
                </c:pt>
                <c:pt idx="39">
                  <c:v>-9747758.848015625</c:v>
                </c:pt>
                <c:pt idx="40">
                  <c:v>-9529109.4145156257</c:v>
                </c:pt>
                <c:pt idx="41">
                  <c:v>-9702482.2140156273</c:v>
                </c:pt>
                <c:pt idx="42">
                  <c:v>-9655328.5800156258</c:v>
                </c:pt>
                <c:pt idx="43">
                  <c:v>-9072327.5475156251</c:v>
                </c:pt>
                <c:pt idx="44">
                  <c:v>-9701880.2140156273</c:v>
                </c:pt>
                <c:pt idx="45">
                  <c:v>-9116240.1815156247</c:v>
                </c:pt>
                <c:pt idx="46">
                  <c:v>-9572886.0485156253</c:v>
                </c:pt>
                <c:pt idx="47">
                  <c:v>-9564215.0485156253</c:v>
                </c:pt>
                <c:pt idx="48">
                  <c:v>-9018239.6125156246</c:v>
                </c:pt>
                <c:pt idx="49">
                  <c:v>-12946338.192378515</c:v>
                </c:pt>
                <c:pt idx="50">
                  <c:v>-13172226.525113517</c:v>
                </c:pt>
                <c:pt idx="51">
                  <c:v>-13297117.252038516</c:v>
                </c:pt>
                <c:pt idx="52">
                  <c:v>-13172257.802908516</c:v>
                </c:pt>
                <c:pt idx="53">
                  <c:v>-13349392.743808515</c:v>
                </c:pt>
                <c:pt idx="54">
                  <c:v>-13018200.967248516</c:v>
                </c:pt>
                <c:pt idx="55">
                  <c:v>-12683132.396418517</c:v>
                </c:pt>
                <c:pt idx="56">
                  <c:v>-13091605.543808516</c:v>
                </c:pt>
                <c:pt idx="57">
                  <c:v>-12638693.034823516</c:v>
                </c:pt>
                <c:pt idx="58">
                  <c:v>-13124405.451288518</c:v>
                </c:pt>
                <c:pt idx="59">
                  <c:v>-12845024.451288516</c:v>
                </c:pt>
                <c:pt idx="60">
                  <c:v>-18932643.078713514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-9385117.333333334</c:v>
                </c:pt>
                <c:pt idx="2">
                  <c:v>-9358359</c:v>
                </c:pt>
                <c:pt idx="3">
                  <c:v>-9358365.666666666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-9431365.666666666</c:v>
                </c:pt>
                <c:pt idx="7">
                  <c:v>-9473865.666666666</c:v>
                </c:pt>
                <c:pt idx="8">
                  <c:v>-9437695.666666666</c:v>
                </c:pt>
                <c:pt idx="9">
                  <c:v>-9441795.666666666</c:v>
                </c:pt>
                <c:pt idx="10">
                  <c:v>-9416710.666666666</c:v>
                </c:pt>
                <c:pt idx="11">
                  <c:v>-9416235.666666666</c:v>
                </c:pt>
                <c:pt idx="12">
                  <c:v>-9423530.666666666</c:v>
                </c:pt>
                <c:pt idx="13">
                  <c:v>-10809027.291666666</c:v>
                </c:pt>
                <c:pt idx="14">
                  <c:v>-10762012.291666666</c:v>
                </c:pt>
                <c:pt idx="15">
                  <c:v>-10741682.291666666</c:v>
                </c:pt>
                <c:pt idx="16">
                  <c:v>-10747247.291666666</c:v>
                </c:pt>
                <c:pt idx="17">
                  <c:v>-10733012.291666666</c:v>
                </c:pt>
                <c:pt idx="18">
                  <c:v>-10720227.291666666</c:v>
                </c:pt>
                <c:pt idx="19">
                  <c:v>-9749853.958333334</c:v>
                </c:pt>
                <c:pt idx="20">
                  <c:v>-9737888.958333334</c:v>
                </c:pt>
                <c:pt idx="21">
                  <c:v>-9767668.958333334</c:v>
                </c:pt>
                <c:pt idx="22">
                  <c:v>-9770183.958333334</c:v>
                </c:pt>
                <c:pt idx="23">
                  <c:v>-9767668.958333334</c:v>
                </c:pt>
                <c:pt idx="24">
                  <c:v>-9810488.958333334</c:v>
                </c:pt>
                <c:pt idx="25">
                  <c:v>-8242724.3322916664</c:v>
                </c:pt>
                <c:pt idx="26">
                  <c:v>-8176771.6989583336</c:v>
                </c:pt>
                <c:pt idx="27">
                  <c:v>-8149448.598958333</c:v>
                </c:pt>
                <c:pt idx="28">
                  <c:v>-8155553.598958333</c:v>
                </c:pt>
                <c:pt idx="29">
                  <c:v>-8130557.7489583334</c:v>
                </c:pt>
                <c:pt idx="30">
                  <c:v>-8112054.6489583328</c:v>
                </c:pt>
                <c:pt idx="31">
                  <c:v>-8150803.598958333</c:v>
                </c:pt>
                <c:pt idx="32">
                  <c:v>-8133807.7489583334</c:v>
                </c:pt>
                <c:pt idx="33">
                  <c:v>-8171201.6989583336</c:v>
                </c:pt>
                <c:pt idx="34">
                  <c:v>-8175806.6989583336</c:v>
                </c:pt>
                <c:pt idx="35">
                  <c:v>-8171201.6989583336</c:v>
                </c:pt>
                <c:pt idx="36">
                  <c:v>-8239710.9989583334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-9412769.333333334</c:v>
                </c:pt>
                <c:pt idx="2">
                  <c:v>-18771128.333333336</c:v>
                </c:pt>
                <c:pt idx="3">
                  <c:v>-28129494</c:v>
                </c:pt>
                <c:pt idx="4">
                  <c:v>-37532119.666666664</c:v>
                </c:pt>
                <c:pt idx="5">
                  <c:v>-46968205.333333328</c:v>
                </c:pt>
                <c:pt idx="6">
                  <c:v>-56399570.999999993</c:v>
                </c:pt>
                <c:pt idx="7">
                  <c:v>-65873436.666666657</c:v>
                </c:pt>
                <c:pt idx="8">
                  <c:v>-75311132.333333328</c:v>
                </c:pt>
                <c:pt idx="9">
                  <c:v>-84752928</c:v>
                </c:pt>
                <c:pt idx="10">
                  <c:v>-94169638.666666672</c:v>
                </c:pt>
                <c:pt idx="11">
                  <c:v>-103585874.33333334</c:v>
                </c:pt>
                <c:pt idx="12">
                  <c:v>-113009405.00000001</c:v>
                </c:pt>
                <c:pt idx="13">
                  <c:v>-123818432.29166669</c:v>
                </c:pt>
                <c:pt idx="14">
                  <c:v>-134580444.58333334</c:v>
                </c:pt>
                <c:pt idx="15">
                  <c:v>-145322126.875</c:v>
                </c:pt>
                <c:pt idx="16">
                  <c:v>-156069374.16666666</c:v>
                </c:pt>
                <c:pt idx="17">
                  <c:v>-166802386.45833331</c:v>
                </c:pt>
                <c:pt idx="18">
                  <c:v>-177522613.74999997</c:v>
                </c:pt>
                <c:pt idx="19">
                  <c:v>-187272467.70833331</c:v>
                </c:pt>
                <c:pt idx="20">
                  <c:v>-197010356.66666666</c:v>
                </c:pt>
                <c:pt idx="21">
                  <c:v>-206778025.625</c:v>
                </c:pt>
                <c:pt idx="22">
                  <c:v>-216548209.58333334</c:v>
                </c:pt>
                <c:pt idx="23">
                  <c:v>-226315878.54166669</c:v>
                </c:pt>
                <c:pt idx="24">
                  <c:v>-236126367.50000003</c:v>
                </c:pt>
                <c:pt idx="25">
                  <c:v>-244369091.83229169</c:v>
                </c:pt>
                <c:pt idx="26">
                  <c:v>-252545863.53125003</c:v>
                </c:pt>
                <c:pt idx="27">
                  <c:v>-260695312.13020837</c:v>
                </c:pt>
                <c:pt idx="28">
                  <c:v>-268850865.72916669</c:v>
                </c:pt>
                <c:pt idx="29">
                  <c:v>-276981423.47812504</c:v>
                </c:pt>
                <c:pt idx="30">
                  <c:v>-285093478.12708336</c:v>
                </c:pt>
                <c:pt idx="31">
                  <c:v>-293244281.72604167</c:v>
                </c:pt>
                <c:pt idx="32">
                  <c:v>-301378089.47500002</c:v>
                </c:pt>
                <c:pt idx="33">
                  <c:v>-309549291.17395836</c:v>
                </c:pt>
                <c:pt idx="34">
                  <c:v>-317725097.8729167</c:v>
                </c:pt>
                <c:pt idx="35">
                  <c:v>-325896299.57187504</c:v>
                </c:pt>
                <c:pt idx="36">
                  <c:v>-334136010.57083338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-9423959</c:v>
                </c:pt>
                <c:pt idx="2">
                  <c:v>-9392609</c:v>
                </c:pt>
                <c:pt idx="3">
                  <c:v>-9426949</c:v>
                </c:pt>
                <c:pt idx="4">
                  <c:v>-13695399</c:v>
                </c:pt>
                <c:pt idx="5">
                  <c:v>-9393049</c:v>
                </c:pt>
                <c:pt idx="6">
                  <c:v>-9352329</c:v>
                </c:pt>
                <c:pt idx="7">
                  <c:v>-9381689</c:v>
                </c:pt>
                <c:pt idx="8">
                  <c:v>-9358659</c:v>
                </c:pt>
                <c:pt idx="9">
                  <c:v>-9335119</c:v>
                </c:pt>
                <c:pt idx="10">
                  <c:v>-9345294</c:v>
                </c:pt>
                <c:pt idx="11">
                  <c:v>-9320819</c:v>
                </c:pt>
                <c:pt idx="12">
                  <c:v>-9406424</c:v>
                </c:pt>
                <c:pt idx="13">
                  <c:v>-11069035.625</c:v>
                </c:pt>
                <c:pt idx="14">
                  <c:v>-10934340.625</c:v>
                </c:pt>
                <c:pt idx="15">
                  <c:v>-10730720.625</c:v>
                </c:pt>
                <c:pt idx="16">
                  <c:v>-10701510.625</c:v>
                </c:pt>
                <c:pt idx="17">
                  <c:v>-10750405.625</c:v>
                </c:pt>
                <c:pt idx="18">
                  <c:v>-10663255.625</c:v>
                </c:pt>
                <c:pt idx="19">
                  <c:v>-9582065.625</c:v>
                </c:pt>
                <c:pt idx="20">
                  <c:v>-9665285.625</c:v>
                </c:pt>
                <c:pt idx="21">
                  <c:v>-9572550.625</c:v>
                </c:pt>
                <c:pt idx="22">
                  <c:v>-9698650.625</c:v>
                </c:pt>
                <c:pt idx="23">
                  <c:v>-9619095.625</c:v>
                </c:pt>
                <c:pt idx="24">
                  <c:v>-9555450.625</c:v>
                </c:pt>
                <c:pt idx="25">
                  <c:v>-8619719.4656249993</c:v>
                </c:pt>
                <c:pt idx="26">
                  <c:v>-8541562.9656250011</c:v>
                </c:pt>
                <c:pt idx="27">
                  <c:v>-8224462.4656249993</c:v>
                </c:pt>
                <c:pt idx="28">
                  <c:v>-8127997.265625</c:v>
                </c:pt>
                <c:pt idx="29">
                  <c:v>-8217491.4156250004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-8088810.4156250004</c:v>
                </c:pt>
                <c:pt idx="33">
                  <c:v>-7838631.1656250004</c:v>
                </c:pt>
                <c:pt idx="34">
                  <c:v>-8104273.3656250006</c:v>
                </c:pt>
                <c:pt idx="35">
                  <c:v>-7967737.3656250006</c:v>
                </c:pt>
                <c:pt idx="36">
                  <c:v>-7977739.0656249998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-9451611</c:v>
                </c:pt>
                <c:pt idx="2">
                  <c:v>-18844220</c:v>
                </c:pt>
                <c:pt idx="3">
                  <c:v>-28271169</c:v>
                </c:pt>
                <c:pt idx="4">
                  <c:v>-41966568</c:v>
                </c:pt>
                <c:pt idx="5">
                  <c:v>-51359617</c:v>
                </c:pt>
                <c:pt idx="6">
                  <c:v>-60711946</c:v>
                </c:pt>
                <c:pt idx="7">
                  <c:v>-70093635</c:v>
                </c:pt>
                <c:pt idx="8">
                  <c:v>-79452294</c:v>
                </c:pt>
                <c:pt idx="9">
                  <c:v>-88787413</c:v>
                </c:pt>
                <c:pt idx="10">
                  <c:v>-98132707</c:v>
                </c:pt>
                <c:pt idx="11">
                  <c:v>-107453526</c:v>
                </c:pt>
                <c:pt idx="12">
                  <c:v>-116859950</c:v>
                </c:pt>
                <c:pt idx="13">
                  <c:v>-127928985.625</c:v>
                </c:pt>
                <c:pt idx="14">
                  <c:v>-138863326.25</c:v>
                </c:pt>
                <c:pt idx="15">
                  <c:v>-149594046.875</c:v>
                </c:pt>
                <c:pt idx="16">
                  <c:v>-160295557.5</c:v>
                </c:pt>
                <c:pt idx="17">
                  <c:v>-171045963.125</c:v>
                </c:pt>
                <c:pt idx="18">
                  <c:v>-181709218.75</c:v>
                </c:pt>
                <c:pt idx="19">
                  <c:v>-191291284.375</c:v>
                </c:pt>
                <c:pt idx="20">
                  <c:v>-200956570</c:v>
                </c:pt>
                <c:pt idx="21">
                  <c:v>-210529120.625</c:v>
                </c:pt>
                <c:pt idx="22">
                  <c:v>-220227771.25</c:v>
                </c:pt>
                <c:pt idx="23">
                  <c:v>-229846866.875</c:v>
                </c:pt>
                <c:pt idx="24">
                  <c:v>-239402317.5</c:v>
                </c:pt>
                <c:pt idx="25">
                  <c:v>-248022036.96562499</c:v>
                </c:pt>
                <c:pt idx="26">
                  <c:v>-256563599.93124998</c:v>
                </c:pt>
                <c:pt idx="27">
                  <c:v>-264788062.39687496</c:v>
                </c:pt>
                <c:pt idx="28">
                  <c:v>-272916059.66249996</c:v>
                </c:pt>
                <c:pt idx="29">
                  <c:v>-281133551.07812494</c:v>
                </c:pt>
                <c:pt idx="30">
                  <c:v>-289232665.59374994</c:v>
                </c:pt>
                <c:pt idx="31">
                  <c:v>-297094875.65937495</c:v>
                </c:pt>
                <c:pt idx="32">
                  <c:v>-305183686.07499993</c:v>
                </c:pt>
                <c:pt idx="33">
                  <c:v>-313022317.2406249</c:v>
                </c:pt>
                <c:pt idx="34">
                  <c:v>-321126590.60624993</c:v>
                </c:pt>
                <c:pt idx="35">
                  <c:v>-329094327.97187495</c:v>
                </c:pt>
                <c:pt idx="36">
                  <c:v>-337072067.03749996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-9385117.333333334</c:v>
                </c:pt>
                <c:pt idx="2">
                  <c:v>-9358359</c:v>
                </c:pt>
                <c:pt idx="3">
                  <c:v>-9358365.666666666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-9431365.666666666</c:v>
                </c:pt>
                <c:pt idx="7">
                  <c:v>-9473865.666666666</c:v>
                </c:pt>
                <c:pt idx="8">
                  <c:v>-9437695.666666666</c:v>
                </c:pt>
                <c:pt idx="9">
                  <c:v>-9441795.666666666</c:v>
                </c:pt>
                <c:pt idx="10">
                  <c:v>-9416710.666666666</c:v>
                </c:pt>
                <c:pt idx="11">
                  <c:v>-9416235.666666666</c:v>
                </c:pt>
                <c:pt idx="12">
                  <c:v>-9423530.666666666</c:v>
                </c:pt>
                <c:pt idx="13">
                  <c:v>-10809027.291666666</c:v>
                </c:pt>
                <c:pt idx="14">
                  <c:v>-10762012.291666666</c:v>
                </c:pt>
                <c:pt idx="15">
                  <c:v>-10741682.291666666</c:v>
                </c:pt>
                <c:pt idx="16">
                  <c:v>-10747247.291666666</c:v>
                </c:pt>
                <c:pt idx="17">
                  <c:v>-10733012.291666666</c:v>
                </c:pt>
                <c:pt idx="18">
                  <c:v>-10720227.291666666</c:v>
                </c:pt>
                <c:pt idx="19">
                  <c:v>-9749853.958333334</c:v>
                </c:pt>
                <c:pt idx="20">
                  <c:v>-9737888.958333334</c:v>
                </c:pt>
                <c:pt idx="21">
                  <c:v>-9767668.958333334</c:v>
                </c:pt>
                <c:pt idx="22">
                  <c:v>-9770183.958333334</c:v>
                </c:pt>
                <c:pt idx="23">
                  <c:v>-9767668.958333334</c:v>
                </c:pt>
                <c:pt idx="24">
                  <c:v>-9810488.958333334</c:v>
                </c:pt>
                <c:pt idx="25">
                  <c:v>-8242724.3322916664</c:v>
                </c:pt>
                <c:pt idx="26">
                  <c:v>-8176771.6989583336</c:v>
                </c:pt>
                <c:pt idx="27">
                  <c:v>-8149448.598958333</c:v>
                </c:pt>
                <c:pt idx="28">
                  <c:v>-8155553.598958333</c:v>
                </c:pt>
                <c:pt idx="29">
                  <c:v>-8130557.7489583334</c:v>
                </c:pt>
                <c:pt idx="30">
                  <c:v>-8112054.6489583328</c:v>
                </c:pt>
                <c:pt idx="31">
                  <c:v>-8150803.598958333</c:v>
                </c:pt>
                <c:pt idx="32">
                  <c:v>-8133807.7489583334</c:v>
                </c:pt>
                <c:pt idx="33">
                  <c:v>-8171201.6989583336</c:v>
                </c:pt>
                <c:pt idx="34">
                  <c:v>-8175806.6989583336</c:v>
                </c:pt>
                <c:pt idx="35">
                  <c:v>-8171201.6989583336</c:v>
                </c:pt>
                <c:pt idx="36">
                  <c:v>-8239710.9989583334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-9412769.333333334</c:v>
                </c:pt>
                <c:pt idx="2">
                  <c:v>-18771128.333333336</c:v>
                </c:pt>
                <c:pt idx="3">
                  <c:v>-28129494</c:v>
                </c:pt>
                <c:pt idx="4">
                  <c:v>-37532119.666666664</c:v>
                </c:pt>
                <c:pt idx="5">
                  <c:v>-46968205.333333328</c:v>
                </c:pt>
                <c:pt idx="6">
                  <c:v>-56399570.999999993</c:v>
                </c:pt>
                <c:pt idx="7">
                  <c:v>-65873436.666666657</c:v>
                </c:pt>
                <c:pt idx="8">
                  <c:v>-75311132.333333328</c:v>
                </c:pt>
                <c:pt idx="9">
                  <c:v>-84752928</c:v>
                </c:pt>
                <c:pt idx="10">
                  <c:v>-94169638.666666672</c:v>
                </c:pt>
                <c:pt idx="11">
                  <c:v>-103585874.33333334</c:v>
                </c:pt>
                <c:pt idx="12">
                  <c:v>-113009405.00000001</c:v>
                </c:pt>
                <c:pt idx="13">
                  <c:v>-123818432.29166669</c:v>
                </c:pt>
                <c:pt idx="14">
                  <c:v>-134580444.58333334</c:v>
                </c:pt>
                <c:pt idx="15">
                  <c:v>-145322126.875</c:v>
                </c:pt>
                <c:pt idx="16">
                  <c:v>-156069374.16666666</c:v>
                </c:pt>
                <c:pt idx="17">
                  <c:v>-166802386.45833331</c:v>
                </c:pt>
                <c:pt idx="18">
                  <c:v>-177522613.74999997</c:v>
                </c:pt>
                <c:pt idx="19">
                  <c:v>-187272467.70833331</c:v>
                </c:pt>
                <c:pt idx="20">
                  <c:v>-197010356.66666666</c:v>
                </c:pt>
                <c:pt idx="21">
                  <c:v>-206778025.625</c:v>
                </c:pt>
                <c:pt idx="22">
                  <c:v>-216548209.58333334</c:v>
                </c:pt>
                <c:pt idx="23">
                  <c:v>-226315878.54166669</c:v>
                </c:pt>
                <c:pt idx="24">
                  <c:v>-236126367.50000003</c:v>
                </c:pt>
                <c:pt idx="25">
                  <c:v>-244369091.83229169</c:v>
                </c:pt>
                <c:pt idx="26">
                  <c:v>-252545863.53125003</c:v>
                </c:pt>
                <c:pt idx="27">
                  <c:v>-260695312.13020837</c:v>
                </c:pt>
                <c:pt idx="28">
                  <c:v>-268850865.72916669</c:v>
                </c:pt>
                <c:pt idx="29">
                  <c:v>-276981423.47812504</c:v>
                </c:pt>
                <c:pt idx="30">
                  <c:v>-285093478.12708336</c:v>
                </c:pt>
                <c:pt idx="31">
                  <c:v>-293244281.72604167</c:v>
                </c:pt>
                <c:pt idx="32">
                  <c:v>-301378089.47500002</c:v>
                </c:pt>
                <c:pt idx="33">
                  <c:v>-309549291.17395836</c:v>
                </c:pt>
                <c:pt idx="34">
                  <c:v>-317725097.8729167</c:v>
                </c:pt>
                <c:pt idx="35">
                  <c:v>-325896299.57187504</c:v>
                </c:pt>
                <c:pt idx="36">
                  <c:v>-334136010.57083338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-9423959</c:v>
                </c:pt>
                <c:pt idx="2">
                  <c:v>-9392609</c:v>
                </c:pt>
                <c:pt idx="3">
                  <c:v>-9426949</c:v>
                </c:pt>
                <c:pt idx="4">
                  <c:v>-13695399</c:v>
                </c:pt>
                <c:pt idx="5">
                  <c:v>-9393049</c:v>
                </c:pt>
                <c:pt idx="6">
                  <c:v>-9352329</c:v>
                </c:pt>
                <c:pt idx="7">
                  <c:v>-9381689</c:v>
                </c:pt>
                <c:pt idx="8">
                  <c:v>-9358659</c:v>
                </c:pt>
                <c:pt idx="9">
                  <c:v>-9335119</c:v>
                </c:pt>
                <c:pt idx="10">
                  <c:v>-9345294</c:v>
                </c:pt>
                <c:pt idx="11">
                  <c:v>-9320819</c:v>
                </c:pt>
                <c:pt idx="12">
                  <c:v>-9406424</c:v>
                </c:pt>
                <c:pt idx="13">
                  <c:v>-11069035.625</c:v>
                </c:pt>
                <c:pt idx="14">
                  <c:v>-10934340.625</c:v>
                </c:pt>
                <c:pt idx="15">
                  <c:v>-10730720.625</c:v>
                </c:pt>
                <c:pt idx="16">
                  <c:v>-10701510.625</c:v>
                </c:pt>
                <c:pt idx="17">
                  <c:v>-10750405.625</c:v>
                </c:pt>
                <c:pt idx="18">
                  <c:v>-10663255.625</c:v>
                </c:pt>
                <c:pt idx="19">
                  <c:v>-9582065.625</c:v>
                </c:pt>
                <c:pt idx="20">
                  <c:v>-9665285.625</c:v>
                </c:pt>
                <c:pt idx="21">
                  <c:v>-9572550.625</c:v>
                </c:pt>
                <c:pt idx="22">
                  <c:v>-9698650.625</c:v>
                </c:pt>
                <c:pt idx="23">
                  <c:v>-9619095.625</c:v>
                </c:pt>
                <c:pt idx="24">
                  <c:v>-9555450.625</c:v>
                </c:pt>
                <c:pt idx="25">
                  <c:v>-8619719.4656249993</c:v>
                </c:pt>
                <c:pt idx="26">
                  <c:v>-8541562.9656250011</c:v>
                </c:pt>
                <c:pt idx="27">
                  <c:v>-8224462.4656249993</c:v>
                </c:pt>
                <c:pt idx="28">
                  <c:v>-8127997.265625</c:v>
                </c:pt>
                <c:pt idx="29">
                  <c:v>-8217491.4156250004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-8088810.4156250004</c:v>
                </c:pt>
                <c:pt idx="33">
                  <c:v>-7838631.1656250004</c:v>
                </c:pt>
                <c:pt idx="34">
                  <c:v>-8104273.3656250006</c:v>
                </c:pt>
                <c:pt idx="35">
                  <c:v>-7967737.3656250006</c:v>
                </c:pt>
                <c:pt idx="36">
                  <c:v>-7977739.0656249998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-9451611</c:v>
                </c:pt>
                <c:pt idx="2">
                  <c:v>-18844220</c:v>
                </c:pt>
                <c:pt idx="3">
                  <c:v>-28271169</c:v>
                </c:pt>
                <c:pt idx="4">
                  <c:v>-41966568</c:v>
                </c:pt>
                <c:pt idx="5">
                  <c:v>-51359617</c:v>
                </c:pt>
                <c:pt idx="6">
                  <c:v>-60711946</c:v>
                </c:pt>
                <c:pt idx="7">
                  <c:v>-70093635</c:v>
                </c:pt>
                <c:pt idx="8">
                  <c:v>-79452294</c:v>
                </c:pt>
                <c:pt idx="9">
                  <c:v>-88787413</c:v>
                </c:pt>
                <c:pt idx="10">
                  <c:v>-98132707</c:v>
                </c:pt>
                <c:pt idx="11">
                  <c:v>-107453526</c:v>
                </c:pt>
                <c:pt idx="12">
                  <c:v>-116859950</c:v>
                </c:pt>
                <c:pt idx="13">
                  <c:v>-127928985.625</c:v>
                </c:pt>
                <c:pt idx="14">
                  <c:v>-138863326.25</c:v>
                </c:pt>
                <c:pt idx="15">
                  <c:v>-149594046.875</c:v>
                </c:pt>
                <c:pt idx="16">
                  <c:v>-160295557.5</c:v>
                </c:pt>
                <c:pt idx="17">
                  <c:v>-171045963.125</c:v>
                </c:pt>
                <c:pt idx="18">
                  <c:v>-181709218.75</c:v>
                </c:pt>
                <c:pt idx="19">
                  <c:v>-191291284.375</c:v>
                </c:pt>
                <c:pt idx="20">
                  <c:v>-200956570</c:v>
                </c:pt>
                <c:pt idx="21">
                  <c:v>-210529120.625</c:v>
                </c:pt>
                <c:pt idx="22">
                  <c:v>-220227771.25</c:v>
                </c:pt>
                <c:pt idx="23">
                  <c:v>-229846866.875</c:v>
                </c:pt>
                <c:pt idx="24">
                  <c:v>-239402317.5</c:v>
                </c:pt>
                <c:pt idx="25">
                  <c:v>-248022036.96562499</c:v>
                </c:pt>
                <c:pt idx="26">
                  <c:v>-256563599.93124998</c:v>
                </c:pt>
                <c:pt idx="27">
                  <c:v>-264788062.39687496</c:v>
                </c:pt>
                <c:pt idx="28">
                  <c:v>-272916059.66249996</c:v>
                </c:pt>
                <c:pt idx="29">
                  <c:v>-281133551.07812494</c:v>
                </c:pt>
                <c:pt idx="30">
                  <c:v>-289232665.59374994</c:v>
                </c:pt>
                <c:pt idx="31">
                  <c:v>-297094875.65937495</c:v>
                </c:pt>
                <c:pt idx="32">
                  <c:v>-305183686.07499993</c:v>
                </c:pt>
                <c:pt idx="33">
                  <c:v>-313022317.2406249</c:v>
                </c:pt>
                <c:pt idx="34">
                  <c:v>-321126590.60624993</c:v>
                </c:pt>
                <c:pt idx="35">
                  <c:v>-329094327.97187495</c:v>
                </c:pt>
                <c:pt idx="36">
                  <c:v>-337072067.03749996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51331965</c:v>
                </c:pt>
                <c:pt idx="1">
                  <c:v>41908006</c:v>
                </c:pt>
                <c:pt idx="2">
                  <c:v>32515397</c:v>
                </c:pt>
                <c:pt idx="3">
                  <c:v>23088448</c:v>
                </c:pt>
                <c:pt idx="4">
                  <c:v>9393049</c:v>
                </c:pt>
                <c:pt idx="5">
                  <c:v>56093909</c:v>
                </c:pt>
                <c:pt idx="6">
                  <c:v>46741580</c:v>
                </c:pt>
                <c:pt idx="7">
                  <c:v>37359891</c:v>
                </c:pt>
                <c:pt idx="8">
                  <c:v>28001232</c:v>
                </c:pt>
                <c:pt idx="9">
                  <c:v>18666113</c:v>
                </c:pt>
                <c:pt idx="10">
                  <c:v>9320819</c:v>
                </c:pt>
                <c:pt idx="11">
                  <c:v>52842031.5</c:v>
                </c:pt>
                <c:pt idx="12">
                  <c:v>43435607.5</c:v>
                </c:pt>
                <c:pt idx="13">
                  <c:v>32366571.875</c:v>
                </c:pt>
                <c:pt idx="14">
                  <c:v>21432231.25</c:v>
                </c:pt>
                <c:pt idx="15">
                  <c:v>10701510.625</c:v>
                </c:pt>
                <c:pt idx="16">
                  <c:v>0</c:v>
                </c:pt>
                <c:pt idx="17">
                  <c:v>-10750405.625</c:v>
                </c:pt>
                <c:pt idx="18">
                  <c:v>-21413661.25</c:v>
                </c:pt>
                <c:pt idx="19">
                  <c:v>-30995726.875</c:v>
                </c:pt>
                <c:pt idx="20">
                  <c:v>-40661012.5</c:v>
                </c:pt>
                <c:pt idx="21">
                  <c:v>-50233563.125</c:v>
                </c:pt>
                <c:pt idx="22">
                  <c:v>-59932213.75</c:v>
                </c:pt>
                <c:pt idx="23">
                  <c:v>-69551309.375</c:v>
                </c:pt>
                <c:pt idx="24">
                  <c:v>-79106760</c:v>
                </c:pt>
                <c:pt idx="25">
                  <c:v>-87726479.465625003</c:v>
                </c:pt>
                <c:pt idx="26">
                  <c:v>-96268042.431250006</c:v>
                </c:pt>
                <c:pt idx="27">
                  <c:v>-104492504.89687501</c:v>
                </c:pt>
                <c:pt idx="28">
                  <c:v>-112620502.16250001</c:v>
                </c:pt>
                <c:pt idx="29">
                  <c:v>-120837993.57812501</c:v>
                </c:pt>
                <c:pt idx="30">
                  <c:v>-128937108.09375001</c:v>
                </c:pt>
                <c:pt idx="31">
                  <c:v>-136799318.15937501</c:v>
                </c:pt>
                <c:pt idx="32">
                  <c:v>-144888128.57500002</c:v>
                </c:pt>
                <c:pt idx="33">
                  <c:v>-152726759.74062502</c:v>
                </c:pt>
                <c:pt idx="34">
                  <c:v>-160831033.10625002</c:v>
                </c:pt>
                <c:pt idx="35">
                  <c:v>-168798770.47187501</c:v>
                </c:pt>
                <c:pt idx="36">
                  <c:v>-176776509.53750002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712127.8</c:v>
                </c:pt>
                <c:pt idx="25">
                  <c:v>1151769.4000000001</c:v>
                </c:pt>
                <c:pt idx="26">
                  <c:v>1298316.6000000001</c:v>
                </c:pt>
                <c:pt idx="27">
                  <c:v>1298316.6000000001</c:v>
                </c:pt>
                <c:pt idx="28">
                  <c:v>1412806.6</c:v>
                </c:pt>
                <c:pt idx="29">
                  <c:v>1559353.8</c:v>
                </c:pt>
                <c:pt idx="30">
                  <c:v>1298316.6000000001</c:v>
                </c:pt>
                <c:pt idx="31">
                  <c:v>1412806.6</c:v>
                </c:pt>
                <c:pt idx="32">
                  <c:v>1151769.4000000001</c:v>
                </c:pt>
                <c:pt idx="33">
                  <c:v>1151769.4000000001</c:v>
                </c:pt>
                <c:pt idx="34">
                  <c:v>1151769.4000000001</c:v>
                </c:pt>
                <c:pt idx="35">
                  <c:v>712127.8</c:v>
                </c:pt>
                <c:pt idx="36">
                  <c:v>1180328.9305000002</c:v>
                </c:pt>
                <c:pt idx="37">
                  <c:v>1877378.3975000002</c:v>
                </c:pt>
                <c:pt idx="38">
                  <c:v>2103407.8309999998</c:v>
                </c:pt>
                <c:pt idx="39">
                  <c:v>2103398.8309999998</c:v>
                </c:pt>
                <c:pt idx="40">
                  <c:v>2329419.2645000005</c:v>
                </c:pt>
                <c:pt idx="41">
                  <c:v>2555439.6980000003</c:v>
                </c:pt>
                <c:pt idx="42">
                  <c:v>2103398.8309999998</c:v>
                </c:pt>
                <c:pt idx="43">
                  <c:v>2329419.2645000005</c:v>
                </c:pt>
                <c:pt idx="44">
                  <c:v>1877378.3975000002</c:v>
                </c:pt>
                <c:pt idx="45">
                  <c:v>1877378.3975000002</c:v>
                </c:pt>
                <c:pt idx="46">
                  <c:v>1877378.3975000002</c:v>
                </c:pt>
                <c:pt idx="47">
                  <c:v>1180328.9305000002</c:v>
                </c:pt>
                <c:pt idx="48">
                  <c:v>1278700.5703399999</c:v>
                </c:pt>
                <c:pt idx="49">
                  <c:v>2043407.0441650006</c:v>
                </c:pt>
                <c:pt idx="50">
                  <c:v>2270534.0932950005</c:v>
                </c:pt>
                <c:pt idx="51">
                  <c:v>2270525.0932950005</c:v>
                </c:pt>
                <c:pt idx="52">
                  <c:v>2524514.4606300001</c:v>
                </c:pt>
                <c:pt idx="53">
                  <c:v>2754909.4997850005</c:v>
                </c:pt>
                <c:pt idx="54">
                  <c:v>2270525.0932950005</c:v>
                </c:pt>
                <c:pt idx="55">
                  <c:v>2524514.4606300001</c:v>
                </c:pt>
                <c:pt idx="56">
                  <c:v>2043407.0441650006</c:v>
                </c:pt>
                <c:pt idx="57">
                  <c:v>2043407.0441650006</c:v>
                </c:pt>
                <c:pt idx="58">
                  <c:v>2043407.0441650006</c:v>
                </c:pt>
                <c:pt idx="59">
                  <c:v>1278700.5703399999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279928.05</c:v>
                </c:pt>
                <c:pt idx="25">
                  <c:v>451663.05000000005</c:v>
                </c:pt>
                <c:pt idx="26">
                  <c:v>508908.05</c:v>
                </c:pt>
                <c:pt idx="27">
                  <c:v>508908.05</c:v>
                </c:pt>
                <c:pt idx="28">
                  <c:v>549552</c:v>
                </c:pt>
                <c:pt idx="29">
                  <c:v>606797</c:v>
                </c:pt>
                <c:pt idx="30">
                  <c:v>508908.05</c:v>
                </c:pt>
                <c:pt idx="31">
                  <c:v>549552</c:v>
                </c:pt>
                <c:pt idx="32">
                  <c:v>451663.05000000005</c:v>
                </c:pt>
                <c:pt idx="33">
                  <c:v>451663.05000000005</c:v>
                </c:pt>
                <c:pt idx="34">
                  <c:v>451663.05000000005</c:v>
                </c:pt>
                <c:pt idx="35">
                  <c:v>279928.05</c:v>
                </c:pt>
                <c:pt idx="36">
                  <c:v>458326.36800000002</c:v>
                </c:pt>
                <c:pt idx="37">
                  <c:v>725322.77250000008</c:v>
                </c:pt>
                <c:pt idx="38">
                  <c:v>813105.53099999996</c:v>
                </c:pt>
                <c:pt idx="39">
                  <c:v>813096.53099999996</c:v>
                </c:pt>
                <c:pt idx="40">
                  <c:v>900870.28949999996</c:v>
                </c:pt>
                <c:pt idx="41">
                  <c:v>988644.04799999984</c:v>
                </c:pt>
                <c:pt idx="42">
                  <c:v>813096.53099999996</c:v>
                </c:pt>
                <c:pt idx="43">
                  <c:v>900870.28949999996</c:v>
                </c:pt>
                <c:pt idx="44">
                  <c:v>725322.77250000008</c:v>
                </c:pt>
                <c:pt idx="45">
                  <c:v>725322.77250000008</c:v>
                </c:pt>
                <c:pt idx="46">
                  <c:v>725322.77250000008</c:v>
                </c:pt>
                <c:pt idx="47">
                  <c:v>458326.36800000002</c:v>
                </c:pt>
                <c:pt idx="48">
                  <c:v>456849.84771499998</c:v>
                </c:pt>
                <c:pt idx="49">
                  <c:v>728476.51404000015</c:v>
                </c:pt>
                <c:pt idx="50">
                  <c:v>807679.62092000013</c:v>
                </c:pt>
                <c:pt idx="51">
                  <c:v>807670.62092000013</c:v>
                </c:pt>
                <c:pt idx="52">
                  <c:v>897351.09587999992</c:v>
                </c:pt>
                <c:pt idx="53">
                  <c:v>979822.19278500043</c:v>
                </c:pt>
                <c:pt idx="54">
                  <c:v>807670.62092000013</c:v>
                </c:pt>
                <c:pt idx="55">
                  <c:v>897351.09587999992</c:v>
                </c:pt>
                <c:pt idx="56">
                  <c:v>728476.51404000015</c:v>
                </c:pt>
                <c:pt idx="57">
                  <c:v>728476.51404000015</c:v>
                </c:pt>
                <c:pt idx="58">
                  <c:v>728476.51404000015</c:v>
                </c:pt>
                <c:pt idx="59">
                  <c:v>456849.84771499998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2212286.7999999998</c:v>
                </c:pt>
                <c:pt idx="50">
                  <c:v>2390891.1999999997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2569495.5999999996</c:v>
                </c:pt>
                <c:pt idx="54">
                  <c:v>2308458.3999999994</c:v>
                </c:pt>
                <c:pt idx="55">
                  <c:v>2226025.5999999996</c:v>
                </c:pt>
                <c:pt idx="56">
                  <c:v>2047421.1999999997</c:v>
                </c:pt>
                <c:pt idx="57">
                  <c:v>1772645.1999999997</c:v>
                </c:pt>
                <c:pt idx="58">
                  <c:v>7913888.8000000007</c:v>
                </c:pt>
                <c:pt idx="59">
                  <c:v>14055132.400000002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810589.20000000007</c:v>
                </c:pt>
                <c:pt idx="49">
                  <c:v>906760.8</c:v>
                </c:pt>
                <c:pt idx="50">
                  <c:v>989193.60000000009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728156.4</c:v>
                </c:pt>
                <c:pt idx="54">
                  <c:v>728156.4</c:v>
                </c:pt>
                <c:pt idx="55">
                  <c:v>728156.4</c:v>
                </c:pt>
                <c:pt idx="56">
                  <c:v>453380.4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453380.4</c:v>
                </c:pt>
                <c:pt idx="49">
                  <c:v>728156.4</c:v>
                </c:pt>
                <c:pt idx="50">
                  <c:v>810589.20000000007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989193.60000000009</c:v>
                </c:pt>
                <c:pt idx="54">
                  <c:v>810589.20000000007</c:v>
                </c:pt>
                <c:pt idx="55">
                  <c:v>906760.8</c:v>
                </c:pt>
                <c:pt idx="56">
                  <c:v>728156.4</c:v>
                </c:pt>
                <c:pt idx="57">
                  <c:v>728156.4</c:v>
                </c:pt>
                <c:pt idx="58">
                  <c:v>728156.4</c:v>
                </c:pt>
                <c:pt idx="59">
                  <c:v>453380.4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2212286.7999999998</c:v>
                </c:pt>
                <c:pt idx="49">
                  <c:v>2390891.1999999997</c:v>
                </c:pt>
                <c:pt idx="50">
                  <c:v>2569495.5999999996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2308458.3999999994</c:v>
                </c:pt>
                <c:pt idx="54">
                  <c:v>2226025.5999999996</c:v>
                </c:pt>
                <c:pt idx="55">
                  <c:v>2047421.1999999997</c:v>
                </c:pt>
                <c:pt idx="56">
                  <c:v>1772645.1999999997</c:v>
                </c:pt>
                <c:pt idx="57">
                  <c:v>7913888.8000000007</c:v>
                </c:pt>
                <c:pt idx="58">
                  <c:v>14055132.400000002</c:v>
                </c:pt>
                <c:pt idx="59">
                  <c:v>22531972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823215.20000000007</c:v>
                </c:pt>
                <c:pt idx="49">
                  <c:v>1717350</c:v>
                </c:pt>
                <c:pt idx="50">
                  <c:v>1895954.4</c:v>
                </c:pt>
                <c:pt idx="51">
                  <c:v>1799782.8</c:v>
                </c:pt>
                <c:pt idx="52">
                  <c:v>1717350</c:v>
                </c:pt>
                <c:pt idx="53">
                  <c:v>1634917.1999999997</c:v>
                </c:pt>
                <c:pt idx="54">
                  <c:v>1456312.7999999996</c:v>
                </c:pt>
                <c:pt idx="55">
                  <c:v>1456312.7999999998</c:v>
                </c:pt>
                <c:pt idx="56">
                  <c:v>1181536.7999999998</c:v>
                </c:pt>
                <c:pt idx="57">
                  <c:v>7322780.4000000004</c:v>
                </c:pt>
                <c:pt idx="58">
                  <c:v>13738800.000000002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281014.8</c:v>
                </c:pt>
                <c:pt idx="25">
                  <c:v>453401.85000000003</c:v>
                </c:pt>
                <c:pt idx="26">
                  <c:v>510864.2</c:v>
                </c:pt>
                <c:pt idx="27">
                  <c:v>510864.2</c:v>
                </c:pt>
                <c:pt idx="28">
                  <c:v>551653.05000000005</c:v>
                </c:pt>
                <c:pt idx="29">
                  <c:v>609115.39999999991</c:v>
                </c:pt>
                <c:pt idx="30">
                  <c:v>510864.2</c:v>
                </c:pt>
                <c:pt idx="31">
                  <c:v>551653.05000000005</c:v>
                </c:pt>
                <c:pt idx="32">
                  <c:v>453401.85000000003</c:v>
                </c:pt>
                <c:pt idx="33">
                  <c:v>453401.85000000003</c:v>
                </c:pt>
                <c:pt idx="34">
                  <c:v>453401.85000000003</c:v>
                </c:pt>
                <c:pt idx="35">
                  <c:v>281014.8</c:v>
                </c:pt>
                <c:pt idx="36">
                  <c:v>317898.65850000002</c:v>
                </c:pt>
                <c:pt idx="37">
                  <c:v>508392.84500000003</c:v>
                </c:pt>
                <c:pt idx="38">
                  <c:v>569644.995</c:v>
                </c:pt>
                <c:pt idx="39">
                  <c:v>569644.995</c:v>
                </c:pt>
                <c:pt idx="40">
                  <c:v>630897.14500000002</c:v>
                </c:pt>
                <c:pt idx="41">
                  <c:v>692149.29499999981</c:v>
                </c:pt>
                <c:pt idx="42">
                  <c:v>569644.995</c:v>
                </c:pt>
                <c:pt idx="43">
                  <c:v>630897.14500000002</c:v>
                </c:pt>
                <c:pt idx="44">
                  <c:v>508392.84500000003</c:v>
                </c:pt>
                <c:pt idx="45">
                  <c:v>508392.84500000003</c:v>
                </c:pt>
                <c:pt idx="46">
                  <c:v>508392.84500000003</c:v>
                </c:pt>
                <c:pt idx="47">
                  <c:v>317898.65850000002</c:v>
                </c:pt>
                <c:pt idx="48">
                  <c:v>363090.49477000005</c:v>
                </c:pt>
                <c:pt idx="49">
                  <c:v>579371.83641999983</c:v>
                </c:pt>
                <c:pt idx="50">
                  <c:v>641634.64689500001</c:v>
                </c:pt>
                <c:pt idx="51">
                  <c:v>641634.64689500001</c:v>
                </c:pt>
                <c:pt idx="52">
                  <c:v>714383.82544999989</c:v>
                </c:pt>
                <c:pt idx="53">
                  <c:v>779923.62595000037</c:v>
                </c:pt>
                <c:pt idx="54">
                  <c:v>641634.64689500001</c:v>
                </c:pt>
                <c:pt idx="55">
                  <c:v>714383.82544999989</c:v>
                </c:pt>
                <c:pt idx="56">
                  <c:v>579371.83641999983</c:v>
                </c:pt>
                <c:pt idx="57">
                  <c:v>579371.83641999983</c:v>
                </c:pt>
                <c:pt idx="58">
                  <c:v>579371.83641999983</c:v>
                </c:pt>
                <c:pt idx="59">
                  <c:v>363090.49477000005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102468.54999999999</c:v>
                </c:pt>
                <c:pt idx="25">
                  <c:v>167727.85000000003</c:v>
                </c:pt>
                <c:pt idx="26">
                  <c:v>189480.95</c:v>
                </c:pt>
                <c:pt idx="27">
                  <c:v>189480.95</c:v>
                </c:pt>
                <c:pt idx="28">
                  <c:v>208371.80000000005</c:v>
                </c:pt>
                <c:pt idx="29">
                  <c:v>230124.89999999997</c:v>
                </c:pt>
                <c:pt idx="30">
                  <c:v>189480.95</c:v>
                </c:pt>
                <c:pt idx="31">
                  <c:v>208371.80000000005</c:v>
                </c:pt>
                <c:pt idx="32">
                  <c:v>167727.85000000003</c:v>
                </c:pt>
                <c:pt idx="33">
                  <c:v>167727.85000000003</c:v>
                </c:pt>
                <c:pt idx="34">
                  <c:v>167727.85000000003</c:v>
                </c:pt>
                <c:pt idx="35">
                  <c:v>102468.54999999999</c:v>
                </c:pt>
                <c:pt idx="36">
                  <c:v>116379.08500000002</c:v>
                </c:pt>
                <c:pt idx="37">
                  <c:v>192944.27249999996</c:v>
                </c:pt>
                <c:pt idx="38">
                  <c:v>216220.08949999997</c:v>
                </c:pt>
                <c:pt idx="39">
                  <c:v>216220.08949999997</c:v>
                </c:pt>
                <c:pt idx="40">
                  <c:v>239495.90650000004</c:v>
                </c:pt>
                <c:pt idx="41">
                  <c:v>262771.72349999991</c:v>
                </c:pt>
                <c:pt idx="42">
                  <c:v>216220.08949999997</c:v>
                </c:pt>
                <c:pt idx="43">
                  <c:v>239495.90650000004</c:v>
                </c:pt>
                <c:pt idx="44">
                  <c:v>192944.27249999996</c:v>
                </c:pt>
                <c:pt idx="45">
                  <c:v>192944.27249999996</c:v>
                </c:pt>
                <c:pt idx="46">
                  <c:v>192944.27249999996</c:v>
                </c:pt>
                <c:pt idx="47">
                  <c:v>116379.08500000002</c:v>
                </c:pt>
                <c:pt idx="48">
                  <c:v>131734.99900500002</c:v>
                </c:pt>
                <c:pt idx="49">
                  <c:v>213659.74962999998</c:v>
                </c:pt>
                <c:pt idx="50">
                  <c:v>238564.8738200001</c:v>
                </c:pt>
                <c:pt idx="51">
                  <c:v>238564.8738200001</c:v>
                </c:pt>
                <c:pt idx="52">
                  <c:v>270679.37606500002</c:v>
                </c:pt>
                <c:pt idx="53">
                  <c:v>295584.5002550002</c:v>
                </c:pt>
                <c:pt idx="54">
                  <c:v>238564.8738200001</c:v>
                </c:pt>
                <c:pt idx="55">
                  <c:v>270679.37606500002</c:v>
                </c:pt>
                <c:pt idx="56">
                  <c:v>213659.74962999998</c:v>
                </c:pt>
                <c:pt idx="57">
                  <c:v>213659.74962999998</c:v>
                </c:pt>
                <c:pt idx="58">
                  <c:v>213659.74962999998</c:v>
                </c:pt>
                <c:pt idx="59">
                  <c:v>131734.99900500002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178546.25</c:v>
                </c:pt>
                <c:pt idx="25">
                  <c:v>285674</c:v>
                </c:pt>
                <c:pt idx="26">
                  <c:v>321383.25</c:v>
                </c:pt>
                <c:pt idx="27">
                  <c:v>321383.25</c:v>
                </c:pt>
                <c:pt idx="28">
                  <c:v>343281.25</c:v>
                </c:pt>
                <c:pt idx="29">
                  <c:v>378990.5</c:v>
                </c:pt>
                <c:pt idx="30">
                  <c:v>321383.25</c:v>
                </c:pt>
                <c:pt idx="31">
                  <c:v>343281.25</c:v>
                </c:pt>
                <c:pt idx="32">
                  <c:v>285674</c:v>
                </c:pt>
                <c:pt idx="33">
                  <c:v>285674</c:v>
                </c:pt>
                <c:pt idx="34">
                  <c:v>285674</c:v>
                </c:pt>
                <c:pt idx="35">
                  <c:v>178546.25</c:v>
                </c:pt>
                <c:pt idx="36">
                  <c:v>201519.57350000003</c:v>
                </c:pt>
                <c:pt idx="37">
                  <c:v>315448.57250000007</c:v>
                </c:pt>
                <c:pt idx="38">
                  <c:v>353424.90549999999</c:v>
                </c:pt>
                <c:pt idx="39">
                  <c:v>353424.90549999999</c:v>
                </c:pt>
                <c:pt idx="40">
                  <c:v>391401.23849999998</c:v>
                </c:pt>
                <c:pt idx="41">
                  <c:v>429377.57149999996</c:v>
                </c:pt>
                <c:pt idx="42">
                  <c:v>353424.90549999999</c:v>
                </c:pt>
                <c:pt idx="43">
                  <c:v>391401.23849999998</c:v>
                </c:pt>
                <c:pt idx="44">
                  <c:v>315448.57250000007</c:v>
                </c:pt>
                <c:pt idx="45">
                  <c:v>315448.57250000007</c:v>
                </c:pt>
                <c:pt idx="46">
                  <c:v>315448.57250000007</c:v>
                </c:pt>
                <c:pt idx="47">
                  <c:v>201519.57350000003</c:v>
                </c:pt>
                <c:pt idx="48">
                  <c:v>231355.49576500003</c:v>
                </c:pt>
                <c:pt idx="49">
                  <c:v>365712.08678999991</c:v>
                </c:pt>
                <c:pt idx="50">
                  <c:v>403069.77307499992</c:v>
                </c:pt>
                <c:pt idx="51">
                  <c:v>403069.77307499992</c:v>
                </c:pt>
                <c:pt idx="52">
                  <c:v>443704.44938499987</c:v>
                </c:pt>
                <c:pt idx="53">
                  <c:v>484339.12569500017</c:v>
                </c:pt>
                <c:pt idx="54">
                  <c:v>403069.77307499992</c:v>
                </c:pt>
                <c:pt idx="55">
                  <c:v>443704.44938499987</c:v>
                </c:pt>
                <c:pt idx="56">
                  <c:v>365712.08678999991</c:v>
                </c:pt>
                <c:pt idx="57">
                  <c:v>365712.08678999991</c:v>
                </c:pt>
                <c:pt idx="58">
                  <c:v>365712.08678999991</c:v>
                </c:pt>
                <c:pt idx="59">
                  <c:v>231355.49576500003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22898</c:v>
                </c:pt>
                <c:pt idx="26">
                  <c:v>25760.25</c:v>
                </c:pt>
                <c:pt idx="27">
                  <c:v>25760.25</c:v>
                </c:pt>
                <c:pt idx="28">
                  <c:v>25760.25</c:v>
                </c:pt>
                <c:pt idx="29">
                  <c:v>28622.5</c:v>
                </c:pt>
                <c:pt idx="30">
                  <c:v>25760.25</c:v>
                </c:pt>
                <c:pt idx="31">
                  <c:v>25760.25</c:v>
                </c:pt>
                <c:pt idx="32">
                  <c:v>22898</c:v>
                </c:pt>
                <c:pt idx="33">
                  <c:v>22898</c:v>
                </c:pt>
                <c:pt idx="34">
                  <c:v>22898</c:v>
                </c:pt>
                <c:pt idx="35">
                  <c:v>14311.25</c:v>
                </c:pt>
                <c:pt idx="36">
                  <c:v>30626.075000000001</c:v>
                </c:pt>
                <c:pt idx="37">
                  <c:v>45939.112500000003</c:v>
                </c:pt>
                <c:pt idx="38">
                  <c:v>52064.327499999999</c:v>
                </c:pt>
                <c:pt idx="39">
                  <c:v>52064.327499999999</c:v>
                </c:pt>
                <c:pt idx="40">
                  <c:v>58189.542500000003</c:v>
                </c:pt>
                <c:pt idx="41">
                  <c:v>64314.7575</c:v>
                </c:pt>
                <c:pt idx="42">
                  <c:v>52064.327499999999</c:v>
                </c:pt>
                <c:pt idx="43">
                  <c:v>58189.542500000003</c:v>
                </c:pt>
                <c:pt idx="44">
                  <c:v>45939.112500000003</c:v>
                </c:pt>
                <c:pt idx="45">
                  <c:v>45939.112500000003</c:v>
                </c:pt>
                <c:pt idx="46">
                  <c:v>45939.112500000003</c:v>
                </c:pt>
                <c:pt idx="47">
                  <c:v>30626.075000000001</c:v>
                </c:pt>
                <c:pt idx="48">
                  <c:v>32769.900249999999</c:v>
                </c:pt>
                <c:pt idx="49">
                  <c:v>52431.840400000001</c:v>
                </c:pt>
                <c:pt idx="50">
                  <c:v>58985.820449999999</c:v>
                </c:pt>
                <c:pt idx="51">
                  <c:v>58985.820449999999</c:v>
                </c:pt>
                <c:pt idx="52">
                  <c:v>65539.800499999998</c:v>
                </c:pt>
                <c:pt idx="53">
                  <c:v>72093.780549999996</c:v>
                </c:pt>
                <c:pt idx="54">
                  <c:v>58985.820449999999</c:v>
                </c:pt>
                <c:pt idx="55">
                  <c:v>65539.800499999998</c:v>
                </c:pt>
                <c:pt idx="56">
                  <c:v>52431.840400000001</c:v>
                </c:pt>
                <c:pt idx="57">
                  <c:v>52431.840400000001</c:v>
                </c:pt>
                <c:pt idx="58">
                  <c:v>52431.840400000001</c:v>
                </c:pt>
                <c:pt idx="59">
                  <c:v>32769.900249999999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288514.8</c:v>
                </c:pt>
                <c:pt idx="25">
                  <c:v>473988.60000000003</c:v>
                </c:pt>
                <c:pt idx="26">
                  <c:v>535813.20000000007</c:v>
                </c:pt>
                <c:pt idx="27">
                  <c:v>535813.20000000007</c:v>
                </c:pt>
                <c:pt idx="28">
                  <c:v>597637.80000000005</c:v>
                </c:pt>
                <c:pt idx="29">
                  <c:v>659462.40000000002</c:v>
                </c:pt>
                <c:pt idx="30">
                  <c:v>535813.20000000007</c:v>
                </c:pt>
                <c:pt idx="31">
                  <c:v>597637.80000000005</c:v>
                </c:pt>
                <c:pt idx="32">
                  <c:v>473988.60000000003</c:v>
                </c:pt>
                <c:pt idx="33">
                  <c:v>473988.60000000003</c:v>
                </c:pt>
                <c:pt idx="34">
                  <c:v>473988.60000000003</c:v>
                </c:pt>
                <c:pt idx="35">
                  <c:v>288514.8</c:v>
                </c:pt>
                <c:pt idx="36">
                  <c:v>683573.99400000006</c:v>
                </c:pt>
                <c:pt idx="37">
                  <c:v>1102538.7</c:v>
                </c:pt>
                <c:pt idx="38">
                  <c:v>1234843.344</c:v>
                </c:pt>
                <c:pt idx="39">
                  <c:v>1234843.344</c:v>
                </c:pt>
                <c:pt idx="40">
                  <c:v>1367147.9880000001</c:v>
                </c:pt>
                <c:pt idx="41">
                  <c:v>1499452.632</c:v>
                </c:pt>
                <c:pt idx="42">
                  <c:v>1234843.344</c:v>
                </c:pt>
                <c:pt idx="43">
                  <c:v>1367147.9880000001</c:v>
                </c:pt>
                <c:pt idx="44">
                  <c:v>1102538.7</c:v>
                </c:pt>
                <c:pt idx="45">
                  <c:v>1102538.7</c:v>
                </c:pt>
                <c:pt idx="46">
                  <c:v>1102538.7</c:v>
                </c:pt>
                <c:pt idx="47">
                  <c:v>683573.99400000006</c:v>
                </c:pt>
                <c:pt idx="48">
                  <c:v>778612.82994000008</c:v>
                </c:pt>
                <c:pt idx="49">
                  <c:v>1250499.3935400003</c:v>
                </c:pt>
                <c:pt idx="50">
                  <c:v>1392065.3626200003</c:v>
                </c:pt>
                <c:pt idx="51">
                  <c:v>1392065.3626200003</c:v>
                </c:pt>
                <c:pt idx="52">
                  <c:v>1557225.6598800002</c:v>
                </c:pt>
                <c:pt idx="53">
                  <c:v>1698791.6289600004</c:v>
                </c:pt>
                <c:pt idx="54">
                  <c:v>1392065.3626200003</c:v>
                </c:pt>
                <c:pt idx="55">
                  <c:v>1557225.6598800002</c:v>
                </c:pt>
                <c:pt idx="56">
                  <c:v>1250499.3935400003</c:v>
                </c:pt>
                <c:pt idx="57">
                  <c:v>1250499.3935400003</c:v>
                </c:pt>
                <c:pt idx="58">
                  <c:v>1250499.3935400003</c:v>
                </c:pt>
                <c:pt idx="59">
                  <c:v>778612.82994000008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658.33333333333337</c:v>
                </c:pt>
                <c:pt idx="1">
                  <c:v>1250</c:v>
                </c:pt>
                <c:pt idx="2">
                  <c:v>1416.6666666666667</c:v>
                </c:pt>
                <c:pt idx="3">
                  <c:v>71416.666666666672</c:v>
                </c:pt>
                <c:pt idx="4">
                  <c:v>71416.666666666672</c:v>
                </c:pt>
                <c:pt idx="5">
                  <c:v>71416.666666666672</c:v>
                </c:pt>
                <c:pt idx="6">
                  <c:v>71416.666666666672</c:v>
                </c:pt>
                <c:pt idx="7">
                  <c:v>71416.666666666672</c:v>
                </c:pt>
                <c:pt idx="8">
                  <c:v>71416.666666666672</c:v>
                </c:pt>
                <c:pt idx="9">
                  <c:v>71416.666666666672</c:v>
                </c:pt>
                <c:pt idx="10">
                  <c:v>71416.666666666672</c:v>
                </c:pt>
                <c:pt idx="11">
                  <c:v>71416.666666666672</c:v>
                </c:pt>
                <c:pt idx="12">
                  <c:v>71416.666666666672</c:v>
                </c:pt>
                <c:pt idx="13">
                  <c:v>71416.666666666672</c:v>
                </c:pt>
                <c:pt idx="14">
                  <c:v>71416.666666666672</c:v>
                </c:pt>
                <c:pt idx="15">
                  <c:v>71416.666666666672</c:v>
                </c:pt>
                <c:pt idx="16">
                  <c:v>71416.666666666672</c:v>
                </c:pt>
                <c:pt idx="17">
                  <c:v>71416.666666666672</c:v>
                </c:pt>
                <c:pt idx="18">
                  <c:v>71533.333333333343</c:v>
                </c:pt>
                <c:pt idx="19">
                  <c:v>71533.333333333343</c:v>
                </c:pt>
                <c:pt idx="20">
                  <c:v>71533.333333333343</c:v>
                </c:pt>
                <c:pt idx="21">
                  <c:v>71533.333333333343</c:v>
                </c:pt>
                <c:pt idx="22">
                  <c:v>71533.333333333343</c:v>
                </c:pt>
                <c:pt idx="23">
                  <c:v>71533.333333333343</c:v>
                </c:pt>
                <c:pt idx="24">
                  <c:v>71441.666666666672</c:v>
                </c:pt>
                <c:pt idx="25">
                  <c:v>71533.333333333343</c:v>
                </c:pt>
                <c:pt idx="26">
                  <c:v>71533.333333333343</c:v>
                </c:pt>
                <c:pt idx="27">
                  <c:v>71533.333333333343</c:v>
                </c:pt>
                <c:pt idx="28">
                  <c:v>71533.333333333343</c:v>
                </c:pt>
                <c:pt idx="29">
                  <c:v>71533.333333333343</c:v>
                </c:pt>
                <c:pt idx="30">
                  <c:v>71533.333333333343</c:v>
                </c:pt>
                <c:pt idx="31">
                  <c:v>71533.333333333343</c:v>
                </c:pt>
                <c:pt idx="32">
                  <c:v>71533.333333333343</c:v>
                </c:pt>
                <c:pt idx="33">
                  <c:v>71533.333333333343</c:v>
                </c:pt>
                <c:pt idx="34">
                  <c:v>71533.333333333343</c:v>
                </c:pt>
                <c:pt idx="35">
                  <c:v>71533.333333333343</c:v>
                </c:pt>
                <c:pt idx="36">
                  <c:v>71533.333333333343</c:v>
                </c:pt>
                <c:pt idx="37">
                  <c:v>71533.333333333343</c:v>
                </c:pt>
                <c:pt idx="38">
                  <c:v>71533.333333333343</c:v>
                </c:pt>
                <c:pt idx="39">
                  <c:v>71533.333333333343</c:v>
                </c:pt>
                <c:pt idx="40">
                  <c:v>71533.333333333343</c:v>
                </c:pt>
                <c:pt idx="41">
                  <c:v>71533.333333333343</c:v>
                </c:pt>
                <c:pt idx="42">
                  <c:v>71533.333333333343</c:v>
                </c:pt>
                <c:pt idx="43">
                  <c:v>71533.333333333343</c:v>
                </c:pt>
                <c:pt idx="44">
                  <c:v>71533.333333333343</c:v>
                </c:pt>
                <c:pt idx="45">
                  <c:v>71533.333333333343</c:v>
                </c:pt>
                <c:pt idx="46">
                  <c:v>71533.333333333343</c:v>
                </c:pt>
                <c:pt idx="47">
                  <c:v>71533.333333333343</c:v>
                </c:pt>
                <c:pt idx="48">
                  <c:v>71533.333333333343</c:v>
                </c:pt>
                <c:pt idx="49">
                  <c:v>71533.333333333343</c:v>
                </c:pt>
                <c:pt idx="50">
                  <c:v>71533.333333333343</c:v>
                </c:pt>
                <c:pt idx="51">
                  <c:v>71533.333333333343</c:v>
                </c:pt>
                <c:pt idx="52">
                  <c:v>71533.333333333343</c:v>
                </c:pt>
                <c:pt idx="53">
                  <c:v>71533.333333333343</c:v>
                </c:pt>
                <c:pt idx="54">
                  <c:v>71533.333333333343</c:v>
                </c:pt>
                <c:pt idx="55">
                  <c:v>71533.333333333343</c:v>
                </c:pt>
                <c:pt idx="56">
                  <c:v>71533.333333333343</c:v>
                </c:pt>
                <c:pt idx="57">
                  <c:v>71533.333333333343</c:v>
                </c:pt>
                <c:pt idx="58">
                  <c:v>71533.333333333343</c:v>
                </c:pt>
                <c:pt idx="59">
                  <c:v>71533.333333333343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35500</c:v>
                </c:pt>
                <c:pt idx="2">
                  <c:v>10000</c:v>
                </c:pt>
                <c:pt idx="3">
                  <c:v>4200000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75000</c:v>
                </c:pt>
                <c:pt idx="2">
                  <c:v>85000</c:v>
                </c:pt>
                <c:pt idx="3">
                  <c:v>4285000</c:v>
                </c:pt>
                <c:pt idx="4">
                  <c:v>4285000</c:v>
                </c:pt>
                <c:pt idx="5">
                  <c:v>4285000</c:v>
                </c:pt>
                <c:pt idx="6">
                  <c:v>4285000</c:v>
                </c:pt>
                <c:pt idx="7">
                  <c:v>4285000</c:v>
                </c:pt>
                <c:pt idx="8">
                  <c:v>4285000</c:v>
                </c:pt>
                <c:pt idx="9">
                  <c:v>4285000</c:v>
                </c:pt>
                <c:pt idx="10">
                  <c:v>4285000</c:v>
                </c:pt>
                <c:pt idx="11">
                  <c:v>4285000</c:v>
                </c:pt>
                <c:pt idx="12">
                  <c:v>4285000</c:v>
                </c:pt>
                <c:pt idx="13">
                  <c:v>4285000</c:v>
                </c:pt>
                <c:pt idx="14">
                  <c:v>4285000</c:v>
                </c:pt>
                <c:pt idx="15">
                  <c:v>4285000</c:v>
                </c:pt>
                <c:pt idx="16">
                  <c:v>4285000</c:v>
                </c:pt>
                <c:pt idx="17">
                  <c:v>4285000</c:v>
                </c:pt>
                <c:pt idx="18">
                  <c:v>4292000</c:v>
                </c:pt>
                <c:pt idx="19">
                  <c:v>4292000</c:v>
                </c:pt>
                <c:pt idx="20">
                  <c:v>4292000</c:v>
                </c:pt>
                <c:pt idx="21">
                  <c:v>4292000</c:v>
                </c:pt>
                <c:pt idx="22">
                  <c:v>4292000</c:v>
                </c:pt>
                <c:pt idx="23">
                  <c:v>4292000</c:v>
                </c:pt>
                <c:pt idx="24">
                  <c:v>4286500</c:v>
                </c:pt>
                <c:pt idx="25">
                  <c:v>4286500</c:v>
                </c:pt>
                <c:pt idx="26">
                  <c:v>4286500</c:v>
                </c:pt>
                <c:pt idx="27">
                  <c:v>4286500</c:v>
                </c:pt>
                <c:pt idx="28">
                  <c:v>4286500</c:v>
                </c:pt>
                <c:pt idx="29">
                  <c:v>4286500</c:v>
                </c:pt>
                <c:pt idx="30">
                  <c:v>4286500</c:v>
                </c:pt>
                <c:pt idx="31">
                  <c:v>4286500</c:v>
                </c:pt>
                <c:pt idx="32">
                  <c:v>4286500</c:v>
                </c:pt>
                <c:pt idx="33">
                  <c:v>4286500</c:v>
                </c:pt>
                <c:pt idx="34">
                  <c:v>4286500</c:v>
                </c:pt>
                <c:pt idx="35">
                  <c:v>4286500</c:v>
                </c:pt>
                <c:pt idx="36">
                  <c:v>4286500</c:v>
                </c:pt>
                <c:pt idx="37">
                  <c:v>4286500</c:v>
                </c:pt>
                <c:pt idx="38">
                  <c:v>4286500</c:v>
                </c:pt>
                <c:pt idx="39">
                  <c:v>4286500</c:v>
                </c:pt>
                <c:pt idx="40">
                  <c:v>4286500</c:v>
                </c:pt>
                <c:pt idx="41">
                  <c:v>4286500</c:v>
                </c:pt>
                <c:pt idx="42">
                  <c:v>4286500</c:v>
                </c:pt>
                <c:pt idx="43">
                  <c:v>4286500</c:v>
                </c:pt>
                <c:pt idx="44">
                  <c:v>4286500</c:v>
                </c:pt>
                <c:pt idx="45">
                  <c:v>4286500</c:v>
                </c:pt>
                <c:pt idx="46">
                  <c:v>4286500</c:v>
                </c:pt>
                <c:pt idx="47">
                  <c:v>4286500</c:v>
                </c:pt>
                <c:pt idx="48">
                  <c:v>4286500</c:v>
                </c:pt>
                <c:pt idx="49">
                  <c:v>4286500</c:v>
                </c:pt>
                <c:pt idx="50">
                  <c:v>4286500</c:v>
                </c:pt>
                <c:pt idx="51">
                  <c:v>4286500</c:v>
                </c:pt>
                <c:pt idx="52">
                  <c:v>4286500</c:v>
                </c:pt>
                <c:pt idx="53">
                  <c:v>4286500</c:v>
                </c:pt>
                <c:pt idx="54">
                  <c:v>4286500</c:v>
                </c:pt>
                <c:pt idx="55">
                  <c:v>4286500</c:v>
                </c:pt>
                <c:pt idx="56">
                  <c:v>4286500</c:v>
                </c:pt>
                <c:pt idx="57">
                  <c:v>4286500</c:v>
                </c:pt>
                <c:pt idx="58">
                  <c:v>4286500</c:v>
                </c:pt>
                <c:pt idx="59">
                  <c:v>4286500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658.33333333333337</c:v>
                </c:pt>
                <c:pt idx="1">
                  <c:v>1908.3333333333335</c:v>
                </c:pt>
                <c:pt idx="2">
                  <c:v>3325</c:v>
                </c:pt>
                <c:pt idx="3">
                  <c:v>74741.666666666672</c:v>
                </c:pt>
                <c:pt idx="4">
                  <c:v>146158.33333333334</c:v>
                </c:pt>
                <c:pt idx="5">
                  <c:v>217575</c:v>
                </c:pt>
                <c:pt idx="6">
                  <c:v>288991.66666666669</c:v>
                </c:pt>
                <c:pt idx="7">
                  <c:v>360408.33333333337</c:v>
                </c:pt>
                <c:pt idx="8">
                  <c:v>431825.00000000006</c:v>
                </c:pt>
                <c:pt idx="9">
                  <c:v>503241.66666666674</c:v>
                </c:pt>
                <c:pt idx="10">
                  <c:v>574658.33333333337</c:v>
                </c:pt>
                <c:pt idx="11">
                  <c:v>646075</c:v>
                </c:pt>
                <c:pt idx="12">
                  <c:v>717491.66666666663</c:v>
                </c:pt>
                <c:pt idx="13">
                  <c:v>788908.33333333326</c:v>
                </c:pt>
                <c:pt idx="14">
                  <c:v>860324.99999999988</c:v>
                </c:pt>
                <c:pt idx="15">
                  <c:v>931741.66666666651</c:v>
                </c:pt>
                <c:pt idx="16">
                  <c:v>1003158.3333333331</c:v>
                </c:pt>
                <c:pt idx="17">
                  <c:v>1074574.9999999998</c:v>
                </c:pt>
                <c:pt idx="18">
                  <c:v>1146108.333333333</c:v>
                </c:pt>
                <c:pt idx="19">
                  <c:v>1217641.6666666663</c:v>
                </c:pt>
                <c:pt idx="20">
                  <c:v>1289174.9999999995</c:v>
                </c:pt>
                <c:pt idx="21">
                  <c:v>1360708.3333333328</c:v>
                </c:pt>
                <c:pt idx="22">
                  <c:v>1432241.666666666</c:v>
                </c:pt>
                <c:pt idx="23">
                  <c:v>1503774.9999999993</c:v>
                </c:pt>
                <c:pt idx="24">
                  <c:v>1575216.666666666</c:v>
                </c:pt>
                <c:pt idx="25">
                  <c:v>1646749.9999999993</c:v>
                </c:pt>
                <c:pt idx="26">
                  <c:v>1718283.3333333326</c:v>
                </c:pt>
                <c:pt idx="27">
                  <c:v>1789816.6666666658</c:v>
                </c:pt>
                <c:pt idx="28">
                  <c:v>1861349.9999999991</c:v>
                </c:pt>
                <c:pt idx="29">
                  <c:v>1932883.3333333323</c:v>
                </c:pt>
                <c:pt idx="30">
                  <c:v>2004416.6666666656</c:v>
                </c:pt>
                <c:pt idx="31">
                  <c:v>2075949.9999999988</c:v>
                </c:pt>
                <c:pt idx="32">
                  <c:v>2147483.3333333321</c:v>
                </c:pt>
                <c:pt idx="33">
                  <c:v>2219016.6666666656</c:v>
                </c:pt>
                <c:pt idx="34">
                  <c:v>2290549.9999999991</c:v>
                </c:pt>
                <c:pt idx="35">
                  <c:v>2362083.3333333326</c:v>
                </c:pt>
                <c:pt idx="36">
                  <c:v>2433616.666666666</c:v>
                </c:pt>
                <c:pt idx="37">
                  <c:v>2505149.9999999995</c:v>
                </c:pt>
                <c:pt idx="38">
                  <c:v>2576683.333333333</c:v>
                </c:pt>
                <c:pt idx="39">
                  <c:v>2648216.6666666665</c:v>
                </c:pt>
                <c:pt idx="40">
                  <c:v>2719750</c:v>
                </c:pt>
                <c:pt idx="41">
                  <c:v>2791283.3333333335</c:v>
                </c:pt>
                <c:pt idx="42">
                  <c:v>2862816.666666667</c:v>
                </c:pt>
                <c:pt idx="43">
                  <c:v>2934350.0000000005</c:v>
                </c:pt>
                <c:pt idx="44">
                  <c:v>3005883.333333334</c:v>
                </c:pt>
                <c:pt idx="45">
                  <c:v>3077416.6666666674</c:v>
                </c:pt>
                <c:pt idx="46">
                  <c:v>3148950.0000000009</c:v>
                </c:pt>
                <c:pt idx="47">
                  <c:v>3220483.3333333344</c:v>
                </c:pt>
                <c:pt idx="48">
                  <c:v>3292016.6666666679</c:v>
                </c:pt>
                <c:pt idx="49">
                  <c:v>3363550.0000000014</c:v>
                </c:pt>
                <c:pt idx="50">
                  <c:v>3435083.3333333349</c:v>
                </c:pt>
                <c:pt idx="51">
                  <c:v>3506616.6666666684</c:v>
                </c:pt>
                <c:pt idx="52">
                  <c:v>3578150.0000000019</c:v>
                </c:pt>
                <c:pt idx="53">
                  <c:v>3649683.3333333354</c:v>
                </c:pt>
                <c:pt idx="54">
                  <c:v>3721216.6666666688</c:v>
                </c:pt>
                <c:pt idx="55">
                  <c:v>3792750.0000000023</c:v>
                </c:pt>
                <c:pt idx="56">
                  <c:v>3864283.3333333358</c:v>
                </c:pt>
                <c:pt idx="57">
                  <c:v>3935816.6666666693</c:v>
                </c:pt>
                <c:pt idx="58">
                  <c:v>4007350.0000000028</c:v>
                </c:pt>
                <c:pt idx="59">
                  <c:v>4078883.3333333363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35500</c:v>
                </c:pt>
                <c:pt idx="2">
                  <c:v>10000</c:v>
                </c:pt>
                <c:pt idx="3">
                  <c:v>4200000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39500</c:v>
                </c:pt>
                <c:pt idx="1">
                  <c:v>75000</c:v>
                </c:pt>
                <c:pt idx="2">
                  <c:v>85000</c:v>
                </c:pt>
                <c:pt idx="3">
                  <c:v>4285000</c:v>
                </c:pt>
                <c:pt idx="4">
                  <c:v>4285000</c:v>
                </c:pt>
                <c:pt idx="5">
                  <c:v>4285000</c:v>
                </c:pt>
                <c:pt idx="6">
                  <c:v>4285000</c:v>
                </c:pt>
                <c:pt idx="7">
                  <c:v>4285000</c:v>
                </c:pt>
                <c:pt idx="8">
                  <c:v>4285000</c:v>
                </c:pt>
                <c:pt idx="9">
                  <c:v>4285000</c:v>
                </c:pt>
                <c:pt idx="10">
                  <c:v>4285000</c:v>
                </c:pt>
                <c:pt idx="11">
                  <c:v>4285000</c:v>
                </c:pt>
                <c:pt idx="12">
                  <c:v>4285000</c:v>
                </c:pt>
                <c:pt idx="13">
                  <c:v>4285000</c:v>
                </c:pt>
                <c:pt idx="14">
                  <c:v>4285000</c:v>
                </c:pt>
                <c:pt idx="15">
                  <c:v>4285000</c:v>
                </c:pt>
                <c:pt idx="16">
                  <c:v>4285000</c:v>
                </c:pt>
                <c:pt idx="17">
                  <c:v>4285000</c:v>
                </c:pt>
                <c:pt idx="18">
                  <c:v>4292000</c:v>
                </c:pt>
                <c:pt idx="19">
                  <c:v>4292000</c:v>
                </c:pt>
                <c:pt idx="20">
                  <c:v>4292000</c:v>
                </c:pt>
                <c:pt idx="21">
                  <c:v>4292000</c:v>
                </c:pt>
                <c:pt idx="22">
                  <c:v>4292000</c:v>
                </c:pt>
                <c:pt idx="23">
                  <c:v>4292000</c:v>
                </c:pt>
                <c:pt idx="24">
                  <c:v>4286500</c:v>
                </c:pt>
                <c:pt idx="25">
                  <c:v>4286500</c:v>
                </c:pt>
                <c:pt idx="26">
                  <c:v>4286500</c:v>
                </c:pt>
                <c:pt idx="27">
                  <c:v>4286500</c:v>
                </c:pt>
                <c:pt idx="28">
                  <c:v>4286500</c:v>
                </c:pt>
                <c:pt idx="29">
                  <c:v>4286500</c:v>
                </c:pt>
                <c:pt idx="30">
                  <c:v>4286500</c:v>
                </c:pt>
                <c:pt idx="31">
                  <c:v>4286500</c:v>
                </c:pt>
                <c:pt idx="32">
                  <c:v>4286500</c:v>
                </c:pt>
                <c:pt idx="33">
                  <c:v>4286500</c:v>
                </c:pt>
                <c:pt idx="34">
                  <c:v>4286500</c:v>
                </c:pt>
                <c:pt idx="35">
                  <c:v>4286500</c:v>
                </c:pt>
                <c:pt idx="36">
                  <c:v>4286500</c:v>
                </c:pt>
                <c:pt idx="37">
                  <c:v>4286500</c:v>
                </c:pt>
                <c:pt idx="38">
                  <c:v>4286500</c:v>
                </c:pt>
                <c:pt idx="39">
                  <c:v>4286500</c:v>
                </c:pt>
                <c:pt idx="40">
                  <c:v>4286500</c:v>
                </c:pt>
                <c:pt idx="41">
                  <c:v>4286500</c:v>
                </c:pt>
                <c:pt idx="42">
                  <c:v>4286500</c:v>
                </c:pt>
                <c:pt idx="43">
                  <c:v>4286500</c:v>
                </c:pt>
                <c:pt idx="44">
                  <c:v>4286500</c:v>
                </c:pt>
                <c:pt idx="45">
                  <c:v>4286500</c:v>
                </c:pt>
                <c:pt idx="46">
                  <c:v>4286500</c:v>
                </c:pt>
                <c:pt idx="47">
                  <c:v>4286500</c:v>
                </c:pt>
                <c:pt idx="48">
                  <c:v>4286500</c:v>
                </c:pt>
                <c:pt idx="49">
                  <c:v>4286500</c:v>
                </c:pt>
                <c:pt idx="50">
                  <c:v>4286500</c:v>
                </c:pt>
                <c:pt idx="51">
                  <c:v>4286500</c:v>
                </c:pt>
                <c:pt idx="52">
                  <c:v>4286500</c:v>
                </c:pt>
                <c:pt idx="53">
                  <c:v>4286500</c:v>
                </c:pt>
                <c:pt idx="54">
                  <c:v>4286500</c:v>
                </c:pt>
                <c:pt idx="55">
                  <c:v>4286500</c:v>
                </c:pt>
                <c:pt idx="56">
                  <c:v>4286500</c:v>
                </c:pt>
                <c:pt idx="57">
                  <c:v>4286500</c:v>
                </c:pt>
                <c:pt idx="58">
                  <c:v>4286500</c:v>
                </c:pt>
                <c:pt idx="59">
                  <c:v>4286500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658.33333333333337</c:v>
                </c:pt>
                <c:pt idx="1">
                  <c:v>1908.3333333333335</c:v>
                </c:pt>
                <c:pt idx="2">
                  <c:v>3325</c:v>
                </c:pt>
                <c:pt idx="3">
                  <c:v>74741.666666666672</c:v>
                </c:pt>
                <c:pt idx="4">
                  <c:v>146158.33333333334</c:v>
                </c:pt>
                <c:pt idx="5">
                  <c:v>217575</c:v>
                </c:pt>
                <c:pt idx="6">
                  <c:v>288991.66666666669</c:v>
                </c:pt>
                <c:pt idx="7">
                  <c:v>360408.33333333337</c:v>
                </c:pt>
                <c:pt idx="8">
                  <c:v>431825.00000000006</c:v>
                </c:pt>
                <c:pt idx="9">
                  <c:v>503241.66666666674</c:v>
                </c:pt>
                <c:pt idx="10">
                  <c:v>574658.33333333337</c:v>
                </c:pt>
                <c:pt idx="11">
                  <c:v>646075</c:v>
                </c:pt>
                <c:pt idx="12">
                  <c:v>717491.66666666663</c:v>
                </c:pt>
                <c:pt idx="13">
                  <c:v>788908.33333333326</c:v>
                </c:pt>
                <c:pt idx="14">
                  <c:v>860324.99999999988</c:v>
                </c:pt>
                <c:pt idx="15">
                  <c:v>931741.66666666651</c:v>
                </c:pt>
                <c:pt idx="16">
                  <c:v>1003158.3333333331</c:v>
                </c:pt>
                <c:pt idx="17">
                  <c:v>1074574.9999999998</c:v>
                </c:pt>
                <c:pt idx="18">
                  <c:v>1146108.333333333</c:v>
                </c:pt>
                <c:pt idx="19">
                  <c:v>1217641.6666666663</c:v>
                </c:pt>
                <c:pt idx="20">
                  <c:v>1289174.9999999995</c:v>
                </c:pt>
                <c:pt idx="21">
                  <c:v>1360708.3333333328</c:v>
                </c:pt>
                <c:pt idx="22">
                  <c:v>1432241.666666666</c:v>
                </c:pt>
                <c:pt idx="23">
                  <c:v>1503774.9999999993</c:v>
                </c:pt>
                <c:pt idx="24">
                  <c:v>1575216.666666666</c:v>
                </c:pt>
                <c:pt idx="25">
                  <c:v>1646749.9999999993</c:v>
                </c:pt>
                <c:pt idx="26">
                  <c:v>1718283.3333333326</c:v>
                </c:pt>
                <c:pt idx="27">
                  <c:v>1789816.6666666658</c:v>
                </c:pt>
                <c:pt idx="28">
                  <c:v>1861349.9999999991</c:v>
                </c:pt>
                <c:pt idx="29">
                  <c:v>1932883.3333333323</c:v>
                </c:pt>
                <c:pt idx="30">
                  <c:v>2004416.6666666656</c:v>
                </c:pt>
                <c:pt idx="31">
                  <c:v>2075949.9999999988</c:v>
                </c:pt>
                <c:pt idx="32">
                  <c:v>2147483.3333333321</c:v>
                </c:pt>
                <c:pt idx="33">
                  <c:v>2219016.6666666656</c:v>
                </c:pt>
                <c:pt idx="34">
                  <c:v>2290549.9999999991</c:v>
                </c:pt>
                <c:pt idx="35">
                  <c:v>2362083.3333333326</c:v>
                </c:pt>
                <c:pt idx="36">
                  <c:v>2433616.666666666</c:v>
                </c:pt>
                <c:pt idx="37">
                  <c:v>2505149.9999999995</c:v>
                </c:pt>
                <c:pt idx="38">
                  <c:v>2576683.333333333</c:v>
                </c:pt>
                <c:pt idx="39">
                  <c:v>2648216.6666666665</c:v>
                </c:pt>
                <c:pt idx="40">
                  <c:v>2719750</c:v>
                </c:pt>
                <c:pt idx="41">
                  <c:v>2791283.3333333335</c:v>
                </c:pt>
                <c:pt idx="42">
                  <c:v>2862816.666666667</c:v>
                </c:pt>
                <c:pt idx="43">
                  <c:v>2934350.0000000005</c:v>
                </c:pt>
                <c:pt idx="44">
                  <c:v>3005883.333333334</c:v>
                </c:pt>
                <c:pt idx="45">
                  <c:v>3077416.6666666674</c:v>
                </c:pt>
                <c:pt idx="46">
                  <c:v>3148950.0000000009</c:v>
                </c:pt>
                <c:pt idx="47">
                  <c:v>3220483.3333333344</c:v>
                </c:pt>
                <c:pt idx="48">
                  <c:v>3292016.6666666679</c:v>
                </c:pt>
                <c:pt idx="49">
                  <c:v>3363550.0000000014</c:v>
                </c:pt>
                <c:pt idx="50">
                  <c:v>3435083.3333333349</c:v>
                </c:pt>
                <c:pt idx="51">
                  <c:v>3506616.6666666684</c:v>
                </c:pt>
                <c:pt idx="52">
                  <c:v>3578150.0000000019</c:v>
                </c:pt>
                <c:pt idx="53">
                  <c:v>3649683.3333333354</c:v>
                </c:pt>
                <c:pt idx="54">
                  <c:v>3721216.6666666688</c:v>
                </c:pt>
                <c:pt idx="55">
                  <c:v>3792750.0000000023</c:v>
                </c:pt>
                <c:pt idx="56">
                  <c:v>3864283.3333333358</c:v>
                </c:pt>
                <c:pt idx="57">
                  <c:v>3935816.6666666693</c:v>
                </c:pt>
                <c:pt idx="58">
                  <c:v>4007350.0000000028</c:v>
                </c:pt>
                <c:pt idx="59">
                  <c:v>4078883.3333333363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22" sqref="A22"/>
    </sheetView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5" t="s">
        <v>807</v>
      </c>
      <c r="G2" s="375"/>
      <c r="H2" s="375"/>
      <c r="J2" s="375" t="s">
        <v>453</v>
      </c>
      <c r="K2" s="375"/>
      <c r="L2" s="375"/>
      <c r="M2" s="375"/>
      <c r="N2" s="375"/>
      <c r="O2" s="375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5" t="s">
        <v>1068</v>
      </c>
      <c r="G13" s="375"/>
      <c r="H13" s="375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5" t="s">
        <v>457</v>
      </c>
      <c r="G24" s="375"/>
      <c r="H24" s="375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4" t="s">
        <v>451</v>
      </c>
      <c r="H47" s="374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99.304566441441438</v>
      </c>
      <c r="E5" s="256">
        <f>E153/E168</f>
        <v>-123.9587306885371</v>
      </c>
      <c r="F5" s="256">
        <f>F153/F168</f>
        <v>-112.11543409966445</v>
      </c>
      <c r="G5" s="256">
        <f>G153/G168</f>
        <v>-12116.690505744644</v>
      </c>
      <c r="H5" s="256">
        <f>H153/H168</f>
        <v>-27.336645428287824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98.007269144144146</v>
      </c>
      <c r="E6" s="256">
        <f>(E150+E151)/E168</f>
        <v>-125.18035952698837</v>
      </c>
      <c r="F6" s="256">
        <f>(F150+F151)/F168</f>
        <v>-113.30818837387555</v>
      </c>
      <c r="G6" s="256">
        <f>(G150+G151)/G168</f>
        <v>-12194.088619896846</v>
      </c>
      <c r="H6" s="256">
        <f>(H150+H151)/H168</f>
        <v>-28.762753904314462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8.7242765273311935</v>
      </c>
      <c r="G9" s="256">
        <f>(G20+G28+G33)/G151</f>
        <v>12.113129216398551</v>
      </c>
      <c r="H9" s="256">
        <f>(H20+H28+H33)/H151</f>
        <v>12.672286735049655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3.1439309281661165</v>
      </c>
      <c r="G10" s="257">
        <f>G21/((F152+G152)/2)</f>
        <v>5.1367685881194385</v>
      </c>
      <c r="H10" s="257">
        <f>H21/((G152+H152)/2)</f>
        <v>0.88552589447063113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3.7761003823154593</v>
      </c>
      <c r="G11" s="257">
        <f>G21/((F166+G166)/2)</f>
        <v>12.073236809982369</v>
      </c>
      <c r="H11" s="257">
        <f>H21/((G166+H166)/2)</f>
        <v>1.3647577442454899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-152.8143384640355</v>
      </c>
      <c r="E14" s="258">
        <f t="shared" ref="E14:H14" si="0">E113/(E20+E28+E33)</f>
        <v>-28.191248750631118</v>
      </c>
      <c r="F14" s="258">
        <f t="shared" si="0"/>
        <v>-15.775438680973014</v>
      </c>
      <c r="G14" s="258">
        <f t="shared" si="0"/>
        <v>-8.0804702460452749</v>
      </c>
      <c r="H14" s="258">
        <f t="shared" si="0"/>
        <v>-9.7586543810820778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-4.7786401314845834</v>
      </c>
      <c r="E15" s="258">
        <f>E113/((D180+E180)/2)</f>
        <v>8.6262700822386726</v>
      </c>
      <c r="F15" s="258">
        <f>F113/((E180+F180)/2)</f>
        <v>0.78510952254066468</v>
      </c>
      <c r="G15" s="258">
        <f>G113/((F180+G180)/2)</f>
        <v>0.49882354190784606</v>
      </c>
      <c r="H15" s="258">
        <f>H113/((G180+H180)/2)</f>
        <v>0.42919245679169649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5935161.5999999996</v>
      </c>
      <c r="G20" s="70">
        <f>'FIN-P&amp;L_CWS'!H10</f>
        <v>13715581.427999999</v>
      </c>
      <c r="H20" s="70">
        <f>'FIN-P&amp;L_CWS'!I10</f>
        <v>15548662.270620003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4121640</v>
      </c>
      <c r="G21" s="70">
        <f>'FIN-P&amp;L_CWS'!H11</f>
        <v>9524709.3250000011</v>
      </c>
      <c r="H21" s="70">
        <f>'FIN-P&amp;L_CWS'!I11</f>
        <v>10797682.132375002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1813521.6000000003</v>
      </c>
      <c r="G22" s="70">
        <f>'FIN-P&amp;L_CWS'!H12</f>
        <v>4190872.1030000006</v>
      </c>
      <c r="H22" s="70">
        <f>'FIN-P&amp;L_CWS'!I12</f>
        <v>4750980.1382450014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0.30555555555555564</v>
      </c>
      <c r="G23" s="46">
        <f>'FIN-P&amp;L_CWS'!H13</f>
        <v>0.30555555555555564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277638.25</v>
      </c>
      <c r="G31" s="70">
        <f>'FIN-P&amp;L_CWS'!H21</f>
        <v>581895.42499999993</v>
      </c>
      <c r="H31" s="70">
        <f>'FIN-P&amp;L_CWS'!I21</f>
        <v>655398.00499999989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277638.25</v>
      </c>
      <c r="G33" s="70">
        <f>'FIN-P&amp;L_CWS'!H23</f>
        <v>581895.42499999993</v>
      </c>
      <c r="H33" s="70">
        <f>'FIN-P&amp;L_CWS'!I23</f>
        <v>655398.00499999989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2091159.8500000003</v>
      </c>
      <c r="G35" s="70">
        <f>'FIN-P&amp;L_CWS'!H25</f>
        <v>4772767.5280000009</v>
      </c>
      <c r="H35" s="70">
        <f>'FIN-P&amp;L_CWS'!I25</f>
        <v>5406378.1432450013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0</v>
      </c>
      <c r="D44" s="70">
        <f>'FIN-P&amp;L_CWS'!E34</f>
        <v>12400</v>
      </c>
      <c r="E44" s="70">
        <f>'FIN-P&amp;L_CWS'!F34</f>
        <v>106550</v>
      </c>
      <c r="F44" s="70">
        <f>'FIN-P&amp;L_CWS'!G34</f>
        <v>155760</v>
      </c>
      <c r="G44" s="70">
        <f>'FIN-P&amp;L_CWS'!H34</f>
        <v>192960</v>
      </c>
      <c r="H44" s="70">
        <f>'FIN-P&amp;L_CWS'!I34</f>
        <v>229000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17309088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112109088</v>
      </c>
      <c r="E75" s="70">
        <f>'FIN-P&amp;L_CWS'!F65</f>
        <v>123389088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646075</v>
      </c>
      <c r="E109" s="70">
        <f>'FIN-P&amp;L_CWS'!F99</f>
        <v>857700.00000000023</v>
      </c>
      <c r="F109" s="70">
        <f>'FIN-P&amp;L_CWS'!G99</f>
        <v>858308.3333333336</v>
      </c>
      <c r="G109" s="70">
        <f>'FIN-P&amp;L_CWS'!H99</f>
        <v>858400.00000000035</v>
      </c>
      <c r="H109" s="70">
        <f>'FIN-P&amp;L_CWS'!I99</f>
        <v>858400.00000000035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27652</v>
      </c>
      <c r="D111" s="70">
        <f>'FIN-P&amp;L_CWS'!E101</f>
        <v>113183593.00000001</v>
      </c>
      <c r="E111" s="70">
        <f>'FIN-P&amp;L_CWS'!F101</f>
        <v>124568417.49999997</v>
      </c>
      <c r="F111" s="70">
        <f>'FIN-P&amp;L_CWS'!G101</f>
        <v>100100802.92083332</v>
      </c>
      <c r="G111" s="70">
        <f>'FIN-P&amp;L_CWS'!H101</f>
        <v>120303103.83218752</v>
      </c>
      <c r="H111" s="70">
        <f>'FIN-P&amp;L_CWS'!I101</f>
        <v>163536201.94324219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-27652</v>
      </c>
      <c r="D113" s="70">
        <f>'FIN-P&amp;L_CWS'!E103</f>
        <v>-112981753.00000001</v>
      </c>
      <c r="E113" s="70">
        <f>'FIN-P&amp;L_CWS'!F103</f>
        <v>-123116962.49999997</v>
      </c>
      <c r="F113" s="70">
        <f>'FIN-P&amp;L_CWS'!G103</f>
        <v>-98009643.07083334</v>
      </c>
      <c r="G113" s="70">
        <f>'FIN-P&amp;L_CWS'!H103</f>
        <v>-115530336.30418752</v>
      </c>
      <c r="H113" s="70">
        <f>'FIN-P&amp;L_CWS'!I103</f>
        <v>-158129823.79999721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-27652</v>
      </c>
      <c r="D114" s="70">
        <f>'FIN-P&amp;L_CWS'!E104</f>
        <v>-113009405.00000001</v>
      </c>
      <c r="E114" s="70">
        <f>'FIN-P&amp;L_CWS'!F104</f>
        <v>-236126367.5</v>
      </c>
      <c r="F114" s="70">
        <f>'FIN-P&amp;L_CWS'!G104</f>
        <v>-334136010.57083333</v>
      </c>
      <c r="G114" s="70">
        <f>'FIN-P&amp;L_CWS'!H104</f>
        <v>-449666346.87502086</v>
      </c>
      <c r="H114" s="70">
        <f>'FIN-P&amp;L_CWS'!I104</f>
        <v>-607796170.67501807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-27652</v>
      </c>
      <c r="D120" s="121">
        <f>'FIN-CASHFLOW_CWS'!D5</f>
        <v>-112981753.00000001</v>
      </c>
      <c r="E120" s="121">
        <f>'FIN-CASHFLOW_CWS'!E5</f>
        <v>-123116962.49999997</v>
      </c>
      <c r="F120" s="121">
        <f>'FIN-CASHFLOW_CWS'!F5</f>
        <v>-98009643.07083334</v>
      </c>
      <c r="G120" s="121">
        <f>'FIN-CASHFLOW_CWS'!G5</f>
        <v>-115530336.30418752</v>
      </c>
      <c r="H120" s="121">
        <f>'FIN-CASHFLOW_CWS'!H5</f>
        <v>-158129823.79999721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646075</v>
      </c>
      <c r="E123" s="121">
        <f>'FIN-CASHFLOW_CWS'!E8</f>
        <v>857700.00000000023</v>
      </c>
      <c r="F123" s="121">
        <f>'FIN-CASHFLOW_CWS'!F8</f>
        <v>858308.3333333336</v>
      </c>
      <c r="G123" s="121">
        <f>'FIN-CASHFLOW_CWS'!G8</f>
        <v>858400.00000000035</v>
      </c>
      <c r="H123" s="121">
        <f>'FIN-CASHFLOW_CWS'!H8</f>
        <v>858400.00000000035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-363842.80000000005</v>
      </c>
      <c r="G124" s="121">
        <f>'FIN-CASHFLOW_CWS'!G9</f>
        <v>-468201.1305000002</v>
      </c>
      <c r="H124" s="121">
        <f>'FIN-CASHFLOW_CWS'!H9</f>
        <v>-98371.639839999611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-20676894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15775652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434455</v>
      </c>
      <c r="E128" s="121">
        <f>'FIN-CASHFLOW_CWS'!E13</f>
        <v>581595.00000000023</v>
      </c>
      <c r="F128" s="121">
        <f>'FIN-CASHFLOW_CWS'!F13</f>
        <v>334393.53333333356</v>
      </c>
      <c r="G128" s="121">
        <f>'FIN-CASHFLOW_CWS'!G13</f>
        <v>-1141399.1305</v>
      </c>
      <c r="H128" s="121">
        <f>'FIN-CASHFLOW_CWS'!H13</f>
        <v>-4141213.6398399994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-27652</v>
      </c>
      <c r="D130" s="121">
        <f>'FIN-CASHFLOW_CWS'!D15</f>
        <v>-112547298.00000001</v>
      </c>
      <c r="E130" s="121">
        <f>'FIN-CASHFLOW_CWS'!E15</f>
        <v>-122535367.49999997</v>
      </c>
      <c r="F130" s="121">
        <f>'FIN-CASHFLOW_CWS'!F15</f>
        <v>-97675249.537500009</v>
      </c>
      <c r="G130" s="121">
        <f>'FIN-CASHFLOW_CWS'!G15</f>
        <v>-116671735.43468753</v>
      </c>
      <c r="H130" s="121">
        <f>'FIN-CASHFLOW_CWS'!H15</f>
        <v>-162271037.43983722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-4285000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-4285000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51359617</v>
      </c>
      <c r="D138" s="121">
        <f>'FIN-CASHFLOW_CWS'!D23</f>
        <v>108935940.5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51331965</v>
      </c>
      <c r="D140" s="121">
        <f>'FIN-CASHFLOW_CWS'!D25</f>
        <v>-7896357.5000000149</v>
      </c>
      <c r="E140" s="121">
        <f>'FIN-CASHFLOW_CWS'!E25</f>
        <v>-122542367.49999997</v>
      </c>
      <c r="F140" s="121">
        <f>'FIN-CASHFLOW_CWS'!F25</f>
        <v>-97669749.537500009</v>
      </c>
      <c r="G140" s="121">
        <f>'FIN-CASHFLOW_CWS'!G25</f>
        <v>-116671735.43468753</v>
      </c>
      <c r="H140" s="121">
        <f>'FIN-CASHFLOW_CWS'!H25</f>
        <v>-162271037.43983722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51331965</v>
      </c>
      <c r="E142" s="121">
        <f>'FIN-CASHFLOW_CWS'!E27</f>
        <v>43435607.499999985</v>
      </c>
      <c r="F142" s="121">
        <f>'FIN-CASHFLOW_CWS'!F27</f>
        <v>-79106759.999999985</v>
      </c>
      <c r="G142" s="121">
        <f>'FIN-CASHFLOW_CWS'!G27</f>
        <v>-176776509.53749999</v>
      </c>
      <c r="H142" s="121">
        <f>'FIN-CASHFLOW_CWS'!H27</f>
        <v>-293448244.97218752</v>
      </c>
      <c r="I142" s="121"/>
    </row>
    <row r="143" spans="2:9" x14ac:dyDescent="0.15">
      <c r="B143" s="136" t="s">
        <v>476</v>
      </c>
      <c r="C143" s="121">
        <f>'FIN-CASHFLOW_CWS'!C28</f>
        <v>51331965</v>
      </c>
      <c r="D143" s="121">
        <f>'FIN-CASHFLOW_CWS'!D28</f>
        <v>43435607.499999985</v>
      </c>
      <c r="E143" s="121">
        <f>'FIN-CASHFLOW_CWS'!E28</f>
        <v>-79106759.999999985</v>
      </c>
      <c r="F143" s="121">
        <f>'FIN-CASHFLOW_CWS'!F28</f>
        <v>-176776509.53749999</v>
      </c>
      <c r="G143" s="121">
        <f>'FIN-CASHFLOW_CWS'!G28</f>
        <v>-293448244.97218752</v>
      </c>
      <c r="H143" s="121">
        <f>'FIN-CASHFLOW_CWS'!H28</f>
        <v>-455719282.41202474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51331965</v>
      </c>
      <c r="D150" s="121">
        <f>'FIN-BALANCE_CWS'!E7</f>
        <v>43435607.5</v>
      </c>
      <c r="E150" s="121">
        <f>'FIN-BALANCE_CWS'!F7</f>
        <v>-79106760</v>
      </c>
      <c r="F150" s="121">
        <f>'FIN-BALANCE_CWS'!G7</f>
        <v>-176776509.53750002</v>
      </c>
      <c r="G150" s="121">
        <f>'FIN-BALANCE_CWS'!H7</f>
        <v>-293448244.97218758</v>
      </c>
      <c r="H150" s="121">
        <f>'FIN-BALANCE_CWS'!I7</f>
        <v>-455719282.41202486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712127.79999999958</v>
      </c>
      <c r="G151" s="121">
        <f>'FIN-BALANCE_CWS'!H8</f>
        <v>1180328.9304999996</v>
      </c>
      <c r="H151" s="121">
        <f>'FIN-BALANCE_CWS'!I8</f>
        <v>1278700.5703399994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22531972</v>
      </c>
      <c r="I152" s="121"/>
    </row>
    <row r="153" spans="2:9" x14ac:dyDescent="0.15">
      <c r="B153" s="135" t="s">
        <v>458</v>
      </c>
      <c r="C153" s="121">
        <f>'FIN-BALANCE_CWS'!D10</f>
        <v>51331965</v>
      </c>
      <c r="D153" s="121">
        <f>'FIN-BALANCE_CWS'!E10</f>
        <v>44091227.5</v>
      </c>
      <c r="E153" s="121">
        <f>'FIN-BALANCE_CWS'!F10</f>
        <v>-77989875</v>
      </c>
      <c r="F153" s="121">
        <f>'FIN-BALANCE_CWS'!G10</f>
        <v>-174211015.73750001</v>
      </c>
      <c r="G153" s="121">
        <f>'FIN-BALANCE_CWS'!H10</f>
        <v>-290412838.04168761</v>
      </c>
      <c r="H153" s="121">
        <f>'FIN-BALANCE_CWS'!I10</f>
        <v>-431908609.84168488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4285000</v>
      </c>
      <c r="E156" s="121">
        <f>'FIN-BALANCE_CWS'!F13</f>
        <v>4292000</v>
      </c>
      <c r="F156" s="121">
        <f>'FIN-BALANCE_CWS'!G13</f>
        <v>4286500</v>
      </c>
      <c r="G156" s="121">
        <f>'FIN-BALANCE_CWS'!H13</f>
        <v>4286500</v>
      </c>
      <c r="H156" s="121">
        <f>'FIN-BALANCE_CWS'!I13</f>
        <v>4286500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-646075</v>
      </c>
      <c r="E157" s="121">
        <f>'FIN-BALANCE_CWS'!F14</f>
        <v>-1503774.9999999993</v>
      </c>
      <c r="F157" s="121">
        <f>'FIN-BALANCE_CWS'!G14</f>
        <v>-2362083.3333333326</v>
      </c>
      <c r="G157" s="121">
        <f>'FIN-BALANCE_CWS'!H14</f>
        <v>-3220483.3333333344</v>
      </c>
      <c r="H157" s="121">
        <f>'FIN-BALANCE_CWS'!I14</f>
        <v>-4078883.3333333363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3638925</v>
      </c>
      <c r="E158" s="121">
        <f>'FIN-BALANCE_CWS'!F15</f>
        <v>2788225.0000000009</v>
      </c>
      <c r="F158" s="121">
        <f>'FIN-BALANCE_CWS'!G15</f>
        <v>1924416.6666666674</v>
      </c>
      <c r="G158" s="121">
        <f>'FIN-BALANCE_CWS'!H15</f>
        <v>1066016.6666666656</v>
      </c>
      <c r="H158" s="121">
        <f>'FIN-BALANCE_CWS'!I15</f>
        <v>207616.66666666372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51331965</v>
      </c>
      <c r="D160" s="121">
        <f>'FIN-BALANCE_CWS'!E17</f>
        <v>47730152.5</v>
      </c>
      <c r="E160" s="121">
        <f>'FIN-BALANCE_CWS'!F17</f>
        <v>-75201650</v>
      </c>
      <c r="F160" s="121">
        <f>'FIN-BALANCE_CWS'!G17</f>
        <v>-172286599.07083336</v>
      </c>
      <c r="G160" s="121">
        <f>'FIN-BALANCE_CWS'!H17</f>
        <v>-289346821.37502092</v>
      </c>
      <c r="H160" s="121">
        <f>'FIN-BALANCE_CWS'!I17</f>
        <v>-431700993.17501819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15799620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15799620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51359617</v>
      </c>
      <c r="D177" s="121">
        <f>'FIN-BALANCE_CWS'!E34</f>
        <v>160295557.5</v>
      </c>
      <c r="E177" s="121">
        <f>'FIN-BALANCE_CWS'!F34</f>
        <v>160295557.5</v>
      </c>
      <c r="F177" s="121">
        <f>'FIN-BALANCE_CWS'!G34</f>
        <v>160295557.5</v>
      </c>
      <c r="G177" s="121">
        <f>'FIN-BALANCE_CWS'!H34</f>
        <v>160295557.5</v>
      </c>
      <c r="H177" s="121">
        <f>'FIN-BALANCE_CWS'!I34</f>
        <v>160295557.5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-103585874.33333334</v>
      </c>
      <c r="E178" s="121">
        <f>'FIN-BALANCE_CWS'!F35</f>
        <v>-226315878.54166669</v>
      </c>
      <c r="F178" s="121">
        <f>'FIN-BALANCE_CWS'!G35</f>
        <v>-325896299.57187504</v>
      </c>
      <c r="G178" s="121">
        <f>'FIN-BALANCE_CWS'!H35</f>
        <v>-439879952.46217197</v>
      </c>
      <c r="H178" s="121">
        <f>'FIN-BALANCE_CWS'!I35</f>
        <v>-594443307.38914621</v>
      </c>
      <c r="I178" s="121"/>
    </row>
    <row r="179" spans="2:9" x14ac:dyDescent="0.15">
      <c r="B179" s="137" t="s">
        <v>469</v>
      </c>
      <c r="C179" s="121">
        <f>'FIN-BALANCE_CWS'!D36</f>
        <v>-27652</v>
      </c>
      <c r="D179" s="121">
        <f>'FIN-BALANCE_CWS'!E36</f>
        <v>-9423530.666666666</v>
      </c>
      <c r="E179" s="121">
        <f>'FIN-BALANCE_CWS'!F36</f>
        <v>-9810488.958333334</v>
      </c>
      <c r="F179" s="121">
        <f>'FIN-BALANCE_CWS'!G36</f>
        <v>-8239710.9989583334</v>
      </c>
      <c r="G179" s="121">
        <f>'FIN-BALANCE_CWS'!H36</f>
        <v>-9786394.4128489587</v>
      </c>
      <c r="H179" s="121">
        <f>'FIN-BALANCE_CWS'!I36</f>
        <v>-13352863.285871848</v>
      </c>
      <c r="I179" s="121"/>
    </row>
    <row r="180" spans="2:9" x14ac:dyDescent="0.15">
      <c r="B180" s="135" t="s">
        <v>1053</v>
      </c>
      <c r="C180" s="121">
        <f>'FIN-BALANCE_CWS'!D37</f>
        <v>51331965</v>
      </c>
      <c r="D180" s="121">
        <f>'FIN-BALANCE_CWS'!E37</f>
        <v>47286152.499999993</v>
      </c>
      <c r="E180" s="121">
        <f>'FIN-BALANCE_CWS'!F37</f>
        <v>-75830810.000000015</v>
      </c>
      <c r="F180" s="121">
        <f>'FIN-BALANCE_CWS'!G37</f>
        <v>-173840453.07083336</v>
      </c>
      <c r="G180" s="121">
        <f>'FIN-BALANCE_CWS'!H37</f>
        <v>-289370789.37502092</v>
      </c>
      <c r="H180" s="121">
        <f>'FIN-BALANCE_CWS'!I37</f>
        <v>-447500613.17501807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51331965</v>
      </c>
      <c r="D182" s="121">
        <f>'FIN-BALANCE_CWS'!E39</f>
        <v>47730152.499999993</v>
      </c>
      <c r="E182" s="121">
        <f>'FIN-BALANCE_CWS'!F39</f>
        <v>-75201650.000000015</v>
      </c>
      <c r="F182" s="121">
        <f>'FIN-BALANCE_CWS'!G39</f>
        <v>-172286599.07083336</v>
      </c>
      <c r="G182" s="121">
        <f>'FIN-BALANCE_CWS'!H39</f>
        <v>-289346821.37502092</v>
      </c>
      <c r="H182" s="121">
        <f>'FIN-BALANCE_CWS'!I39</f>
        <v>-431700993.17501807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5935161.5999999996</v>
      </c>
      <c r="H10" s="70">
        <f>SUM(AO114:AZ114)</f>
        <v>13715581.427999999</v>
      </c>
      <c r="I10" s="70">
        <f>SUM(BA114:BL114)</f>
        <v>15548662.270620003</v>
      </c>
      <c r="J10" s="65">
        <f>SUM(D10:I10)</f>
        <v>40102425.29862</v>
      </c>
      <c r="K10" s="144">
        <f>J10-BM114</f>
        <v>0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4121640</v>
      </c>
      <c r="H11" s="70">
        <f>SUM(AO115:AZ115)</f>
        <v>9524709.3250000011</v>
      </c>
      <c r="I11" s="70">
        <f>SUM(BA115:BL115)</f>
        <v>10797682.132375002</v>
      </c>
      <c r="J11" s="65">
        <f>SUM(D11:I11)</f>
        <v>27897281.457375005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1813521.6000000003</v>
      </c>
      <c r="H12" s="70">
        <f>SUM(AO116:AZ116)</f>
        <v>4190872.1030000006</v>
      </c>
      <c r="I12" s="70">
        <f>SUM(BA116:BL116)</f>
        <v>4750980.1382450014</v>
      </c>
      <c r="J12" s="65">
        <f>SUM(D12:I12)</f>
        <v>12205143.841245003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0.30555555555555564</v>
      </c>
      <c r="H13" s="46">
        <f>H12/H10</f>
        <v>0.30555555555555564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277638.25</v>
      </c>
      <c r="H21" s="70">
        <f>SUM(AO125:AZ125)</f>
        <v>581895.42499999993</v>
      </c>
      <c r="I21" s="70">
        <f>SUM(BA125:BL125)</f>
        <v>655398.00499999989</v>
      </c>
      <c r="J21" s="65">
        <f>SUM(D21:I21)</f>
        <v>1718456.6799999997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277638.25</v>
      </c>
      <c r="H23" s="70">
        <f>SUM(AO127:AZ127)</f>
        <v>581895.42499999993</v>
      </c>
      <c r="I23" s="70">
        <f>SUM(BA127:BL127)</f>
        <v>655398.00499999989</v>
      </c>
      <c r="J23" s="65">
        <f>SUM(D23:I23)</f>
        <v>1718456.6799999997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2091159.8500000003</v>
      </c>
      <c r="H25" s="104">
        <f>SUM(AO129:AZ129)</f>
        <v>4772767.5280000009</v>
      </c>
      <c r="I25" s="104">
        <f>SUM(BA129:BL129)</f>
        <v>5406378.1432450013</v>
      </c>
      <c r="J25" s="38">
        <f>SUM(D25:I25)</f>
        <v>13923600.521245003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0</v>
      </c>
      <c r="E34" s="130">
        <f>SUM(E138:P138)</f>
        <v>12400</v>
      </c>
      <c r="F34" s="130">
        <f>SUM(Q138:AB138)</f>
        <v>106550</v>
      </c>
      <c r="G34" s="130">
        <f>SUM(AC138:AN138)</f>
        <v>155760</v>
      </c>
      <c r="H34" s="130">
        <f>SUM(AO138:AZ138)</f>
        <v>192960</v>
      </c>
      <c r="I34" s="130">
        <f>SUM(BA138:BL138)</f>
        <v>229000</v>
      </c>
      <c r="J34" s="38">
        <f>SUM(D34:I34)</f>
        <v>696670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235200000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420000000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84000000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17309088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117745440</v>
      </c>
      <c r="K63" s="144">
        <f>J63-BM167</f>
        <v>0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112109088</v>
      </c>
      <c r="F65" s="130">
        <f>SUM(Q169:AB169)</f>
        <v>123389088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615745440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646075</v>
      </c>
      <c r="F99" s="158">
        <f>SUM(Q203:AB203)</f>
        <v>857700.00000000023</v>
      </c>
      <c r="G99" s="158">
        <f>SUM(AC203:AN203)</f>
        <v>858308.3333333336</v>
      </c>
      <c r="H99" s="158">
        <f>SUM(AO203:AZ203)</f>
        <v>858400.00000000035</v>
      </c>
      <c r="I99" s="158">
        <f>SUM(BA203:BL203)</f>
        <v>858400.00000000035</v>
      </c>
      <c r="J99" s="159">
        <f>SUM(D99:I99)</f>
        <v>4078883.3333333349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27652</v>
      </c>
      <c r="E101" s="130">
        <f>SUM(E205:P205)</f>
        <v>113183593.00000001</v>
      </c>
      <c r="F101" s="130">
        <f>SUM(Q205:AB205)</f>
        <v>124568417.49999997</v>
      </c>
      <c r="G101" s="130">
        <f>SUM(AC205:AN205)</f>
        <v>100100802.92083332</v>
      </c>
      <c r="H101" s="130">
        <f>SUM(AO205:AZ205)</f>
        <v>120303103.83218752</v>
      </c>
      <c r="I101" s="130">
        <f>SUM(BA205:BL205)</f>
        <v>163536201.94324219</v>
      </c>
      <c r="J101" s="38">
        <f>SUM(D101:I101)</f>
        <v>621719771.19626307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-27652</v>
      </c>
      <c r="E103" s="130">
        <f>SUM(E207:P207)</f>
        <v>-112981753.00000001</v>
      </c>
      <c r="F103" s="130">
        <f>SUM(Q207:AB207)</f>
        <v>-123116962.49999997</v>
      </c>
      <c r="G103" s="130">
        <f>SUM(AC207:AN207)</f>
        <v>-98009643.07083334</v>
      </c>
      <c r="H103" s="130">
        <f>SUM(AO207:AZ207)</f>
        <v>-115530336.30418752</v>
      </c>
      <c r="I103" s="130">
        <f>SUM(BA207:BL207)</f>
        <v>-158129823.79999721</v>
      </c>
      <c r="J103" s="38">
        <f>SUM(D103:I103)</f>
        <v>-607796170.67501807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-27652</v>
      </c>
      <c r="E104" s="130">
        <f>E103+D104</f>
        <v>-113009405.00000001</v>
      </c>
      <c r="F104" s="130">
        <f>F103+E104</f>
        <v>-236126367.5</v>
      </c>
      <c r="G104" s="130">
        <f>G103+F104</f>
        <v>-334136010.57083333</v>
      </c>
      <c r="H104" s="130">
        <f>H103+G104</f>
        <v>-449666346.87502086</v>
      </c>
      <c r="I104" s="130">
        <f>I103+H104</f>
        <v>-607796170.67501807</v>
      </c>
      <c r="J104" s="38">
        <f>SUM(D104:I104)</f>
        <v>-1740761952.6208723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5" t="s">
        <v>35</v>
      </c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 t="s">
        <v>36</v>
      </c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 t="s">
        <v>37</v>
      </c>
      <c r="AD107" s="375"/>
      <c r="AE107" s="375"/>
      <c r="AF107" s="375"/>
      <c r="AG107" s="375"/>
      <c r="AH107" s="375"/>
      <c r="AI107" s="375"/>
      <c r="AJ107" s="375"/>
      <c r="AK107" s="375"/>
      <c r="AL107" s="375"/>
      <c r="AM107" s="375"/>
      <c r="AN107" s="375"/>
      <c r="AO107" s="375" t="s">
        <v>38</v>
      </c>
      <c r="AP107" s="375"/>
      <c r="AQ107" s="375"/>
      <c r="AR107" s="375"/>
      <c r="AS107" s="375"/>
      <c r="AT107" s="375"/>
      <c r="AU107" s="375"/>
      <c r="AV107" s="375"/>
      <c r="AW107" s="375"/>
      <c r="AX107" s="375"/>
      <c r="AY107" s="375"/>
      <c r="AZ107" s="375"/>
      <c r="BA107" s="375" t="s">
        <v>39</v>
      </c>
      <c r="BB107" s="375"/>
      <c r="BC107" s="375"/>
      <c r="BD107" s="375"/>
      <c r="BE107" s="375"/>
      <c r="BF107" s="375"/>
      <c r="BG107" s="375"/>
      <c r="BH107" s="375"/>
      <c r="BI107" s="375"/>
      <c r="BJ107" s="375"/>
      <c r="BK107" s="375"/>
      <c r="BL107" s="375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288514.8</v>
      </c>
      <c r="AD114" s="70">
        <f>'REV-REVCALC_CWS'!AB17</f>
        <v>473988.60000000003</v>
      </c>
      <c r="AE114" s="70">
        <f>'REV-REVCALC_CWS'!AC17</f>
        <v>535813.20000000007</v>
      </c>
      <c r="AF114" s="70">
        <f>'REV-REVCALC_CWS'!AD17</f>
        <v>535813.20000000007</v>
      </c>
      <c r="AG114" s="70">
        <f>'REV-REVCALC_CWS'!AE17</f>
        <v>597637.80000000005</v>
      </c>
      <c r="AH114" s="70">
        <f>'REV-REVCALC_CWS'!AF17</f>
        <v>659462.40000000002</v>
      </c>
      <c r="AI114" s="70">
        <f>'REV-REVCALC_CWS'!AG17</f>
        <v>535813.20000000007</v>
      </c>
      <c r="AJ114" s="70">
        <f>'REV-REVCALC_CWS'!AH17</f>
        <v>597637.80000000005</v>
      </c>
      <c r="AK114" s="70">
        <f>'REV-REVCALC_CWS'!AI17</f>
        <v>473988.60000000003</v>
      </c>
      <c r="AL114" s="70">
        <f>'REV-REVCALC_CWS'!AJ17</f>
        <v>473988.60000000003</v>
      </c>
      <c r="AM114" s="70">
        <f>'REV-REVCALC_CWS'!AK17</f>
        <v>473988.60000000003</v>
      </c>
      <c r="AN114" s="70">
        <f>'REV-REVCALC_CWS'!AL17</f>
        <v>288514.8</v>
      </c>
      <c r="AO114" s="70">
        <f>'REV-REVCALC_CWS'!AM17</f>
        <v>683573.99400000006</v>
      </c>
      <c r="AP114" s="70">
        <f>'REV-REVCALC_CWS'!AN17</f>
        <v>1102538.7</v>
      </c>
      <c r="AQ114" s="70">
        <f>'REV-REVCALC_CWS'!AO17</f>
        <v>1234843.344</v>
      </c>
      <c r="AR114" s="70">
        <f>'REV-REVCALC_CWS'!AP17</f>
        <v>1234843.344</v>
      </c>
      <c r="AS114" s="70">
        <f>'REV-REVCALC_CWS'!AQ17</f>
        <v>1367147.9880000001</v>
      </c>
      <c r="AT114" s="70">
        <f>'REV-REVCALC_CWS'!AR17</f>
        <v>1499452.632</v>
      </c>
      <c r="AU114" s="70">
        <f>'REV-REVCALC_CWS'!AS17</f>
        <v>1234843.344</v>
      </c>
      <c r="AV114" s="70">
        <f>'REV-REVCALC_CWS'!AT17</f>
        <v>1367147.9880000001</v>
      </c>
      <c r="AW114" s="70">
        <f>'REV-REVCALC_CWS'!AU17</f>
        <v>1102538.7</v>
      </c>
      <c r="AX114" s="70">
        <f>'REV-REVCALC_CWS'!AV17</f>
        <v>1102538.7</v>
      </c>
      <c r="AY114" s="70">
        <f>'REV-REVCALC_CWS'!AW17</f>
        <v>1102538.7</v>
      </c>
      <c r="AZ114" s="70">
        <f>'REV-REVCALC_CWS'!AX17</f>
        <v>683573.99400000006</v>
      </c>
      <c r="BA114" s="70">
        <f>'REV-REVCALC_CWS'!AY17</f>
        <v>778612.82994000008</v>
      </c>
      <c r="BB114" s="70">
        <f>'REV-REVCALC_CWS'!AZ17</f>
        <v>1250499.3935400003</v>
      </c>
      <c r="BC114" s="70">
        <f>'REV-REVCALC_CWS'!BA17</f>
        <v>1392065.3626200003</v>
      </c>
      <c r="BD114" s="70">
        <f>'REV-REVCALC_CWS'!BB17</f>
        <v>1392065.3626200003</v>
      </c>
      <c r="BE114" s="70">
        <f>'REV-REVCALC_CWS'!BC17</f>
        <v>1557225.6598800002</v>
      </c>
      <c r="BF114" s="70">
        <f>'REV-REVCALC_CWS'!BD17</f>
        <v>1698791.6289600004</v>
      </c>
      <c r="BG114" s="70">
        <f>'REV-REVCALC_CWS'!BE17</f>
        <v>1392065.3626200003</v>
      </c>
      <c r="BH114" s="70">
        <f>'REV-REVCALC_CWS'!BF17</f>
        <v>1557225.6598800002</v>
      </c>
      <c r="BI114" s="70">
        <f>'REV-REVCALC_CWS'!BG17</f>
        <v>1250499.3935400003</v>
      </c>
      <c r="BJ114" s="70">
        <f>'REV-REVCALC_CWS'!BH17</f>
        <v>1250499.3935400003</v>
      </c>
      <c r="BK114" s="70">
        <f>'REV-REVCALC_CWS'!BI17</f>
        <v>1250499.3935400003</v>
      </c>
      <c r="BL114" s="70">
        <f>'REV-REVCALC_CWS'!BJ17</f>
        <v>778612.82994000008</v>
      </c>
      <c r="BM114" s="167">
        <f>SUM(D114:BL114)</f>
        <v>40102425.298620008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200357.5</v>
      </c>
      <c r="AD115" s="70">
        <f>'REV-REVCALC_CWS'!AB26</f>
        <v>329158.75</v>
      </c>
      <c r="AE115" s="70">
        <f>'REV-REVCALC_CWS'!AC26</f>
        <v>372092.50000000006</v>
      </c>
      <c r="AF115" s="70">
        <f>'REV-REVCALC_CWS'!AD26</f>
        <v>372092.50000000006</v>
      </c>
      <c r="AG115" s="70">
        <f>'REV-REVCALC_CWS'!AE26</f>
        <v>415026.25</v>
      </c>
      <c r="AH115" s="70">
        <f>'REV-REVCALC_CWS'!AF26</f>
        <v>457960.00000000006</v>
      </c>
      <c r="AI115" s="70">
        <f>'REV-REVCALC_CWS'!AG26</f>
        <v>372092.50000000006</v>
      </c>
      <c r="AJ115" s="70">
        <f>'REV-REVCALC_CWS'!AH26</f>
        <v>415026.25</v>
      </c>
      <c r="AK115" s="70">
        <f>'REV-REVCALC_CWS'!AI26</f>
        <v>329158.75</v>
      </c>
      <c r="AL115" s="70">
        <f>'REV-REVCALC_CWS'!AJ26</f>
        <v>329158.75</v>
      </c>
      <c r="AM115" s="70">
        <f>'REV-REVCALC_CWS'!AK26</f>
        <v>329158.75</v>
      </c>
      <c r="AN115" s="70">
        <f>'REV-REVCALC_CWS'!AL26</f>
        <v>200357.5</v>
      </c>
      <c r="AO115" s="70">
        <f>'REV-REVCALC_CWS'!AM26</f>
        <v>474704.16250000003</v>
      </c>
      <c r="AP115" s="70">
        <f>'REV-REVCALC_CWS'!AN26</f>
        <v>765651.875</v>
      </c>
      <c r="AQ115" s="70">
        <f>'REV-REVCALC_CWS'!AO26</f>
        <v>857530.10000000009</v>
      </c>
      <c r="AR115" s="70">
        <f>'REV-REVCALC_CWS'!AP26</f>
        <v>857530.10000000009</v>
      </c>
      <c r="AS115" s="70">
        <f>'REV-REVCALC_CWS'!AQ26</f>
        <v>949408.32500000007</v>
      </c>
      <c r="AT115" s="70">
        <f>'REV-REVCALC_CWS'!AR26</f>
        <v>1041286.5500000002</v>
      </c>
      <c r="AU115" s="70">
        <f>'REV-REVCALC_CWS'!AS26</f>
        <v>857530.10000000009</v>
      </c>
      <c r="AV115" s="70">
        <f>'REV-REVCALC_CWS'!AT26</f>
        <v>949408.32500000007</v>
      </c>
      <c r="AW115" s="70">
        <f>'REV-REVCALC_CWS'!AU26</f>
        <v>765651.875</v>
      </c>
      <c r="AX115" s="70">
        <f>'REV-REVCALC_CWS'!AV26</f>
        <v>765651.875</v>
      </c>
      <c r="AY115" s="70">
        <f>'REV-REVCALC_CWS'!AW26</f>
        <v>765651.875</v>
      </c>
      <c r="AZ115" s="70">
        <f>'REV-REVCALC_CWS'!AX26</f>
        <v>474704.16250000003</v>
      </c>
      <c r="BA115" s="70">
        <f>'REV-REVCALC_CWS'!AY26</f>
        <v>540703.35412500007</v>
      </c>
      <c r="BB115" s="70">
        <f>'REV-REVCALC_CWS'!AZ26</f>
        <v>868402.35662500013</v>
      </c>
      <c r="BC115" s="70">
        <f>'REV-REVCALC_CWS'!BA26</f>
        <v>966712.05737500009</v>
      </c>
      <c r="BD115" s="70">
        <f>'REV-REVCALC_CWS'!BB26</f>
        <v>966712.05737500009</v>
      </c>
      <c r="BE115" s="70">
        <f>'REV-REVCALC_CWS'!BC26</f>
        <v>1081406.7082500001</v>
      </c>
      <c r="BF115" s="70">
        <f>'REV-REVCALC_CWS'!BD26</f>
        <v>1179716.409</v>
      </c>
      <c r="BG115" s="70">
        <f>'REV-REVCALC_CWS'!BE26</f>
        <v>966712.05737500009</v>
      </c>
      <c r="BH115" s="70">
        <f>'REV-REVCALC_CWS'!BF26</f>
        <v>1081406.7082500001</v>
      </c>
      <c r="BI115" s="70">
        <f>'REV-REVCALC_CWS'!BG26</f>
        <v>868402.35662500013</v>
      </c>
      <c r="BJ115" s="70">
        <f>'REV-REVCALC_CWS'!BH26</f>
        <v>868402.35662500013</v>
      </c>
      <c r="BK115" s="70">
        <f>'REV-REVCALC_CWS'!BI26</f>
        <v>868402.35662500013</v>
      </c>
      <c r="BL115" s="70">
        <f>'REV-REVCALC_CWS'!BJ26</f>
        <v>540703.35412500007</v>
      </c>
      <c r="BM115" s="167">
        <f>SUM(D115:BL115)</f>
        <v>27897281.457375009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88157.299999999988</v>
      </c>
      <c r="AD116" s="70">
        <f t="shared" si="8"/>
        <v>144829.85000000003</v>
      </c>
      <c r="AE116" s="70">
        <f t="shared" si="8"/>
        <v>163720.70000000001</v>
      </c>
      <c r="AF116" s="70">
        <f t="shared" si="8"/>
        <v>163720.70000000001</v>
      </c>
      <c r="AG116" s="70">
        <f t="shared" si="8"/>
        <v>182611.55000000005</v>
      </c>
      <c r="AH116" s="70">
        <f t="shared" si="8"/>
        <v>201502.39999999997</v>
      </c>
      <c r="AI116" s="70">
        <f t="shared" si="8"/>
        <v>163720.70000000001</v>
      </c>
      <c r="AJ116" s="70">
        <f t="shared" si="8"/>
        <v>182611.55000000005</v>
      </c>
      <c r="AK116" s="70">
        <f t="shared" si="8"/>
        <v>144829.85000000003</v>
      </c>
      <c r="AL116" s="70">
        <f t="shared" si="8"/>
        <v>144829.85000000003</v>
      </c>
      <c r="AM116" s="70">
        <f t="shared" si="8"/>
        <v>144829.85000000003</v>
      </c>
      <c r="AN116" s="70">
        <f t="shared" si="8"/>
        <v>88157.299999999988</v>
      </c>
      <c r="AO116" s="70">
        <f t="shared" si="8"/>
        <v>208869.83150000003</v>
      </c>
      <c r="AP116" s="70">
        <f t="shared" si="8"/>
        <v>336886.82499999995</v>
      </c>
      <c r="AQ116" s="70">
        <f t="shared" si="8"/>
        <v>377313.24399999995</v>
      </c>
      <c r="AR116" s="70">
        <f t="shared" si="8"/>
        <v>377313.24399999995</v>
      </c>
      <c r="AS116" s="70">
        <f t="shared" si="8"/>
        <v>417739.66300000006</v>
      </c>
      <c r="AT116" s="70">
        <f t="shared" si="8"/>
        <v>458166.08199999982</v>
      </c>
      <c r="AU116" s="70">
        <f t="shared" ref="AU116:BL116" si="9">AU114-AU115</f>
        <v>377313.24399999995</v>
      </c>
      <c r="AV116" s="70">
        <f t="shared" si="9"/>
        <v>417739.66300000006</v>
      </c>
      <c r="AW116" s="70">
        <f t="shared" si="9"/>
        <v>336886.82499999995</v>
      </c>
      <c r="AX116" s="70">
        <f t="shared" si="9"/>
        <v>336886.82499999995</v>
      </c>
      <c r="AY116" s="70">
        <f t="shared" si="9"/>
        <v>336886.82499999995</v>
      </c>
      <c r="AZ116" s="70">
        <f t="shared" si="9"/>
        <v>208869.83150000003</v>
      </c>
      <c r="BA116" s="70">
        <f t="shared" si="9"/>
        <v>237909.47581500001</v>
      </c>
      <c r="BB116" s="70">
        <f t="shared" si="9"/>
        <v>382097.03691500018</v>
      </c>
      <c r="BC116" s="70">
        <f t="shared" si="9"/>
        <v>425353.30524500017</v>
      </c>
      <c r="BD116" s="70">
        <f t="shared" si="9"/>
        <v>425353.30524500017</v>
      </c>
      <c r="BE116" s="70">
        <f t="shared" si="9"/>
        <v>475818.95163000003</v>
      </c>
      <c r="BF116" s="70">
        <f t="shared" si="9"/>
        <v>519075.21996000037</v>
      </c>
      <c r="BG116" s="70">
        <f t="shared" si="9"/>
        <v>425353.30524500017</v>
      </c>
      <c r="BH116" s="70">
        <f t="shared" si="9"/>
        <v>475818.95163000003</v>
      </c>
      <c r="BI116" s="70">
        <f t="shared" si="9"/>
        <v>382097.03691500018</v>
      </c>
      <c r="BJ116" s="70">
        <f t="shared" si="9"/>
        <v>382097.03691500018</v>
      </c>
      <c r="BK116" s="70">
        <f t="shared" si="9"/>
        <v>382097.03691500018</v>
      </c>
      <c r="BL116" s="70">
        <f t="shared" si="9"/>
        <v>237909.47581500001</v>
      </c>
      <c r="BM116" s="167">
        <f>SUM(D116:BL116)</f>
        <v>12205143.841245005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0.30555555555555552</v>
      </c>
      <c r="AD117" s="46">
        <f>'REV-REVCALC_CWS'!AB29</f>
        <v>0.30555555555555558</v>
      </c>
      <c r="AE117" s="46">
        <f>'REV-REVCALC_CWS'!AC29</f>
        <v>0.30555555555555552</v>
      </c>
      <c r="AF117" s="46">
        <f>'REV-REVCALC_CWS'!AD29</f>
        <v>0.30555555555555552</v>
      </c>
      <c r="AG117" s="46">
        <f>'REV-REVCALC_CWS'!AE29</f>
        <v>0.30555555555555564</v>
      </c>
      <c r="AH117" s="46">
        <f>'REV-REVCALC_CWS'!AF29</f>
        <v>0.30555555555555547</v>
      </c>
      <c r="AI117" s="46">
        <f>'REV-REVCALC_CWS'!AG29</f>
        <v>0.30555555555555552</v>
      </c>
      <c r="AJ117" s="46">
        <f>'REV-REVCALC_CWS'!AH29</f>
        <v>0.30555555555555564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0.30555555555555552</v>
      </c>
      <c r="AO117" s="46">
        <f>'REV-REVCALC_CWS'!AM29</f>
        <v>0.30555555555555558</v>
      </c>
      <c r="AP117" s="46">
        <f>'REV-REVCALC_CWS'!AN29</f>
        <v>0.30555555555555552</v>
      </c>
      <c r="AQ117" s="46">
        <f>'REV-REVCALC_CWS'!AO29</f>
        <v>0.30555555555555552</v>
      </c>
      <c r="AR117" s="46">
        <f>'REV-REVCALC_CWS'!AP29</f>
        <v>0.30555555555555552</v>
      </c>
      <c r="AS117" s="46">
        <f>'REV-REVCALC_CWS'!AQ29</f>
        <v>0.30555555555555558</v>
      </c>
      <c r="AT117" s="46">
        <f>'REV-REVCALC_CWS'!AR29</f>
        <v>0.30555555555555541</v>
      </c>
      <c r="AU117" s="46">
        <f>'REV-REVCALC_CWS'!AS29</f>
        <v>0.30555555555555552</v>
      </c>
      <c r="AV117" s="46">
        <f>'REV-REVCALC_CWS'!AT29</f>
        <v>0.30555555555555558</v>
      </c>
      <c r="AW117" s="46">
        <f>'REV-REVCALC_CWS'!AU29</f>
        <v>0.30555555555555552</v>
      </c>
      <c r="AX117" s="46">
        <f>'REV-REVCALC_CWS'!AV29</f>
        <v>0.30555555555555552</v>
      </c>
      <c r="AY117" s="46">
        <f>'REV-REVCALC_CWS'!AW29</f>
        <v>0.30555555555555552</v>
      </c>
      <c r="AZ117" s="46">
        <f>'REV-REVCALC_CWS'!AX29</f>
        <v>0.30555555555555558</v>
      </c>
      <c r="BA117" s="46">
        <f>'REV-REVCALC_CWS'!AY29</f>
        <v>0.30555555555555552</v>
      </c>
      <c r="BB117" s="46">
        <f>'REV-REVCALC_CWS'!AZ29</f>
        <v>0.30555555555555564</v>
      </c>
      <c r="BC117" s="46">
        <f>'REV-REVCALC_CWS'!BA29</f>
        <v>0.30555555555555564</v>
      </c>
      <c r="BD117" s="46">
        <f>'REV-REVCALC_CWS'!BB29</f>
        <v>0.30555555555555564</v>
      </c>
      <c r="BE117" s="46">
        <f>'REV-REVCALC_CWS'!BC29</f>
        <v>0.30555555555555552</v>
      </c>
      <c r="BF117" s="46">
        <f>'REV-REVCALC_CWS'!BD29</f>
        <v>0.30555555555555569</v>
      </c>
      <c r="BG117" s="46">
        <f>'REV-REVCALC_CWS'!BE29</f>
        <v>0.30555555555555564</v>
      </c>
      <c r="BH117" s="46">
        <f>'REV-REVCALC_CWS'!BF29</f>
        <v>0.30555555555555552</v>
      </c>
      <c r="BI117" s="46">
        <f>'REV-REVCALC_CWS'!BG29</f>
        <v>0.30555555555555564</v>
      </c>
      <c r="BJ117" s="46">
        <f>'REV-REVCALC_CWS'!BH29</f>
        <v>0.30555555555555564</v>
      </c>
      <c r="BK117" s="46">
        <f>'REV-REVCALC_CWS'!BI29</f>
        <v>0.30555555555555564</v>
      </c>
      <c r="BL117" s="46">
        <f>'REV-REVCALC_CWS'!BJ29</f>
        <v>0.30555555555555552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0</v>
      </c>
      <c r="AE120" s="70">
        <f>'REV-REVCALC_CWS'!AC40</f>
        <v>0</v>
      </c>
      <c r="AF120" s="70">
        <f>'REV-REVCALC_CWS'!AD40</f>
        <v>0</v>
      </c>
      <c r="AG120" s="70">
        <f>'REV-REVCALC_CWS'!AE40</f>
        <v>0</v>
      </c>
      <c r="AH120" s="70">
        <f>'REV-REVCALC_CWS'!AF40</f>
        <v>0</v>
      </c>
      <c r="AI120" s="70">
        <f>'REV-REVCALC_CWS'!AG40</f>
        <v>0</v>
      </c>
      <c r="AJ120" s="70">
        <f>'REV-REVCALC_CWS'!AH40</f>
        <v>0</v>
      </c>
      <c r="AK120" s="70">
        <f>'REV-REVCALC_CWS'!AI40</f>
        <v>0</v>
      </c>
      <c r="AL120" s="70">
        <f>'REV-REVCALC_CWS'!AJ40</f>
        <v>0</v>
      </c>
      <c r="AM120" s="70">
        <f>'REV-REVCALC_CWS'!AK40</f>
        <v>0</v>
      </c>
      <c r="AN120" s="70">
        <f>'REV-REVCALC_CWS'!AL40</f>
        <v>0</v>
      </c>
      <c r="AO120" s="70">
        <f>'REV-REVCALC_CWS'!AM40</f>
        <v>0</v>
      </c>
      <c r="AP120" s="70">
        <f>'REV-REVCALC_CWS'!AN40</f>
        <v>0</v>
      </c>
      <c r="AQ120" s="70">
        <f>'REV-REVCALC_CWS'!AO40</f>
        <v>0</v>
      </c>
      <c r="AR120" s="70">
        <f>'REV-REVCALC_CWS'!AP40</f>
        <v>0</v>
      </c>
      <c r="AS120" s="70">
        <f>'REV-REVCALC_CWS'!AQ40</f>
        <v>0</v>
      </c>
      <c r="AT120" s="70">
        <f>'REV-REVCALC_CWS'!AR40</f>
        <v>0</v>
      </c>
      <c r="AU120" s="70">
        <f>'REV-REVCALC_CWS'!AS40</f>
        <v>0</v>
      </c>
      <c r="AV120" s="70">
        <f>'REV-REVCALC_CWS'!AT40</f>
        <v>0</v>
      </c>
      <c r="AW120" s="70">
        <f>'REV-REVCALC_CWS'!AU40</f>
        <v>0</v>
      </c>
      <c r="AX120" s="70">
        <f>'REV-REVCALC_CWS'!AV40</f>
        <v>0</v>
      </c>
      <c r="AY120" s="70">
        <f>'REV-REVCALC_CWS'!AW40</f>
        <v>0</v>
      </c>
      <c r="AZ120" s="70">
        <f>'REV-REVCALC_CWS'!AX40</f>
        <v>0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>
        <f>SUM(D120:BL120)</f>
        <v>0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>
        <f>'REV-REVCALC_CWS'!AM41</f>
        <v>0</v>
      </c>
      <c r="AP121" s="70">
        <f>'REV-REVCALC_CWS'!AN41</f>
        <v>0</v>
      </c>
      <c r="AQ121" s="70">
        <f>'REV-REVCALC_CWS'!AO41</f>
        <v>0</v>
      </c>
      <c r="AR121" s="70">
        <f>'REV-REVCALC_CWS'!AP41</f>
        <v>0</v>
      </c>
      <c r="AS121" s="70">
        <f>'REV-REVCALC_CWS'!AQ41</f>
        <v>0</v>
      </c>
      <c r="AT121" s="70">
        <f>'REV-REVCALC_CWS'!AR41</f>
        <v>0</v>
      </c>
      <c r="AU121" s="70">
        <f>'REV-REVCALC_CWS'!AS41</f>
        <v>0</v>
      </c>
      <c r="AV121" s="70">
        <f>'REV-REVCALC_CWS'!AT41</f>
        <v>0</v>
      </c>
      <c r="AW121" s="70">
        <f>'REV-REVCALC_CWS'!AU41</f>
        <v>0</v>
      </c>
      <c r="AX121" s="70">
        <f>'REV-REVCALC_CWS'!AV41</f>
        <v>0</v>
      </c>
      <c r="AY121" s="70">
        <f>'REV-REVCALC_CWS'!AW41</f>
        <v>0</v>
      </c>
      <c r="AZ121" s="70">
        <f>'REV-REVCALC_CWS'!AX41</f>
        <v>0</v>
      </c>
      <c r="BA121" s="70">
        <f>'REV-REVCALC_CWS'!AY41</f>
        <v>0</v>
      </c>
      <c r="BB121" s="70">
        <f>'REV-REVCALC_CWS'!AZ41</f>
        <v>0</v>
      </c>
      <c r="BC121" s="70">
        <f>'REV-REVCALC_CWS'!BA41</f>
        <v>0</v>
      </c>
      <c r="BD121" s="70">
        <f>'REV-REVCALC_CWS'!BB41</f>
        <v>0</v>
      </c>
      <c r="BE121" s="70">
        <f>'REV-REVCALC_CWS'!BC41</f>
        <v>0</v>
      </c>
      <c r="BF121" s="70">
        <f>'REV-REVCALC_CWS'!BD41</f>
        <v>0</v>
      </c>
      <c r="BG121" s="70">
        <f>'REV-REVCALC_CWS'!BE41</f>
        <v>0</v>
      </c>
      <c r="BH121" s="70">
        <f>'REV-REVCALC_CWS'!BF41</f>
        <v>0</v>
      </c>
      <c r="BI121" s="70">
        <f>'REV-REVCALC_CWS'!BG41</f>
        <v>0</v>
      </c>
      <c r="BJ121" s="70">
        <f>'REV-REVCALC_CWS'!BH41</f>
        <v>0</v>
      </c>
      <c r="BK121" s="70">
        <f>'REV-REVCALC_CWS'!BI41</f>
        <v>0</v>
      </c>
      <c r="BL121" s="70">
        <f>'REV-REVCALC_CWS'!BJ41</f>
        <v>0</v>
      </c>
      <c r="BM121" s="167">
        <f>SUM(D121:BL121)</f>
        <v>0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0</v>
      </c>
      <c r="AE122" s="70">
        <f t="shared" si="10"/>
        <v>0</v>
      </c>
      <c r="AF122" s="70">
        <f t="shared" si="10"/>
        <v>0</v>
      </c>
      <c r="AG122" s="70">
        <f t="shared" si="10"/>
        <v>0</v>
      </c>
      <c r="AH122" s="70">
        <f t="shared" si="10"/>
        <v>0</v>
      </c>
      <c r="AI122" s="70">
        <f t="shared" si="10"/>
        <v>0</v>
      </c>
      <c r="AJ122" s="70">
        <f t="shared" si="10"/>
        <v>0</v>
      </c>
      <c r="AK122" s="70">
        <f t="shared" si="10"/>
        <v>0</v>
      </c>
      <c r="AL122" s="70">
        <f t="shared" si="10"/>
        <v>0</v>
      </c>
      <c r="AM122" s="70">
        <f t="shared" si="10"/>
        <v>0</v>
      </c>
      <c r="AN122" s="70">
        <f t="shared" si="10"/>
        <v>0</v>
      </c>
      <c r="AO122" s="70">
        <f t="shared" si="10"/>
        <v>0</v>
      </c>
      <c r="AP122" s="70">
        <f t="shared" si="10"/>
        <v>0</v>
      </c>
      <c r="AQ122" s="70">
        <f t="shared" si="10"/>
        <v>0</v>
      </c>
      <c r="AR122" s="70">
        <f t="shared" si="10"/>
        <v>0</v>
      </c>
      <c r="AS122" s="70">
        <f t="shared" si="10"/>
        <v>0</v>
      </c>
      <c r="AT122" s="70">
        <f t="shared" si="10"/>
        <v>0</v>
      </c>
      <c r="AU122" s="70">
        <f t="shared" si="10"/>
        <v>0</v>
      </c>
      <c r="AV122" s="70">
        <f t="shared" si="10"/>
        <v>0</v>
      </c>
      <c r="AW122" s="70">
        <f t="shared" si="10"/>
        <v>0</v>
      </c>
      <c r="AX122" s="70">
        <f t="shared" si="10"/>
        <v>0</v>
      </c>
      <c r="AY122" s="70">
        <f t="shared" si="10"/>
        <v>0</v>
      </c>
      <c r="AZ122" s="70">
        <f t="shared" si="10"/>
        <v>0</v>
      </c>
      <c r="BA122" s="70">
        <f t="shared" si="10"/>
        <v>0</v>
      </c>
      <c r="BB122" s="70">
        <f t="shared" si="10"/>
        <v>0</v>
      </c>
      <c r="BC122" s="70">
        <f t="shared" si="10"/>
        <v>0</v>
      </c>
      <c r="BD122" s="70">
        <f t="shared" si="10"/>
        <v>0</v>
      </c>
      <c r="BE122" s="70">
        <f t="shared" si="10"/>
        <v>0</v>
      </c>
      <c r="BF122" s="70">
        <f t="shared" si="10"/>
        <v>0</v>
      </c>
      <c r="BG122" s="70">
        <f t="shared" si="10"/>
        <v>0</v>
      </c>
      <c r="BH122" s="70">
        <f t="shared" si="10"/>
        <v>0</v>
      </c>
      <c r="BI122" s="70">
        <f t="shared" si="10"/>
        <v>0</v>
      </c>
      <c r="BJ122" s="70">
        <f t="shared" si="10"/>
        <v>0</v>
      </c>
      <c r="BK122" s="70">
        <f t="shared" si="10"/>
        <v>0</v>
      </c>
      <c r="BL122" s="70">
        <f t="shared" si="10"/>
        <v>0</v>
      </c>
      <c r="BM122" s="167">
        <f>SUM(D122:BL122)</f>
        <v>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14311.25</v>
      </c>
      <c r="AD125" s="70">
        <f>'REV-REVCALC_CWS'!AB44</f>
        <v>22898</v>
      </c>
      <c r="AE125" s="70">
        <f>'REV-REVCALC_CWS'!AC44</f>
        <v>25760.25</v>
      </c>
      <c r="AF125" s="70">
        <f>'REV-REVCALC_CWS'!AD44</f>
        <v>25760.25</v>
      </c>
      <c r="AG125" s="70">
        <f>'REV-REVCALC_CWS'!AE44</f>
        <v>25760.25</v>
      </c>
      <c r="AH125" s="70">
        <f>'REV-REVCALC_CWS'!AF44</f>
        <v>28622.5</v>
      </c>
      <c r="AI125" s="70">
        <f>'REV-REVCALC_CWS'!AG44</f>
        <v>25760.25</v>
      </c>
      <c r="AJ125" s="70">
        <f>'REV-REVCALC_CWS'!AH44</f>
        <v>25760.25</v>
      </c>
      <c r="AK125" s="70">
        <f>'REV-REVCALC_CWS'!AI44</f>
        <v>22898</v>
      </c>
      <c r="AL125" s="70">
        <f>'REV-REVCALC_CWS'!AJ44</f>
        <v>22898</v>
      </c>
      <c r="AM125" s="70">
        <f>'REV-REVCALC_CWS'!AK44</f>
        <v>22898</v>
      </c>
      <c r="AN125" s="70">
        <f>'REV-REVCALC_CWS'!AL44</f>
        <v>14311.25</v>
      </c>
      <c r="AO125" s="70">
        <f>'REV-REVCALC_CWS'!AM44</f>
        <v>30626.075000000001</v>
      </c>
      <c r="AP125" s="70">
        <f>'REV-REVCALC_CWS'!AN44</f>
        <v>45939.112500000003</v>
      </c>
      <c r="AQ125" s="70">
        <f>'REV-REVCALC_CWS'!AO44</f>
        <v>52064.327499999999</v>
      </c>
      <c r="AR125" s="70">
        <f>'REV-REVCALC_CWS'!AP44</f>
        <v>52064.327499999999</v>
      </c>
      <c r="AS125" s="70">
        <f>'REV-REVCALC_CWS'!AQ44</f>
        <v>58189.542500000003</v>
      </c>
      <c r="AT125" s="70">
        <f>'REV-REVCALC_CWS'!AR44</f>
        <v>64314.7575</v>
      </c>
      <c r="AU125" s="70">
        <f>'REV-REVCALC_CWS'!AS44</f>
        <v>52064.327499999999</v>
      </c>
      <c r="AV125" s="70">
        <f>'REV-REVCALC_CWS'!AT44</f>
        <v>58189.542500000003</v>
      </c>
      <c r="AW125" s="70">
        <f>'REV-REVCALC_CWS'!AU44</f>
        <v>45939.112500000003</v>
      </c>
      <c r="AX125" s="70">
        <f>'REV-REVCALC_CWS'!AV44</f>
        <v>45939.112500000003</v>
      </c>
      <c r="AY125" s="70">
        <f>'REV-REVCALC_CWS'!AW44</f>
        <v>45939.112500000003</v>
      </c>
      <c r="AZ125" s="70">
        <f>'REV-REVCALC_CWS'!AX44</f>
        <v>30626.075000000001</v>
      </c>
      <c r="BA125" s="70">
        <f>'REV-REVCALC_CWS'!AY44</f>
        <v>32769.900249999999</v>
      </c>
      <c r="BB125" s="70">
        <f>'REV-REVCALC_CWS'!AZ44</f>
        <v>52431.840400000001</v>
      </c>
      <c r="BC125" s="70">
        <f>'REV-REVCALC_CWS'!BA44</f>
        <v>58985.820449999999</v>
      </c>
      <c r="BD125" s="70">
        <f>'REV-REVCALC_CWS'!BB44</f>
        <v>58985.820449999999</v>
      </c>
      <c r="BE125" s="70">
        <f>'REV-REVCALC_CWS'!BC44</f>
        <v>65539.800499999998</v>
      </c>
      <c r="BF125" s="70">
        <f>'REV-REVCALC_CWS'!BD44</f>
        <v>72093.780549999996</v>
      </c>
      <c r="BG125" s="70">
        <f>'REV-REVCALC_CWS'!BE44</f>
        <v>58985.820449999999</v>
      </c>
      <c r="BH125" s="70">
        <f>'REV-REVCALC_CWS'!BF44</f>
        <v>65539.800499999998</v>
      </c>
      <c r="BI125" s="70">
        <f>'REV-REVCALC_CWS'!BG44</f>
        <v>52431.840400000001</v>
      </c>
      <c r="BJ125" s="70">
        <f>'REV-REVCALC_CWS'!BH44</f>
        <v>52431.840400000001</v>
      </c>
      <c r="BK125" s="70">
        <f>'REV-REVCALC_CWS'!BI44</f>
        <v>52431.840400000001</v>
      </c>
      <c r="BL125" s="70">
        <f>'REV-REVCALC_CWS'!BJ44</f>
        <v>32769.900249999999</v>
      </c>
      <c r="BM125" s="167">
        <f>SUM(D125:BL125)</f>
        <v>1718456.6800000002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>
        <f>'REV-REVCALC_CWS'!AM45</f>
        <v>0</v>
      </c>
      <c r="AP126" s="70">
        <f>'REV-REVCALC_CWS'!AN45</f>
        <v>0</v>
      </c>
      <c r="AQ126" s="70">
        <f>'REV-REVCALC_CWS'!AO45</f>
        <v>0</v>
      </c>
      <c r="AR126" s="70">
        <f>'REV-REVCALC_CWS'!AP45</f>
        <v>0</v>
      </c>
      <c r="AS126" s="70">
        <f>'REV-REVCALC_CWS'!AQ45</f>
        <v>0</v>
      </c>
      <c r="AT126" s="70">
        <f>'REV-REVCALC_CWS'!AR45</f>
        <v>0</v>
      </c>
      <c r="AU126" s="70">
        <f>'REV-REVCALC_CWS'!AS45</f>
        <v>0</v>
      </c>
      <c r="AV126" s="70">
        <f>'REV-REVCALC_CWS'!AT45</f>
        <v>0</v>
      </c>
      <c r="AW126" s="70">
        <f>'REV-REVCALC_CWS'!AU45</f>
        <v>0</v>
      </c>
      <c r="AX126" s="70">
        <f>'REV-REVCALC_CWS'!AV45</f>
        <v>0</v>
      </c>
      <c r="AY126" s="70">
        <f>'REV-REVCALC_CWS'!AW45</f>
        <v>0</v>
      </c>
      <c r="AZ126" s="70">
        <f>'REV-REVCALC_CWS'!AX45</f>
        <v>0</v>
      </c>
      <c r="BA126" s="70">
        <f>'REV-REVCALC_CWS'!AY45</f>
        <v>0</v>
      </c>
      <c r="BB126" s="70">
        <f>'REV-REVCALC_CWS'!AZ45</f>
        <v>0</v>
      </c>
      <c r="BC126" s="70">
        <f>'REV-REVCALC_CWS'!BA45</f>
        <v>0</v>
      </c>
      <c r="BD126" s="70">
        <f>'REV-REVCALC_CWS'!BB45</f>
        <v>0</v>
      </c>
      <c r="BE126" s="70">
        <f>'REV-REVCALC_CWS'!BC45</f>
        <v>0</v>
      </c>
      <c r="BF126" s="70">
        <f>'REV-REVCALC_CWS'!BD45</f>
        <v>0</v>
      </c>
      <c r="BG126" s="70">
        <f>'REV-REVCALC_CWS'!BE45</f>
        <v>0</v>
      </c>
      <c r="BH126" s="70">
        <f>'REV-REVCALC_CWS'!BF45</f>
        <v>0</v>
      </c>
      <c r="BI126" s="70">
        <f>'REV-REVCALC_CWS'!BG45</f>
        <v>0</v>
      </c>
      <c r="BJ126" s="70">
        <f>'REV-REVCALC_CWS'!BH45</f>
        <v>0</v>
      </c>
      <c r="BK126" s="70">
        <f>'REV-REVCALC_CWS'!BI45</f>
        <v>0</v>
      </c>
      <c r="BL126" s="70">
        <f>'REV-REVCALC_CWS'!BJ45</f>
        <v>0</v>
      </c>
      <c r="BM126" s="167">
        <f>SUM(D126:BL126)</f>
        <v>0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14311.25</v>
      </c>
      <c r="AD127" s="70">
        <f t="shared" si="11"/>
        <v>22898</v>
      </c>
      <c r="AE127" s="70">
        <f t="shared" si="11"/>
        <v>25760.25</v>
      </c>
      <c r="AF127" s="70">
        <f t="shared" si="11"/>
        <v>25760.25</v>
      </c>
      <c r="AG127" s="70">
        <f t="shared" si="11"/>
        <v>25760.25</v>
      </c>
      <c r="AH127" s="70">
        <f t="shared" si="11"/>
        <v>28622.5</v>
      </c>
      <c r="AI127" s="70">
        <f t="shared" si="11"/>
        <v>25760.25</v>
      </c>
      <c r="AJ127" s="70">
        <f t="shared" si="11"/>
        <v>25760.25</v>
      </c>
      <c r="AK127" s="70">
        <f t="shared" si="11"/>
        <v>22898</v>
      </c>
      <c r="AL127" s="70">
        <f t="shared" si="11"/>
        <v>22898</v>
      </c>
      <c r="AM127" s="70">
        <f t="shared" si="11"/>
        <v>22898</v>
      </c>
      <c r="AN127" s="70">
        <f t="shared" si="11"/>
        <v>14311.25</v>
      </c>
      <c r="AO127" s="70">
        <f t="shared" si="11"/>
        <v>30626.075000000001</v>
      </c>
      <c r="AP127" s="70">
        <f t="shared" si="11"/>
        <v>45939.112500000003</v>
      </c>
      <c r="AQ127" s="70">
        <f t="shared" si="11"/>
        <v>52064.327499999999</v>
      </c>
      <c r="AR127" s="70">
        <f t="shared" si="11"/>
        <v>52064.327499999999</v>
      </c>
      <c r="AS127" s="70">
        <f t="shared" si="11"/>
        <v>58189.542500000003</v>
      </c>
      <c r="AT127" s="70">
        <f t="shared" si="11"/>
        <v>64314.7575</v>
      </c>
      <c r="AU127" s="70">
        <f t="shared" si="11"/>
        <v>52064.327499999999</v>
      </c>
      <c r="AV127" s="70">
        <f t="shared" si="11"/>
        <v>58189.542500000003</v>
      </c>
      <c r="AW127" s="70">
        <f t="shared" si="11"/>
        <v>45939.112500000003</v>
      </c>
      <c r="AX127" s="70">
        <f t="shared" si="11"/>
        <v>45939.112500000003</v>
      </c>
      <c r="AY127" s="70">
        <f t="shared" si="11"/>
        <v>45939.112500000003</v>
      </c>
      <c r="AZ127" s="70">
        <f t="shared" si="11"/>
        <v>30626.075000000001</v>
      </c>
      <c r="BA127" s="70">
        <f t="shared" si="11"/>
        <v>32769.900249999999</v>
      </c>
      <c r="BB127" s="70">
        <f t="shared" si="11"/>
        <v>52431.840400000001</v>
      </c>
      <c r="BC127" s="70">
        <f t="shared" si="11"/>
        <v>58985.820449999999</v>
      </c>
      <c r="BD127" s="70">
        <f t="shared" si="11"/>
        <v>58985.820449999999</v>
      </c>
      <c r="BE127" s="70">
        <f t="shared" si="11"/>
        <v>65539.800499999998</v>
      </c>
      <c r="BF127" s="70">
        <f t="shared" si="11"/>
        <v>72093.780549999996</v>
      </c>
      <c r="BG127" s="70">
        <f t="shared" si="11"/>
        <v>58985.820449999999</v>
      </c>
      <c r="BH127" s="70">
        <f t="shared" si="11"/>
        <v>65539.800499999998</v>
      </c>
      <c r="BI127" s="70">
        <f t="shared" si="11"/>
        <v>52431.840400000001</v>
      </c>
      <c r="BJ127" s="70">
        <f t="shared" si="11"/>
        <v>52431.840400000001</v>
      </c>
      <c r="BK127" s="70">
        <f t="shared" si="11"/>
        <v>52431.840400000001</v>
      </c>
      <c r="BL127" s="70">
        <f t="shared" si="11"/>
        <v>32769.900249999999</v>
      </c>
      <c r="BM127" s="167">
        <f>SUM(D127:BL127)</f>
        <v>1718456.6800000002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102468.54999999999</v>
      </c>
      <c r="AD129" s="104">
        <f t="shared" si="12"/>
        <v>167727.85000000003</v>
      </c>
      <c r="AE129" s="104">
        <f t="shared" si="12"/>
        <v>189480.95</v>
      </c>
      <c r="AF129" s="104">
        <f t="shared" si="12"/>
        <v>189480.95</v>
      </c>
      <c r="AG129" s="104">
        <f t="shared" si="12"/>
        <v>208371.80000000005</v>
      </c>
      <c r="AH129" s="104">
        <f t="shared" si="12"/>
        <v>230124.89999999997</v>
      </c>
      <c r="AI129" s="104">
        <f t="shared" si="12"/>
        <v>189480.95</v>
      </c>
      <c r="AJ129" s="104">
        <f t="shared" ref="AJ129:BL129" si="13">AJ127+AJ122+AJ116</f>
        <v>208371.80000000005</v>
      </c>
      <c r="AK129" s="104">
        <f t="shared" si="13"/>
        <v>167727.85000000003</v>
      </c>
      <c r="AL129" s="104">
        <f t="shared" si="13"/>
        <v>167727.85000000003</v>
      </c>
      <c r="AM129" s="104">
        <f t="shared" si="13"/>
        <v>167727.85000000003</v>
      </c>
      <c r="AN129" s="104">
        <f t="shared" si="13"/>
        <v>102468.54999999999</v>
      </c>
      <c r="AO129" s="104">
        <f t="shared" si="13"/>
        <v>239495.90650000004</v>
      </c>
      <c r="AP129" s="104">
        <f t="shared" si="13"/>
        <v>382825.93749999994</v>
      </c>
      <c r="AQ129" s="104">
        <f t="shared" si="13"/>
        <v>429377.57149999996</v>
      </c>
      <c r="AR129" s="104">
        <f t="shared" si="13"/>
        <v>429377.57149999996</v>
      </c>
      <c r="AS129" s="104">
        <f t="shared" si="13"/>
        <v>475929.20550000004</v>
      </c>
      <c r="AT129" s="104">
        <f t="shared" si="13"/>
        <v>522480.83949999983</v>
      </c>
      <c r="AU129" s="104">
        <f t="shared" si="13"/>
        <v>429377.57149999996</v>
      </c>
      <c r="AV129" s="104">
        <f t="shared" si="13"/>
        <v>475929.20550000004</v>
      </c>
      <c r="AW129" s="104">
        <f t="shared" si="13"/>
        <v>382825.93749999994</v>
      </c>
      <c r="AX129" s="104">
        <f t="shared" si="13"/>
        <v>382825.93749999994</v>
      </c>
      <c r="AY129" s="104">
        <f t="shared" si="13"/>
        <v>382825.93749999994</v>
      </c>
      <c r="AZ129" s="104">
        <f t="shared" si="13"/>
        <v>239495.90650000004</v>
      </c>
      <c r="BA129" s="104">
        <f t="shared" si="13"/>
        <v>270679.37606500002</v>
      </c>
      <c r="BB129" s="104">
        <f t="shared" si="13"/>
        <v>434528.87731500017</v>
      </c>
      <c r="BC129" s="104">
        <f t="shared" si="13"/>
        <v>484339.12569500017</v>
      </c>
      <c r="BD129" s="104">
        <f t="shared" si="13"/>
        <v>484339.12569500017</v>
      </c>
      <c r="BE129" s="104">
        <f t="shared" si="13"/>
        <v>541358.75213000004</v>
      </c>
      <c r="BF129" s="104">
        <f t="shared" si="13"/>
        <v>591169.00051000039</v>
      </c>
      <c r="BG129" s="104">
        <f t="shared" si="13"/>
        <v>484339.12569500017</v>
      </c>
      <c r="BH129" s="104">
        <f t="shared" si="13"/>
        <v>541358.75213000004</v>
      </c>
      <c r="BI129" s="104">
        <f t="shared" si="13"/>
        <v>434528.87731500017</v>
      </c>
      <c r="BJ129" s="104">
        <f t="shared" si="13"/>
        <v>434528.87731500017</v>
      </c>
      <c r="BK129" s="104">
        <f t="shared" si="13"/>
        <v>434528.87731500017</v>
      </c>
      <c r="BL129" s="104">
        <f t="shared" si="13"/>
        <v>270679.37606500002</v>
      </c>
      <c r="BM129" s="167">
        <f>SUM(D129:BL129)</f>
        <v>13923600.521244999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0</v>
      </c>
      <c r="E138" s="130">
        <f t="shared" ref="E138:BL138" si="14">SUM(E133:E137)</f>
        <v>0</v>
      </c>
      <c r="F138" s="130">
        <f t="shared" si="14"/>
        <v>0</v>
      </c>
      <c r="G138" s="130">
        <f t="shared" si="14"/>
        <v>0</v>
      </c>
      <c r="H138" s="130">
        <f t="shared" si="14"/>
        <v>0</v>
      </c>
      <c r="I138" s="130">
        <f t="shared" si="14"/>
        <v>0</v>
      </c>
      <c r="J138" s="104">
        <f t="shared" si="14"/>
        <v>0</v>
      </c>
      <c r="K138" s="130">
        <f t="shared" si="14"/>
        <v>0</v>
      </c>
      <c r="L138" s="130">
        <f t="shared" si="14"/>
        <v>1550</v>
      </c>
      <c r="M138" s="130">
        <f t="shared" si="14"/>
        <v>1550</v>
      </c>
      <c r="N138" s="130">
        <f t="shared" si="14"/>
        <v>3100</v>
      </c>
      <c r="O138" s="130">
        <f t="shared" si="14"/>
        <v>3100</v>
      </c>
      <c r="P138" s="130">
        <f t="shared" si="14"/>
        <v>3100</v>
      </c>
      <c r="Q138" s="130">
        <f t="shared" si="14"/>
        <v>4650</v>
      </c>
      <c r="R138" s="130">
        <f t="shared" si="14"/>
        <v>4650</v>
      </c>
      <c r="S138" s="130">
        <f t="shared" si="14"/>
        <v>4650</v>
      </c>
      <c r="T138" s="130">
        <f t="shared" si="14"/>
        <v>7360</v>
      </c>
      <c r="U138" s="130">
        <f t="shared" si="14"/>
        <v>7750</v>
      </c>
      <c r="V138" s="130">
        <f t="shared" si="14"/>
        <v>8910</v>
      </c>
      <c r="W138" s="130">
        <f t="shared" si="14"/>
        <v>10850</v>
      </c>
      <c r="X138" s="130">
        <f t="shared" si="14"/>
        <v>12010</v>
      </c>
      <c r="Y138" s="130">
        <f t="shared" si="14"/>
        <v>10850</v>
      </c>
      <c r="Z138" s="130">
        <f t="shared" si="14"/>
        <v>12010</v>
      </c>
      <c r="AA138" s="130">
        <f t="shared" si="14"/>
        <v>10850</v>
      </c>
      <c r="AB138" s="130">
        <f t="shared" si="14"/>
        <v>12010</v>
      </c>
      <c r="AC138" s="130">
        <f t="shared" si="14"/>
        <v>12400</v>
      </c>
      <c r="AD138" s="130">
        <f t="shared" si="14"/>
        <v>13560</v>
      </c>
      <c r="AE138" s="130">
        <f t="shared" si="14"/>
        <v>12400</v>
      </c>
      <c r="AF138" s="130">
        <f t="shared" si="14"/>
        <v>13560</v>
      </c>
      <c r="AG138" s="130">
        <f t="shared" si="14"/>
        <v>12400</v>
      </c>
      <c r="AH138" s="130">
        <f t="shared" si="14"/>
        <v>13560</v>
      </c>
      <c r="AI138" s="130">
        <f t="shared" si="14"/>
        <v>12400</v>
      </c>
      <c r="AJ138" s="130">
        <f t="shared" si="14"/>
        <v>13560</v>
      </c>
      <c r="AK138" s="130">
        <f t="shared" si="14"/>
        <v>12400</v>
      </c>
      <c r="AL138" s="130">
        <f t="shared" si="14"/>
        <v>13560</v>
      </c>
      <c r="AM138" s="130">
        <f t="shared" si="14"/>
        <v>12400</v>
      </c>
      <c r="AN138" s="130">
        <f t="shared" si="14"/>
        <v>13560</v>
      </c>
      <c r="AO138" s="130">
        <f t="shared" si="14"/>
        <v>15500</v>
      </c>
      <c r="AP138" s="130">
        <f t="shared" si="14"/>
        <v>16660</v>
      </c>
      <c r="AQ138" s="130">
        <f t="shared" si="14"/>
        <v>15500</v>
      </c>
      <c r="AR138" s="130">
        <f t="shared" si="14"/>
        <v>16660</v>
      </c>
      <c r="AS138" s="130">
        <f t="shared" si="14"/>
        <v>15500</v>
      </c>
      <c r="AT138" s="130">
        <f t="shared" si="14"/>
        <v>16660</v>
      </c>
      <c r="AU138" s="130">
        <f t="shared" si="14"/>
        <v>15500</v>
      </c>
      <c r="AV138" s="130">
        <f t="shared" si="14"/>
        <v>16660</v>
      </c>
      <c r="AW138" s="130">
        <f t="shared" si="14"/>
        <v>15500</v>
      </c>
      <c r="AX138" s="130">
        <f t="shared" si="14"/>
        <v>16660</v>
      </c>
      <c r="AY138" s="130">
        <f t="shared" si="14"/>
        <v>15500</v>
      </c>
      <c r="AZ138" s="130">
        <f t="shared" si="14"/>
        <v>16660</v>
      </c>
      <c r="BA138" s="130">
        <f t="shared" si="14"/>
        <v>18600</v>
      </c>
      <c r="BB138" s="130">
        <f t="shared" si="14"/>
        <v>19760</v>
      </c>
      <c r="BC138" s="130">
        <f t="shared" si="14"/>
        <v>18600</v>
      </c>
      <c r="BD138" s="130">
        <f t="shared" si="14"/>
        <v>19760</v>
      </c>
      <c r="BE138" s="130">
        <f t="shared" si="14"/>
        <v>18600</v>
      </c>
      <c r="BF138" s="130">
        <f t="shared" si="14"/>
        <v>19760</v>
      </c>
      <c r="BG138" s="130">
        <f t="shared" si="14"/>
        <v>18600</v>
      </c>
      <c r="BH138" s="130">
        <f t="shared" si="14"/>
        <v>19760</v>
      </c>
      <c r="BI138" s="130">
        <f t="shared" si="14"/>
        <v>18600</v>
      </c>
      <c r="BJ138" s="130">
        <f t="shared" si="14"/>
        <v>19760</v>
      </c>
      <c r="BK138" s="130">
        <f t="shared" si="14"/>
        <v>18600</v>
      </c>
      <c r="BL138" s="130">
        <f t="shared" si="14"/>
        <v>18600</v>
      </c>
      <c r="BM138" s="167">
        <f>SUM(D138:BL138)</f>
        <v>696670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235200000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4400000</v>
      </c>
      <c r="O154" s="160">
        <f t="shared" si="17"/>
        <v>4400000</v>
      </c>
      <c r="P154" s="160">
        <f t="shared" si="17"/>
        <v>4400000</v>
      </c>
      <c r="Q154" s="160">
        <f t="shared" si="17"/>
        <v>5600000</v>
      </c>
      <c r="R154" s="160">
        <f t="shared" si="17"/>
        <v>5600000</v>
      </c>
      <c r="S154" s="160">
        <f t="shared" si="17"/>
        <v>5600000</v>
      </c>
      <c r="T154" s="160">
        <f t="shared" si="17"/>
        <v>5600000</v>
      </c>
      <c r="U154" s="160">
        <f t="shared" si="17"/>
        <v>5600000</v>
      </c>
      <c r="V154" s="160">
        <f t="shared" si="17"/>
        <v>5600000</v>
      </c>
      <c r="W154" s="160">
        <f t="shared" si="17"/>
        <v>5600000</v>
      </c>
      <c r="X154" s="160">
        <f t="shared" si="17"/>
        <v>5600000</v>
      </c>
      <c r="Y154" s="160">
        <f t="shared" si="17"/>
        <v>5600000</v>
      </c>
      <c r="Z154" s="160">
        <f t="shared" si="17"/>
        <v>5600000</v>
      </c>
      <c r="AA154" s="160">
        <f t="shared" si="17"/>
        <v>5600000</v>
      </c>
      <c r="AB154" s="160">
        <f t="shared" si="17"/>
        <v>5600000</v>
      </c>
      <c r="AC154" s="160">
        <f t="shared" si="17"/>
        <v>6400000</v>
      </c>
      <c r="AD154" s="160">
        <f t="shared" si="17"/>
        <v>6400000</v>
      </c>
      <c r="AE154" s="160">
        <f t="shared" si="17"/>
        <v>6400000</v>
      </c>
      <c r="AF154" s="160">
        <f t="shared" si="17"/>
        <v>6400000</v>
      </c>
      <c r="AG154" s="160">
        <f t="shared" si="17"/>
        <v>6400000</v>
      </c>
      <c r="AH154" s="160">
        <f t="shared" si="17"/>
        <v>6400000</v>
      </c>
      <c r="AI154" s="160">
        <f t="shared" si="17"/>
        <v>6400000</v>
      </c>
      <c r="AJ154" s="160">
        <f t="shared" si="17"/>
        <v>6400000</v>
      </c>
      <c r="AK154" s="160">
        <f t="shared" si="17"/>
        <v>6400000</v>
      </c>
      <c r="AL154" s="160">
        <f t="shared" si="17"/>
        <v>6400000</v>
      </c>
      <c r="AM154" s="160">
        <f t="shared" si="17"/>
        <v>6400000</v>
      </c>
      <c r="AN154" s="160">
        <f t="shared" si="17"/>
        <v>6400000</v>
      </c>
      <c r="AO154" s="160">
        <f t="shared" si="17"/>
        <v>7800000</v>
      </c>
      <c r="AP154" s="160">
        <f t="shared" si="17"/>
        <v>7800000</v>
      </c>
      <c r="AQ154" s="160">
        <f t="shared" si="17"/>
        <v>7800000</v>
      </c>
      <c r="AR154" s="160">
        <f t="shared" si="17"/>
        <v>7800000</v>
      </c>
      <c r="AS154" s="160">
        <f t="shared" si="17"/>
        <v>7800000</v>
      </c>
      <c r="AT154" s="160">
        <f t="shared" si="17"/>
        <v>7800000</v>
      </c>
      <c r="AU154" s="160">
        <f t="shared" si="17"/>
        <v>7800000</v>
      </c>
      <c r="AV154" s="160">
        <f t="shared" si="17"/>
        <v>7800000</v>
      </c>
      <c r="AW154" s="160">
        <f t="shared" si="17"/>
        <v>7800000</v>
      </c>
      <c r="AX154" s="160">
        <f t="shared" si="17"/>
        <v>7800000</v>
      </c>
      <c r="AY154" s="160">
        <f t="shared" si="17"/>
        <v>7800000</v>
      </c>
      <c r="AZ154" s="160">
        <f t="shared" si="17"/>
        <v>7800000</v>
      </c>
      <c r="BA154" s="160">
        <f t="shared" si="17"/>
        <v>10800000</v>
      </c>
      <c r="BB154" s="160">
        <f t="shared" si="17"/>
        <v>10800000</v>
      </c>
      <c r="BC154" s="160">
        <f t="shared" si="17"/>
        <v>10800000</v>
      </c>
      <c r="BD154" s="160">
        <f t="shared" si="17"/>
        <v>10800000</v>
      </c>
      <c r="BE154" s="160">
        <f t="shared" si="17"/>
        <v>10800000</v>
      </c>
      <c r="BF154" s="160">
        <f t="shared" si="17"/>
        <v>10800000</v>
      </c>
      <c r="BG154" s="160">
        <f t="shared" si="17"/>
        <v>10800000</v>
      </c>
      <c r="BH154" s="160">
        <f t="shared" si="17"/>
        <v>10800000</v>
      </c>
      <c r="BI154" s="160">
        <f t="shared" si="17"/>
        <v>10800000</v>
      </c>
      <c r="BJ154" s="160">
        <f t="shared" si="17"/>
        <v>10800000</v>
      </c>
      <c r="BK154" s="160">
        <f t="shared" si="17"/>
        <v>10800000</v>
      </c>
      <c r="BL154" s="160">
        <f t="shared" si="17"/>
        <v>10800000</v>
      </c>
      <c r="BM154" s="167">
        <f>SUM(D154:BL154)</f>
        <v>420000000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84000000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1442424</v>
      </c>
      <c r="O167" s="161">
        <f t="shared" si="19"/>
        <v>1442424</v>
      </c>
      <c r="P167" s="161">
        <f t="shared" si="19"/>
        <v>1442424</v>
      </c>
      <c r="Q167" s="161">
        <f t="shared" si="19"/>
        <v>1682424</v>
      </c>
      <c r="R167" s="161">
        <f t="shared" si="19"/>
        <v>1682424</v>
      </c>
      <c r="S167" s="161">
        <f t="shared" si="19"/>
        <v>1682424</v>
      </c>
      <c r="T167" s="161">
        <f t="shared" si="19"/>
        <v>1682424</v>
      </c>
      <c r="U167" s="161">
        <f t="shared" si="19"/>
        <v>1682424</v>
      </c>
      <c r="V167" s="161">
        <f t="shared" si="19"/>
        <v>1682424</v>
      </c>
      <c r="W167" s="161">
        <f t="shared" si="19"/>
        <v>1682424</v>
      </c>
      <c r="X167" s="161">
        <f t="shared" si="19"/>
        <v>1682424</v>
      </c>
      <c r="Y167" s="161">
        <f t="shared" si="19"/>
        <v>1682424</v>
      </c>
      <c r="Z167" s="161">
        <f t="shared" si="19"/>
        <v>1682424</v>
      </c>
      <c r="AA167" s="161">
        <f t="shared" si="19"/>
        <v>1682424</v>
      </c>
      <c r="AB167" s="161">
        <f t="shared" si="19"/>
        <v>1682424</v>
      </c>
      <c r="AC167" s="161">
        <f t="shared" si="19"/>
        <v>1842424</v>
      </c>
      <c r="AD167" s="161">
        <f t="shared" si="19"/>
        <v>1842424</v>
      </c>
      <c r="AE167" s="161">
        <f t="shared" si="19"/>
        <v>1842424</v>
      </c>
      <c r="AF167" s="161">
        <f t="shared" si="19"/>
        <v>1842424</v>
      </c>
      <c r="AG167" s="161">
        <f t="shared" si="19"/>
        <v>1842424</v>
      </c>
      <c r="AH167" s="161">
        <f t="shared" si="19"/>
        <v>1842424</v>
      </c>
      <c r="AI167" s="161">
        <f t="shared" si="19"/>
        <v>1842424</v>
      </c>
      <c r="AJ167" s="161">
        <f t="shared" si="19"/>
        <v>1842424</v>
      </c>
      <c r="AK167" s="161">
        <f t="shared" si="19"/>
        <v>1842424</v>
      </c>
      <c r="AL167" s="161">
        <f t="shared" si="19"/>
        <v>1842424</v>
      </c>
      <c r="AM167" s="161">
        <f t="shared" si="19"/>
        <v>1842424</v>
      </c>
      <c r="AN167" s="161">
        <f t="shared" si="19"/>
        <v>1842424</v>
      </c>
      <c r="AO167" s="161">
        <f t="shared" si="19"/>
        <v>2122424</v>
      </c>
      <c r="AP167" s="161">
        <f t="shared" si="19"/>
        <v>2122424</v>
      </c>
      <c r="AQ167" s="161">
        <f t="shared" si="19"/>
        <v>2122424</v>
      </c>
      <c r="AR167" s="161">
        <f t="shared" si="19"/>
        <v>2122424</v>
      </c>
      <c r="AS167" s="161">
        <f t="shared" si="19"/>
        <v>2122424</v>
      </c>
      <c r="AT167" s="161">
        <f t="shared" si="19"/>
        <v>2122424</v>
      </c>
      <c r="AU167" s="161">
        <f t="shared" si="19"/>
        <v>2122424</v>
      </c>
      <c r="AV167" s="161">
        <f t="shared" si="19"/>
        <v>2122424</v>
      </c>
      <c r="AW167" s="161">
        <f t="shared" si="19"/>
        <v>2122424</v>
      </c>
      <c r="AX167" s="161">
        <f t="shared" si="19"/>
        <v>2122424</v>
      </c>
      <c r="AY167" s="161">
        <f t="shared" si="19"/>
        <v>2122424</v>
      </c>
      <c r="AZ167" s="161">
        <f t="shared" si="19"/>
        <v>2122424</v>
      </c>
      <c r="BA167" s="161">
        <f t="shared" si="19"/>
        <v>2722424</v>
      </c>
      <c r="BB167" s="161">
        <f t="shared" si="19"/>
        <v>2722424</v>
      </c>
      <c r="BC167" s="161">
        <f t="shared" si="19"/>
        <v>2722424</v>
      </c>
      <c r="BD167" s="161">
        <f t="shared" si="19"/>
        <v>2722424</v>
      </c>
      <c r="BE167" s="161">
        <f t="shared" si="19"/>
        <v>2722424</v>
      </c>
      <c r="BF167" s="161">
        <f t="shared" si="19"/>
        <v>2722424</v>
      </c>
      <c r="BG167" s="161">
        <f t="shared" si="19"/>
        <v>2722424</v>
      </c>
      <c r="BH167" s="161">
        <f t="shared" si="19"/>
        <v>2722424</v>
      </c>
      <c r="BI167" s="161">
        <f t="shared" si="19"/>
        <v>2722424</v>
      </c>
      <c r="BJ167" s="161">
        <f t="shared" si="19"/>
        <v>2722424</v>
      </c>
      <c r="BK167" s="161">
        <f t="shared" si="19"/>
        <v>2722424</v>
      </c>
      <c r="BL167" s="161">
        <f t="shared" si="19"/>
        <v>2722424</v>
      </c>
      <c r="BM167" s="167">
        <f>SUM(D167:BL167)</f>
        <v>117745440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9342424</v>
      </c>
      <c r="I169" s="130">
        <f t="shared" si="20"/>
        <v>9342424</v>
      </c>
      <c r="J169" s="104">
        <f t="shared" si="20"/>
        <v>9342424</v>
      </c>
      <c r="K169" s="130">
        <f t="shared" si="20"/>
        <v>9342424</v>
      </c>
      <c r="L169" s="130">
        <f t="shared" si="20"/>
        <v>9342424</v>
      </c>
      <c r="M169" s="130">
        <f t="shared" si="20"/>
        <v>9342424</v>
      </c>
      <c r="N169" s="130">
        <f t="shared" si="20"/>
        <v>9342424</v>
      </c>
      <c r="O169" s="130">
        <f t="shared" si="20"/>
        <v>9342424</v>
      </c>
      <c r="P169" s="130">
        <f t="shared" si="20"/>
        <v>9342424</v>
      </c>
      <c r="Q169" s="130">
        <f t="shared" si="20"/>
        <v>10782424</v>
      </c>
      <c r="R169" s="130">
        <f t="shared" si="20"/>
        <v>10782424</v>
      </c>
      <c r="S169" s="130">
        <f t="shared" si="20"/>
        <v>10782424</v>
      </c>
      <c r="T169" s="130">
        <f t="shared" si="20"/>
        <v>10782424</v>
      </c>
      <c r="U169" s="130">
        <f t="shared" si="20"/>
        <v>10782424</v>
      </c>
      <c r="V169" s="130">
        <f t="shared" si="20"/>
        <v>10782424</v>
      </c>
      <c r="W169" s="130">
        <f t="shared" si="20"/>
        <v>9782424</v>
      </c>
      <c r="X169" s="130">
        <f t="shared" si="20"/>
        <v>9782424</v>
      </c>
      <c r="Y169" s="130">
        <f t="shared" si="20"/>
        <v>9782424</v>
      </c>
      <c r="Z169" s="130">
        <f t="shared" si="20"/>
        <v>9782424</v>
      </c>
      <c r="AA169" s="130">
        <f t="shared" si="20"/>
        <v>9782424</v>
      </c>
      <c r="AB169" s="130">
        <f t="shared" si="20"/>
        <v>9782424</v>
      </c>
      <c r="AC169" s="130">
        <f t="shared" si="20"/>
        <v>8242424</v>
      </c>
      <c r="AD169" s="130">
        <f t="shared" si="20"/>
        <v>8242424</v>
      </c>
      <c r="AE169" s="130">
        <f t="shared" si="20"/>
        <v>8242424</v>
      </c>
      <c r="AF169" s="130">
        <f t="shared" si="20"/>
        <v>8242424</v>
      </c>
      <c r="AG169" s="130">
        <f t="shared" si="20"/>
        <v>8242424</v>
      </c>
      <c r="AH169" s="130">
        <f t="shared" si="20"/>
        <v>8242424</v>
      </c>
      <c r="AI169" s="130">
        <f t="shared" si="20"/>
        <v>8242424</v>
      </c>
      <c r="AJ169" s="130">
        <f t="shared" ref="AJ169:BL169" si="21">AJ167+AJ161+AJ154</f>
        <v>8242424</v>
      </c>
      <c r="AK169" s="130">
        <f t="shared" si="21"/>
        <v>8242424</v>
      </c>
      <c r="AL169" s="130">
        <f t="shared" si="21"/>
        <v>8242424</v>
      </c>
      <c r="AM169" s="130">
        <f t="shared" si="21"/>
        <v>8242424</v>
      </c>
      <c r="AN169" s="130">
        <f t="shared" si="21"/>
        <v>8242424</v>
      </c>
      <c r="AO169" s="130">
        <f t="shared" si="21"/>
        <v>9922424</v>
      </c>
      <c r="AP169" s="130">
        <f t="shared" si="21"/>
        <v>9922424</v>
      </c>
      <c r="AQ169" s="130">
        <f t="shared" si="21"/>
        <v>9922424</v>
      </c>
      <c r="AR169" s="130">
        <f t="shared" si="21"/>
        <v>9922424</v>
      </c>
      <c r="AS169" s="130">
        <f t="shared" si="21"/>
        <v>9922424</v>
      </c>
      <c r="AT169" s="130">
        <f t="shared" si="21"/>
        <v>9922424</v>
      </c>
      <c r="AU169" s="130">
        <f t="shared" si="21"/>
        <v>9922424</v>
      </c>
      <c r="AV169" s="130">
        <f t="shared" si="21"/>
        <v>9922424</v>
      </c>
      <c r="AW169" s="130">
        <f t="shared" si="21"/>
        <v>9922424</v>
      </c>
      <c r="AX169" s="130">
        <f t="shared" si="21"/>
        <v>9922424</v>
      </c>
      <c r="AY169" s="130">
        <f t="shared" si="21"/>
        <v>9922424</v>
      </c>
      <c r="AZ169" s="130">
        <f t="shared" si="21"/>
        <v>9922424</v>
      </c>
      <c r="BA169" s="130">
        <f t="shared" si="21"/>
        <v>13522424</v>
      </c>
      <c r="BB169" s="130">
        <f t="shared" si="21"/>
        <v>13522424</v>
      </c>
      <c r="BC169" s="130">
        <f t="shared" si="21"/>
        <v>13522424</v>
      </c>
      <c r="BD169" s="130">
        <f t="shared" si="21"/>
        <v>13522424</v>
      </c>
      <c r="BE169" s="130">
        <f t="shared" si="21"/>
        <v>13522424</v>
      </c>
      <c r="BF169" s="130">
        <f t="shared" si="21"/>
        <v>13522424</v>
      </c>
      <c r="BG169" s="130">
        <f t="shared" si="21"/>
        <v>13522424</v>
      </c>
      <c r="BH169" s="130">
        <f t="shared" si="21"/>
        <v>13522424</v>
      </c>
      <c r="BI169" s="130">
        <f t="shared" si="21"/>
        <v>13522424</v>
      </c>
      <c r="BJ169" s="130">
        <f t="shared" si="21"/>
        <v>13522424</v>
      </c>
      <c r="BK169" s="130">
        <f t="shared" si="21"/>
        <v>13522424</v>
      </c>
      <c r="BL169" s="130">
        <f t="shared" si="21"/>
        <v>13522424</v>
      </c>
      <c r="BM169" s="167">
        <f>SUM(D169:BL169)</f>
        <v>615745440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658.33333333333337</v>
      </c>
      <c r="F203" s="158">
        <f>'OPEX-M_CWS'!G38</f>
        <v>1250</v>
      </c>
      <c r="G203" s="158">
        <f>'OPEX-M_CWS'!H38</f>
        <v>1416.6666666666667</v>
      </c>
      <c r="H203" s="158">
        <f>'OPEX-M_CWS'!I38</f>
        <v>71416.666666666672</v>
      </c>
      <c r="I203" s="158">
        <f>'OPEX-M_CWS'!J38</f>
        <v>71416.666666666672</v>
      </c>
      <c r="J203" s="158">
        <f>'OPEX-M_CWS'!K38</f>
        <v>71416.666666666672</v>
      </c>
      <c r="K203" s="158">
        <f>'OPEX-M_CWS'!L38</f>
        <v>71416.666666666672</v>
      </c>
      <c r="L203" s="158">
        <f>'OPEX-M_CWS'!M38</f>
        <v>71416.666666666672</v>
      </c>
      <c r="M203" s="158">
        <f>'OPEX-M_CWS'!N38</f>
        <v>71416.666666666672</v>
      </c>
      <c r="N203" s="158">
        <f>'OPEX-M_CWS'!O38</f>
        <v>71416.666666666672</v>
      </c>
      <c r="O203" s="158">
        <f>'OPEX-M_CWS'!P38</f>
        <v>71416.666666666672</v>
      </c>
      <c r="P203" s="158">
        <f>'OPEX-M_CWS'!Q38</f>
        <v>71416.666666666672</v>
      </c>
      <c r="Q203" s="158">
        <f>'OPEX-M_CWS'!R38</f>
        <v>71416.666666666672</v>
      </c>
      <c r="R203" s="158">
        <f>'OPEX-M_CWS'!S38</f>
        <v>71416.666666666672</v>
      </c>
      <c r="S203" s="158">
        <f>'OPEX-M_CWS'!T38</f>
        <v>71416.666666666672</v>
      </c>
      <c r="T203" s="158">
        <f>'OPEX-M_CWS'!U38</f>
        <v>71416.666666666672</v>
      </c>
      <c r="U203" s="158">
        <f>'OPEX-M_CWS'!V38</f>
        <v>71416.666666666672</v>
      </c>
      <c r="V203" s="158">
        <f>'OPEX-M_CWS'!W38</f>
        <v>71416.666666666672</v>
      </c>
      <c r="W203" s="158">
        <f>'OPEX-M_CWS'!X38</f>
        <v>71533.333333333343</v>
      </c>
      <c r="X203" s="158">
        <f>'OPEX-M_CWS'!Y38</f>
        <v>71533.333333333343</v>
      </c>
      <c r="Y203" s="158">
        <f>'OPEX-M_CWS'!Z38</f>
        <v>71533.333333333343</v>
      </c>
      <c r="Z203" s="158">
        <f>'OPEX-M_CWS'!AA38</f>
        <v>71533.333333333343</v>
      </c>
      <c r="AA203" s="158">
        <f>'OPEX-M_CWS'!AB38</f>
        <v>71533.333333333343</v>
      </c>
      <c r="AB203" s="158">
        <f>'OPEX-M_CWS'!AC38</f>
        <v>71533.333333333343</v>
      </c>
      <c r="AC203" s="158">
        <f>'OPEX-M_CWS'!AD38</f>
        <v>71441.666666666672</v>
      </c>
      <c r="AD203" s="158">
        <f>'OPEX-M_CWS'!AE38</f>
        <v>71533.333333333343</v>
      </c>
      <c r="AE203" s="158">
        <f>'OPEX-M_CWS'!AF38</f>
        <v>71533.333333333343</v>
      </c>
      <c r="AF203" s="158">
        <f>'OPEX-M_CWS'!AG38</f>
        <v>71533.333333333343</v>
      </c>
      <c r="AG203" s="158">
        <f>'OPEX-M_CWS'!AH38</f>
        <v>71533.333333333343</v>
      </c>
      <c r="AH203" s="158">
        <f>'OPEX-M_CWS'!AI38</f>
        <v>71533.333333333343</v>
      </c>
      <c r="AI203" s="158">
        <f>'OPEX-M_CWS'!AJ38</f>
        <v>71533.333333333343</v>
      </c>
      <c r="AJ203" s="158">
        <f>'OPEX-M_CWS'!AK38</f>
        <v>71533.333333333343</v>
      </c>
      <c r="AK203" s="158">
        <f>'OPEX-M_CWS'!AL38</f>
        <v>71533.333333333343</v>
      </c>
      <c r="AL203" s="158">
        <f>'OPEX-M_CWS'!AM38</f>
        <v>71533.333333333343</v>
      </c>
      <c r="AM203" s="158">
        <f>'OPEX-M_CWS'!AN38</f>
        <v>71533.333333333343</v>
      </c>
      <c r="AN203" s="158">
        <f>'OPEX-M_CWS'!AO38</f>
        <v>71533.333333333343</v>
      </c>
      <c r="AO203" s="158">
        <f>'OPEX-M_CWS'!AP38</f>
        <v>71533.333333333343</v>
      </c>
      <c r="AP203" s="158">
        <f>'OPEX-M_CWS'!AQ38</f>
        <v>71533.333333333343</v>
      </c>
      <c r="AQ203" s="158">
        <f>'OPEX-M_CWS'!AR38</f>
        <v>71533.333333333343</v>
      </c>
      <c r="AR203" s="158">
        <f>'OPEX-M_CWS'!AS38</f>
        <v>71533.333333333343</v>
      </c>
      <c r="AS203" s="158">
        <f>'OPEX-M_CWS'!AT38</f>
        <v>71533.333333333343</v>
      </c>
      <c r="AT203" s="158">
        <f>'OPEX-M_CWS'!AU38</f>
        <v>71533.333333333343</v>
      </c>
      <c r="AU203" s="158">
        <f>'OPEX-M_CWS'!AV38</f>
        <v>71533.333333333343</v>
      </c>
      <c r="AV203" s="158">
        <f>'OPEX-M_CWS'!AW38</f>
        <v>71533.333333333343</v>
      </c>
      <c r="AW203" s="158">
        <f>'OPEX-M_CWS'!AX38</f>
        <v>71533.333333333343</v>
      </c>
      <c r="AX203" s="158">
        <f>'OPEX-M_CWS'!AY38</f>
        <v>71533.333333333343</v>
      </c>
      <c r="AY203" s="158">
        <f>'OPEX-M_CWS'!AZ38</f>
        <v>71533.333333333343</v>
      </c>
      <c r="AZ203" s="158">
        <f>'OPEX-M_CWS'!BA38</f>
        <v>71533.333333333343</v>
      </c>
      <c r="BA203" s="158">
        <f>'OPEX-M_CWS'!BB38</f>
        <v>71533.333333333343</v>
      </c>
      <c r="BB203" s="158">
        <f>'OPEX-M_CWS'!BC38</f>
        <v>71533.333333333343</v>
      </c>
      <c r="BC203" s="158">
        <f>'OPEX-M_CWS'!BD38</f>
        <v>71533.333333333343</v>
      </c>
      <c r="BD203" s="158">
        <f>'OPEX-M_CWS'!BE38</f>
        <v>71533.333333333343</v>
      </c>
      <c r="BE203" s="158">
        <f>'OPEX-M_CWS'!BF38</f>
        <v>71533.333333333343</v>
      </c>
      <c r="BF203" s="158">
        <f>'OPEX-M_CWS'!BG38</f>
        <v>71533.333333333343</v>
      </c>
      <c r="BG203" s="158">
        <f>'OPEX-M_CWS'!BH38</f>
        <v>71533.333333333343</v>
      </c>
      <c r="BH203" s="158">
        <f>'OPEX-M_CWS'!BI38</f>
        <v>71533.333333333343</v>
      </c>
      <c r="BI203" s="158">
        <f>'OPEX-M_CWS'!BJ38</f>
        <v>71533.333333333343</v>
      </c>
      <c r="BJ203" s="158">
        <f>'OPEX-M_CWS'!BK38</f>
        <v>71533.333333333343</v>
      </c>
      <c r="BK203" s="158">
        <f>'OPEX-M_CWS'!BL38</f>
        <v>71533.333333333343</v>
      </c>
      <c r="BL203" s="158">
        <f>'OPEX-M_CWS'!BM38</f>
        <v>71533.333333333343</v>
      </c>
      <c r="BM203" s="167">
        <f>SUM(D203:BL203)</f>
        <v>4078883.3333333363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27652</v>
      </c>
      <c r="E205" s="130">
        <f t="shared" si="22"/>
        <v>9385117.333333334</v>
      </c>
      <c r="F205" s="130">
        <f t="shared" si="22"/>
        <v>9358359</v>
      </c>
      <c r="G205" s="130">
        <f t="shared" si="22"/>
        <v>9358365.666666666</v>
      </c>
      <c r="H205" s="130">
        <f t="shared" si="22"/>
        <v>9427025.666666666</v>
      </c>
      <c r="I205" s="130">
        <f t="shared" si="22"/>
        <v>9464365.666666666</v>
      </c>
      <c r="J205" s="104">
        <f t="shared" si="22"/>
        <v>9463525.666666666</v>
      </c>
      <c r="K205" s="130">
        <f t="shared" si="22"/>
        <v>9498265.666666666</v>
      </c>
      <c r="L205" s="130">
        <f t="shared" si="22"/>
        <v>9465975.666666666</v>
      </c>
      <c r="M205" s="130">
        <f t="shared" si="22"/>
        <v>9459815.666666666</v>
      </c>
      <c r="N205" s="130">
        <f t="shared" si="22"/>
        <v>9434730.666666666</v>
      </c>
      <c r="O205" s="130">
        <f t="shared" si="22"/>
        <v>9434255.666666666</v>
      </c>
      <c r="P205" s="130">
        <f t="shared" si="22"/>
        <v>9433790.666666666</v>
      </c>
      <c r="Q205" s="130">
        <f t="shared" si="22"/>
        <v>10881787.291666666</v>
      </c>
      <c r="R205" s="130">
        <f t="shared" si="22"/>
        <v>10875432.291666666</v>
      </c>
      <c r="S205" s="130">
        <f t="shared" si="22"/>
        <v>10875432.291666666</v>
      </c>
      <c r="T205" s="130">
        <f t="shared" si="22"/>
        <v>10880997.291666666</v>
      </c>
      <c r="U205" s="130">
        <f t="shared" si="22"/>
        <v>10878532.291666666</v>
      </c>
      <c r="V205" s="130">
        <f t="shared" si="22"/>
        <v>10880192.291666666</v>
      </c>
      <c r="W205" s="130">
        <f t="shared" si="22"/>
        <v>9883603.958333334</v>
      </c>
      <c r="X205" s="130">
        <f t="shared" si="22"/>
        <v>9883408.958333334</v>
      </c>
      <c r="Y205" s="130">
        <f t="shared" si="22"/>
        <v>9881088.958333334</v>
      </c>
      <c r="Z205" s="130">
        <f t="shared" si="22"/>
        <v>9883603.958333334</v>
      </c>
      <c r="AA205" s="130">
        <f t="shared" si="22"/>
        <v>9881088.958333334</v>
      </c>
      <c r="AB205" s="130">
        <f t="shared" si="22"/>
        <v>9883248.958333334</v>
      </c>
      <c r="AC205" s="130">
        <f t="shared" si="22"/>
        <v>8345192.8822916662</v>
      </c>
      <c r="AD205" s="130">
        <f t="shared" si="22"/>
        <v>8344499.5489583332</v>
      </c>
      <c r="AE205" s="130">
        <f t="shared" si="22"/>
        <v>8338929.5489583332</v>
      </c>
      <c r="AF205" s="130">
        <f t="shared" si="22"/>
        <v>8345034.5489583332</v>
      </c>
      <c r="AG205" s="130">
        <f t="shared" si="22"/>
        <v>8338929.5489583332</v>
      </c>
      <c r="AH205" s="130">
        <f t="shared" si="22"/>
        <v>8342179.5489583332</v>
      </c>
      <c r="AI205" s="130">
        <f t="shared" si="22"/>
        <v>8340284.5489583332</v>
      </c>
      <c r="AJ205" s="130">
        <f t="shared" ref="AJ205:BL205" si="23">AJ203+AJ201+AJ199+AJ197+AJ191+AJ185+AJ178+AJ172+AJ169+AJ147+AJ138</f>
        <v>8342179.5489583332</v>
      </c>
      <c r="AK205" s="130">
        <f t="shared" si="23"/>
        <v>8338929.5489583332</v>
      </c>
      <c r="AL205" s="130">
        <f t="shared" si="23"/>
        <v>8343534.5489583332</v>
      </c>
      <c r="AM205" s="130">
        <f t="shared" si="23"/>
        <v>8338929.5489583332</v>
      </c>
      <c r="AN205" s="130">
        <f t="shared" si="23"/>
        <v>8342179.5489583332</v>
      </c>
      <c r="AO205" s="130">
        <f t="shared" si="23"/>
        <v>10028995.319348959</v>
      </c>
      <c r="AP205" s="130">
        <f t="shared" si="23"/>
        <v>10025890.319348959</v>
      </c>
      <c r="AQ205" s="130">
        <f t="shared" si="23"/>
        <v>10022640.319348959</v>
      </c>
      <c r="AR205" s="130">
        <f t="shared" si="23"/>
        <v>10028745.319348959</v>
      </c>
      <c r="AS205" s="130">
        <f t="shared" si="23"/>
        <v>10022640.319348959</v>
      </c>
      <c r="AT205" s="130">
        <f t="shared" si="23"/>
        <v>10025890.319348959</v>
      </c>
      <c r="AU205" s="130">
        <f t="shared" si="23"/>
        <v>10023995.319348959</v>
      </c>
      <c r="AV205" s="130">
        <f t="shared" si="23"/>
        <v>10025890.319348959</v>
      </c>
      <c r="AW205" s="130">
        <f t="shared" si="23"/>
        <v>10022640.319348959</v>
      </c>
      <c r="AX205" s="130">
        <f t="shared" si="23"/>
        <v>10027245.319348959</v>
      </c>
      <c r="AY205" s="130">
        <f t="shared" si="23"/>
        <v>10022640.319348959</v>
      </c>
      <c r="AZ205" s="130">
        <f t="shared" si="23"/>
        <v>10025890.319348959</v>
      </c>
      <c r="BA205" s="130">
        <f t="shared" si="23"/>
        <v>13632217.661936849</v>
      </c>
      <c r="BB205" s="130">
        <f t="shared" si="23"/>
        <v>13629112.661936849</v>
      </c>
      <c r="BC205" s="130">
        <f t="shared" si="23"/>
        <v>13625862.661936849</v>
      </c>
      <c r="BD205" s="130">
        <f t="shared" si="23"/>
        <v>13631967.661936849</v>
      </c>
      <c r="BE205" s="130">
        <f t="shared" si="23"/>
        <v>13625862.661936849</v>
      </c>
      <c r="BF205" s="130">
        <f t="shared" si="23"/>
        <v>13629112.661936849</v>
      </c>
      <c r="BG205" s="130">
        <f t="shared" si="23"/>
        <v>13627217.661936849</v>
      </c>
      <c r="BH205" s="130">
        <f t="shared" si="23"/>
        <v>13629112.661936849</v>
      </c>
      <c r="BI205" s="130">
        <f t="shared" si="23"/>
        <v>13625862.661936849</v>
      </c>
      <c r="BJ205" s="130">
        <f t="shared" si="23"/>
        <v>13630467.661936849</v>
      </c>
      <c r="BK205" s="130">
        <f t="shared" si="23"/>
        <v>13625862.661936849</v>
      </c>
      <c r="BL205" s="130">
        <f t="shared" si="23"/>
        <v>13623542.661936849</v>
      </c>
      <c r="BM205" s="167">
        <f>SUM(D205:BL205)</f>
        <v>621719771.19626331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-27652</v>
      </c>
      <c r="E207" s="130">
        <f t="shared" si="24"/>
        <v>-9385117.333333334</v>
      </c>
      <c r="F207" s="130">
        <f t="shared" si="24"/>
        <v>-9358359</v>
      </c>
      <c r="G207" s="130">
        <f t="shared" si="24"/>
        <v>-9358365.666666666</v>
      </c>
      <c r="H207" s="130">
        <f t="shared" si="24"/>
        <v>-9402625.666666666</v>
      </c>
      <c r="I207" s="130">
        <f t="shared" si="24"/>
        <v>-9436085.666666666</v>
      </c>
      <c r="J207" s="104">
        <f t="shared" si="24"/>
        <v>-9431365.666666666</v>
      </c>
      <c r="K207" s="130">
        <f t="shared" si="24"/>
        <v>-9473865.666666666</v>
      </c>
      <c r="L207" s="130">
        <f t="shared" si="24"/>
        <v>-9437695.666666666</v>
      </c>
      <c r="M207" s="130">
        <f t="shared" si="24"/>
        <v>-9441795.666666666</v>
      </c>
      <c r="N207" s="130">
        <f t="shared" si="24"/>
        <v>-9416710.666666666</v>
      </c>
      <c r="O207" s="130">
        <f t="shared" si="24"/>
        <v>-9416235.666666666</v>
      </c>
      <c r="P207" s="130">
        <f t="shared" si="24"/>
        <v>-9423530.666666666</v>
      </c>
      <c r="Q207" s="130">
        <f t="shared" si="24"/>
        <v>-10809027.291666666</v>
      </c>
      <c r="R207" s="130">
        <f t="shared" si="24"/>
        <v>-10762012.291666666</v>
      </c>
      <c r="S207" s="130">
        <f t="shared" si="24"/>
        <v>-10741682.291666666</v>
      </c>
      <c r="T207" s="130">
        <f t="shared" si="24"/>
        <v>-10747247.291666666</v>
      </c>
      <c r="U207" s="130">
        <f t="shared" si="24"/>
        <v>-10733012.291666666</v>
      </c>
      <c r="V207" s="130">
        <f t="shared" si="24"/>
        <v>-10720227.291666666</v>
      </c>
      <c r="W207" s="130">
        <f t="shared" si="24"/>
        <v>-9749853.958333334</v>
      </c>
      <c r="X207" s="130">
        <f t="shared" si="24"/>
        <v>-9737888.958333334</v>
      </c>
      <c r="Y207" s="130">
        <f t="shared" si="24"/>
        <v>-9767668.958333334</v>
      </c>
      <c r="Z207" s="130">
        <f t="shared" si="24"/>
        <v>-9770183.958333334</v>
      </c>
      <c r="AA207" s="130">
        <f t="shared" si="24"/>
        <v>-9767668.958333334</v>
      </c>
      <c r="AB207" s="130">
        <f t="shared" si="24"/>
        <v>-9810488.958333334</v>
      </c>
      <c r="AC207" s="130">
        <f t="shared" si="24"/>
        <v>-8242724.3322916664</v>
      </c>
      <c r="AD207" s="130">
        <f t="shared" si="24"/>
        <v>-8176771.6989583336</v>
      </c>
      <c r="AE207" s="130">
        <f t="shared" si="24"/>
        <v>-8149448.598958333</v>
      </c>
      <c r="AF207" s="130">
        <f t="shared" si="24"/>
        <v>-8155553.598958333</v>
      </c>
      <c r="AG207" s="130">
        <f t="shared" si="24"/>
        <v>-8130557.7489583334</v>
      </c>
      <c r="AH207" s="130">
        <f t="shared" si="24"/>
        <v>-8112054.6489583328</v>
      </c>
      <c r="AI207" s="130">
        <f t="shared" si="24"/>
        <v>-8150803.598958333</v>
      </c>
      <c r="AJ207" s="130">
        <f t="shared" ref="AJ207:BL207" si="25">AJ129-AJ205</f>
        <v>-8133807.7489583334</v>
      </c>
      <c r="AK207" s="130">
        <f t="shared" si="25"/>
        <v>-8171201.6989583336</v>
      </c>
      <c r="AL207" s="130">
        <f t="shared" si="25"/>
        <v>-8175806.6989583336</v>
      </c>
      <c r="AM207" s="130">
        <f t="shared" si="25"/>
        <v>-8171201.6989583336</v>
      </c>
      <c r="AN207" s="130">
        <f t="shared" si="25"/>
        <v>-8239710.9989583334</v>
      </c>
      <c r="AO207" s="130">
        <f t="shared" si="25"/>
        <v>-9789499.4128489587</v>
      </c>
      <c r="AP207" s="130">
        <f t="shared" si="25"/>
        <v>-9643064.3818489593</v>
      </c>
      <c r="AQ207" s="130">
        <f t="shared" si="25"/>
        <v>-9593262.7478489596</v>
      </c>
      <c r="AR207" s="130">
        <f t="shared" si="25"/>
        <v>-9599367.7478489596</v>
      </c>
      <c r="AS207" s="130">
        <f t="shared" si="25"/>
        <v>-9546711.11384896</v>
      </c>
      <c r="AT207" s="130">
        <f t="shared" si="25"/>
        <v>-9503409.4798489586</v>
      </c>
      <c r="AU207" s="130">
        <f t="shared" si="25"/>
        <v>-9594617.7478489596</v>
      </c>
      <c r="AV207" s="130">
        <f t="shared" si="25"/>
        <v>-9549961.11384896</v>
      </c>
      <c r="AW207" s="130">
        <f t="shared" si="25"/>
        <v>-9639814.3818489593</v>
      </c>
      <c r="AX207" s="130">
        <f t="shared" si="25"/>
        <v>-9644419.3818489593</v>
      </c>
      <c r="AY207" s="130">
        <f t="shared" si="25"/>
        <v>-9639814.3818489593</v>
      </c>
      <c r="AZ207" s="130">
        <f t="shared" si="25"/>
        <v>-9786394.4128489587</v>
      </c>
      <c r="BA207" s="130">
        <f t="shared" si="25"/>
        <v>-13361538.285871848</v>
      </c>
      <c r="BB207" s="130">
        <f t="shared" si="25"/>
        <v>-13194583.78462185</v>
      </c>
      <c r="BC207" s="130">
        <f t="shared" si="25"/>
        <v>-13141523.53624185</v>
      </c>
      <c r="BD207" s="130">
        <f t="shared" si="25"/>
        <v>-13147628.53624185</v>
      </c>
      <c r="BE207" s="130">
        <f t="shared" si="25"/>
        <v>-13084503.909806849</v>
      </c>
      <c r="BF207" s="130">
        <f t="shared" si="25"/>
        <v>-13037943.66142685</v>
      </c>
      <c r="BG207" s="130">
        <f t="shared" si="25"/>
        <v>-13142878.53624185</v>
      </c>
      <c r="BH207" s="130">
        <f t="shared" si="25"/>
        <v>-13087753.909806849</v>
      </c>
      <c r="BI207" s="130">
        <f t="shared" si="25"/>
        <v>-13191333.78462185</v>
      </c>
      <c r="BJ207" s="130">
        <f t="shared" si="25"/>
        <v>-13195938.78462185</v>
      </c>
      <c r="BK207" s="130">
        <f t="shared" si="25"/>
        <v>-13191333.78462185</v>
      </c>
      <c r="BL207" s="130">
        <f t="shared" si="25"/>
        <v>-13352863.285871848</v>
      </c>
      <c r="BM207" s="167">
        <f>SUM(D207:BL207)</f>
        <v>-607796170.67501807</v>
      </c>
    </row>
    <row r="208" spans="1:65" x14ac:dyDescent="0.15">
      <c r="B208" s="14" t="s">
        <v>1005</v>
      </c>
      <c r="D208" s="130">
        <f>D207</f>
        <v>-27652</v>
      </c>
      <c r="E208" s="130">
        <f t="shared" ref="E208:AJ208" si="26">E207+D208</f>
        <v>-9412769.333333334</v>
      </c>
      <c r="F208" s="130">
        <f t="shared" si="26"/>
        <v>-18771128.333333336</v>
      </c>
      <c r="G208" s="130">
        <f t="shared" si="26"/>
        <v>-28129494</v>
      </c>
      <c r="H208" s="130">
        <f t="shared" si="26"/>
        <v>-37532119.666666664</v>
      </c>
      <c r="I208" s="130">
        <f t="shared" si="26"/>
        <v>-46968205.333333328</v>
      </c>
      <c r="J208" s="104">
        <f t="shared" si="26"/>
        <v>-56399570.999999993</v>
      </c>
      <c r="K208" s="130">
        <f t="shared" si="26"/>
        <v>-65873436.666666657</v>
      </c>
      <c r="L208" s="130">
        <f t="shared" si="26"/>
        <v>-75311132.333333328</v>
      </c>
      <c r="M208" s="130">
        <f t="shared" si="26"/>
        <v>-84752928</v>
      </c>
      <c r="N208" s="130">
        <f t="shared" si="26"/>
        <v>-94169638.666666672</v>
      </c>
      <c r="O208" s="130">
        <f t="shared" si="26"/>
        <v>-103585874.33333334</v>
      </c>
      <c r="P208" s="130">
        <f t="shared" si="26"/>
        <v>-113009405.00000001</v>
      </c>
      <c r="Q208" s="130">
        <f t="shared" si="26"/>
        <v>-123818432.29166669</v>
      </c>
      <c r="R208" s="130">
        <f t="shared" si="26"/>
        <v>-134580444.58333334</v>
      </c>
      <c r="S208" s="130">
        <f t="shared" si="26"/>
        <v>-145322126.875</v>
      </c>
      <c r="T208" s="130">
        <f t="shared" si="26"/>
        <v>-156069374.16666666</v>
      </c>
      <c r="U208" s="130">
        <f t="shared" si="26"/>
        <v>-166802386.45833331</v>
      </c>
      <c r="V208" s="130">
        <f t="shared" si="26"/>
        <v>-177522613.74999997</v>
      </c>
      <c r="W208" s="130">
        <f t="shared" si="26"/>
        <v>-187272467.70833331</v>
      </c>
      <c r="X208" s="130">
        <f t="shared" si="26"/>
        <v>-197010356.66666666</v>
      </c>
      <c r="Y208" s="130">
        <f t="shared" si="26"/>
        <v>-206778025.625</v>
      </c>
      <c r="Z208" s="130">
        <f t="shared" si="26"/>
        <v>-216548209.58333334</v>
      </c>
      <c r="AA208" s="130">
        <f t="shared" si="26"/>
        <v>-226315878.54166669</v>
      </c>
      <c r="AB208" s="130">
        <f t="shared" si="26"/>
        <v>-236126367.50000003</v>
      </c>
      <c r="AC208" s="130">
        <f t="shared" si="26"/>
        <v>-244369091.83229169</v>
      </c>
      <c r="AD208" s="130">
        <f t="shared" si="26"/>
        <v>-252545863.53125003</v>
      </c>
      <c r="AE208" s="130">
        <f t="shared" si="26"/>
        <v>-260695312.13020837</v>
      </c>
      <c r="AF208" s="130">
        <f t="shared" si="26"/>
        <v>-268850865.72916669</v>
      </c>
      <c r="AG208" s="130">
        <f t="shared" si="26"/>
        <v>-276981423.47812504</v>
      </c>
      <c r="AH208" s="130">
        <f t="shared" si="26"/>
        <v>-285093478.12708336</v>
      </c>
      <c r="AI208" s="130">
        <f t="shared" si="26"/>
        <v>-293244281.72604167</v>
      </c>
      <c r="AJ208" s="130">
        <f t="shared" si="26"/>
        <v>-301378089.47500002</v>
      </c>
      <c r="AK208" s="130">
        <f t="shared" ref="AK208:BL208" si="27">AK207+AJ208</f>
        <v>-309549291.17395836</v>
      </c>
      <c r="AL208" s="130">
        <f t="shared" si="27"/>
        <v>-317725097.8729167</v>
      </c>
      <c r="AM208" s="130">
        <f t="shared" si="27"/>
        <v>-325896299.57187504</v>
      </c>
      <c r="AN208" s="130">
        <f t="shared" si="27"/>
        <v>-334136010.57083338</v>
      </c>
      <c r="AO208" s="130">
        <f t="shared" si="27"/>
        <v>-343925509.98368233</v>
      </c>
      <c r="AP208" s="130">
        <f t="shared" si="27"/>
        <v>-353568574.36553127</v>
      </c>
      <c r="AQ208" s="130">
        <f t="shared" si="27"/>
        <v>-363161837.11338025</v>
      </c>
      <c r="AR208" s="130">
        <f t="shared" si="27"/>
        <v>-372761204.86122924</v>
      </c>
      <c r="AS208" s="130">
        <f t="shared" si="27"/>
        <v>-382307915.97507823</v>
      </c>
      <c r="AT208" s="130">
        <f t="shared" si="27"/>
        <v>-391811325.45492721</v>
      </c>
      <c r="AU208" s="130">
        <f t="shared" si="27"/>
        <v>-401405943.20277619</v>
      </c>
      <c r="AV208" s="130">
        <f t="shared" si="27"/>
        <v>-410955904.31662518</v>
      </c>
      <c r="AW208" s="130">
        <f t="shared" si="27"/>
        <v>-420595718.69847411</v>
      </c>
      <c r="AX208" s="130">
        <f t="shared" si="27"/>
        <v>-430240138.08032304</v>
      </c>
      <c r="AY208" s="130">
        <f t="shared" si="27"/>
        <v>-439879952.46217197</v>
      </c>
      <c r="AZ208" s="130">
        <f t="shared" si="27"/>
        <v>-449666346.87502092</v>
      </c>
      <c r="BA208" s="130">
        <f t="shared" si="27"/>
        <v>-463027885.16089278</v>
      </c>
      <c r="BB208" s="130">
        <f t="shared" si="27"/>
        <v>-476222468.94551462</v>
      </c>
      <c r="BC208" s="130">
        <f t="shared" si="27"/>
        <v>-489363992.48175645</v>
      </c>
      <c r="BD208" s="130">
        <f t="shared" si="27"/>
        <v>-502511621.01799828</v>
      </c>
      <c r="BE208" s="130">
        <f t="shared" si="27"/>
        <v>-515596124.92780513</v>
      </c>
      <c r="BF208" s="130">
        <f t="shared" si="27"/>
        <v>-528634068.58923197</v>
      </c>
      <c r="BG208" s="130">
        <f t="shared" si="27"/>
        <v>-541776947.12547386</v>
      </c>
      <c r="BH208" s="130">
        <f t="shared" si="27"/>
        <v>-554864701.0352807</v>
      </c>
      <c r="BI208" s="130">
        <f t="shared" si="27"/>
        <v>-568056034.81990254</v>
      </c>
      <c r="BJ208" s="130">
        <f t="shared" si="27"/>
        <v>-581251973.60452437</v>
      </c>
      <c r="BK208" s="130">
        <f t="shared" si="27"/>
        <v>-594443307.38914621</v>
      </c>
      <c r="BL208" s="130">
        <f t="shared" si="27"/>
        <v>-607796170.67501807</v>
      </c>
      <c r="BM208" s="167">
        <f>SUM(D208:BL208)</f>
        <v>-17562400810.79718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-27652</v>
      </c>
      <c r="D5" s="121">
        <f>SUM(D35:O35)</f>
        <v>-112981753.00000001</v>
      </c>
      <c r="E5" s="121">
        <f>SUM(P35:AA35)</f>
        <v>-123116962.49999997</v>
      </c>
      <c r="F5" s="121">
        <f>SUM(AB35:AM35)</f>
        <v>-98009643.07083334</v>
      </c>
      <c r="G5" s="121">
        <f>SUM(AN35:AY35)</f>
        <v>-115530336.30418752</v>
      </c>
      <c r="H5" s="121">
        <f>SUM(AZ35:BK35)</f>
        <v>-158129823.79999721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646075</v>
      </c>
      <c r="E8" s="121">
        <f>SUM(P38:AA38)</f>
        <v>857700.00000000023</v>
      </c>
      <c r="F8" s="121">
        <f>SUM(AB38:AM38)</f>
        <v>858308.3333333336</v>
      </c>
      <c r="G8" s="121">
        <f>SUM(AN38:AY38)</f>
        <v>858400.00000000035</v>
      </c>
      <c r="H8" s="121">
        <f>SUM(AZ38:BK38)</f>
        <v>858400.00000000035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-363842.80000000005</v>
      </c>
      <c r="G9" s="121">
        <f>SUM(AN39:AY39)</f>
        <v>-468201.1305000002</v>
      </c>
      <c r="H9" s="121">
        <f>SUM(AZ39:BK39)</f>
        <v>-98371.639839999611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-20676894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15775652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434455</v>
      </c>
      <c r="E13" s="121">
        <f t="shared" si="0"/>
        <v>581595.00000000023</v>
      </c>
      <c r="F13" s="121">
        <f t="shared" si="0"/>
        <v>334393.53333333356</v>
      </c>
      <c r="G13" s="121">
        <f t="shared" si="0"/>
        <v>-1141399.1305</v>
      </c>
      <c r="H13" s="121">
        <f t="shared" si="0"/>
        <v>-4141213.6398399994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-27652</v>
      </c>
      <c r="D15" s="121">
        <f t="shared" si="1"/>
        <v>-112547298.00000001</v>
      </c>
      <c r="E15" s="121">
        <f t="shared" si="1"/>
        <v>-122535367.49999997</v>
      </c>
      <c r="F15" s="121">
        <f t="shared" si="1"/>
        <v>-97675249.537500009</v>
      </c>
      <c r="G15" s="121">
        <f t="shared" si="1"/>
        <v>-116671735.43468753</v>
      </c>
      <c r="H15" s="121">
        <f t="shared" si="1"/>
        <v>-162271037.43983722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-4285000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-4285000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160295557.5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51359617</v>
      </c>
      <c r="D23" s="121">
        <f>SUM(D53:O53)</f>
        <v>108935940.5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51331965</v>
      </c>
      <c r="D25" s="121">
        <f t="shared" ref="D25:H25" si="3">+D23+D20+D15</f>
        <v>-7896357.5000000149</v>
      </c>
      <c r="E25" s="121">
        <f t="shared" si="3"/>
        <v>-122542367.49999997</v>
      </c>
      <c r="F25" s="121">
        <f t="shared" si="3"/>
        <v>-97669749.537500009</v>
      </c>
      <c r="G25" s="121">
        <f t="shared" si="3"/>
        <v>-116671735.43468753</v>
      </c>
      <c r="H25" s="121">
        <f t="shared" si="3"/>
        <v>-162271037.43983722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51331965</v>
      </c>
      <c r="E27" s="121">
        <f t="shared" ref="E27:H27" si="4">+D28</f>
        <v>43435607.499999985</v>
      </c>
      <c r="F27" s="121">
        <f t="shared" si="4"/>
        <v>-79106759.999999985</v>
      </c>
      <c r="G27" s="121">
        <f t="shared" si="4"/>
        <v>-176776509.53749999</v>
      </c>
      <c r="H27" s="121">
        <f t="shared" si="4"/>
        <v>-293448244.97218752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51331965</v>
      </c>
      <c r="D28" s="121">
        <f>+D27+D25</f>
        <v>43435607.499999985</v>
      </c>
      <c r="E28" s="121">
        <f t="shared" ref="E28:H28" si="5">+E27+E25</f>
        <v>-79106759.999999985</v>
      </c>
      <c r="F28" s="121">
        <f t="shared" si="5"/>
        <v>-176776509.53749999</v>
      </c>
      <c r="G28" s="121">
        <f t="shared" si="5"/>
        <v>-293448244.97218752</v>
      </c>
      <c r="H28" s="121">
        <f t="shared" si="5"/>
        <v>-455719282.41202474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5" t="s">
        <v>35</v>
      </c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 t="s">
        <v>36</v>
      </c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 t="s">
        <v>37</v>
      </c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 t="s">
        <v>38</v>
      </c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 t="s">
        <v>39</v>
      </c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5" t="s">
        <v>35</v>
      </c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 t="s">
        <v>36</v>
      </c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 t="s">
        <v>37</v>
      </c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 t="s">
        <v>38</v>
      </c>
      <c r="AO32" s="375"/>
      <c r="AP32" s="375"/>
      <c r="AQ32" s="375"/>
      <c r="AR32" s="375"/>
      <c r="AS32" s="375"/>
      <c r="AT32" s="375"/>
      <c r="AU32" s="375"/>
      <c r="AV32" s="375"/>
      <c r="AW32" s="375"/>
      <c r="AX32" s="375"/>
      <c r="AY32" s="375"/>
      <c r="AZ32" s="375" t="s">
        <v>39</v>
      </c>
      <c r="BA32" s="375"/>
      <c r="BB32" s="375"/>
      <c r="BC32" s="375"/>
      <c r="BD32" s="375"/>
      <c r="BE32" s="375"/>
      <c r="BF32" s="375"/>
      <c r="BG32" s="375"/>
      <c r="BH32" s="375"/>
      <c r="BI32" s="375"/>
      <c r="BJ32" s="375"/>
      <c r="BK32" s="375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-27652</v>
      </c>
      <c r="D35" s="121">
        <f>'FIN-P&amp;L_CWS'!E207</f>
        <v>-9385117.333333334</v>
      </c>
      <c r="E35" s="121">
        <f>'FIN-P&amp;L_CWS'!F207</f>
        <v>-9358359</v>
      </c>
      <c r="F35" s="121">
        <f>'FIN-P&amp;L_CWS'!G207</f>
        <v>-9358365.666666666</v>
      </c>
      <c r="G35" s="121">
        <f>'FIN-P&amp;L_CWS'!H207</f>
        <v>-9402625.666666666</v>
      </c>
      <c r="H35" s="121">
        <f>'FIN-P&amp;L_CWS'!I207</f>
        <v>-9436085.666666666</v>
      </c>
      <c r="I35" s="121">
        <f>'FIN-P&amp;L_CWS'!J207</f>
        <v>-9431365.666666666</v>
      </c>
      <c r="J35" s="121">
        <f>'FIN-P&amp;L_CWS'!K207</f>
        <v>-9473865.666666666</v>
      </c>
      <c r="K35" s="121">
        <f>'FIN-P&amp;L_CWS'!L207</f>
        <v>-9437695.666666666</v>
      </c>
      <c r="L35" s="121">
        <f>'FIN-P&amp;L_CWS'!M207</f>
        <v>-9441795.666666666</v>
      </c>
      <c r="M35" s="121">
        <f>'FIN-P&amp;L_CWS'!N207</f>
        <v>-9416710.666666666</v>
      </c>
      <c r="N35" s="121">
        <f>'FIN-P&amp;L_CWS'!O207</f>
        <v>-9416235.666666666</v>
      </c>
      <c r="O35" s="121">
        <f>'FIN-P&amp;L_CWS'!P207</f>
        <v>-9423530.666666666</v>
      </c>
      <c r="P35" s="121">
        <f>'FIN-P&amp;L_CWS'!Q207</f>
        <v>-10809027.291666666</v>
      </c>
      <c r="Q35" s="121">
        <f>'FIN-P&amp;L_CWS'!R207</f>
        <v>-10762012.291666666</v>
      </c>
      <c r="R35" s="121">
        <f>'FIN-P&amp;L_CWS'!S207</f>
        <v>-10741682.291666666</v>
      </c>
      <c r="S35" s="121">
        <f>'FIN-P&amp;L_CWS'!T207</f>
        <v>-10747247.291666666</v>
      </c>
      <c r="T35" s="121">
        <f>'FIN-P&amp;L_CWS'!U207</f>
        <v>-10733012.291666666</v>
      </c>
      <c r="U35" s="121">
        <f>'FIN-P&amp;L_CWS'!V207</f>
        <v>-10720227.291666666</v>
      </c>
      <c r="V35" s="121">
        <f>'FIN-P&amp;L_CWS'!W207</f>
        <v>-9749853.958333334</v>
      </c>
      <c r="W35" s="121">
        <f>'FIN-P&amp;L_CWS'!X207</f>
        <v>-9737888.958333334</v>
      </c>
      <c r="X35" s="121">
        <f>'FIN-P&amp;L_CWS'!Y207</f>
        <v>-9767668.958333334</v>
      </c>
      <c r="Y35" s="121">
        <f>'FIN-P&amp;L_CWS'!Z207</f>
        <v>-9770183.958333334</v>
      </c>
      <c r="Z35" s="121">
        <f>'FIN-P&amp;L_CWS'!AA207</f>
        <v>-9767668.958333334</v>
      </c>
      <c r="AA35" s="121">
        <f>'FIN-P&amp;L_CWS'!AB207</f>
        <v>-9810488.958333334</v>
      </c>
      <c r="AB35" s="121">
        <f>'FIN-P&amp;L_CWS'!AC207</f>
        <v>-8242724.3322916664</v>
      </c>
      <c r="AC35" s="121">
        <f>'FIN-P&amp;L_CWS'!AD207</f>
        <v>-8176771.6989583336</v>
      </c>
      <c r="AD35" s="121">
        <f>'FIN-P&amp;L_CWS'!AE207</f>
        <v>-8149448.598958333</v>
      </c>
      <c r="AE35" s="121">
        <f>'FIN-P&amp;L_CWS'!AF207</f>
        <v>-8155553.598958333</v>
      </c>
      <c r="AF35" s="121">
        <f>'FIN-P&amp;L_CWS'!AG207</f>
        <v>-8130557.7489583334</v>
      </c>
      <c r="AG35" s="121">
        <f>'FIN-P&amp;L_CWS'!AH207</f>
        <v>-8112054.6489583328</v>
      </c>
      <c r="AH35" s="121">
        <f>'FIN-P&amp;L_CWS'!AI207</f>
        <v>-8150803.598958333</v>
      </c>
      <c r="AI35" s="121">
        <f>'FIN-P&amp;L_CWS'!AJ207</f>
        <v>-8133807.7489583334</v>
      </c>
      <c r="AJ35" s="121">
        <f>'FIN-P&amp;L_CWS'!AK207</f>
        <v>-8171201.6989583336</v>
      </c>
      <c r="AK35" s="121">
        <f>'FIN-P&amp;L_CWS'!AL207</f>
        <v>-8175806.6989583336</v>
      </c>
      <c r="AL35" s="121">
        <f>'FIN-P&amp;L_CWS'!AM207</f>
        <v>-8171201.6989583336</v>
      </c>
      <c r="AM35" s="121">
        <f>'FIN-P&amp;L_CWS'!AN207</f>
        <v>-8239710.9989583334</v>
      </c>
      <c r="AN35" s="121">
        <f>'FIN-P&amp;L_CWS'!AO207</f>
        <v>-9789499.4128489587</v>
      </c>
      <c r="AO35" s="121">
        <f>'FIN-P&amp;L_CWS'!AP207</f>
        <v>-9643064.3818489593</v>
      </c>
      <c r="AP35" s="121">
        <f>'FIN-P&amp;L_CWS'!AQ207</f>
        <v>-9593262.7478489596</v>
      </c>
      <c r="AQ35" s="121">
        <f>'FIN-P&amp;L_CWS'!AR207</f>
        <v>-9599367.7478489596</v>
      </c>
      <c r="AR35" s="121">
        <f>'FIN-P&amp;L_CWS'!AS207</f>
        <v>-9546711.11384896</v>
      </c>
      <c r="AS35" s="121">
        <f>'FIN-P&amp;L_CWS'!AT207</f>
        <v>-9503409.4798489586</v>
      </c>
      <c r="AT35" s="121">
        <f>'FIN-P&amp;L_CWS'!AU207</f>
        <v>-9594617.7478489596</v>
      </c>
      <c r="AU35" s="121">
        <f>'FIN-P&amp;L_CWS'!AV207</f>
        <v>-9549961.11384896</v>
      </c>
      <c r="AV35" s="121">
        <f>'FIN-P&amp;L_CWS'!AW207</f>
        <v>-9639814.3818489593</v>
      </c>
      <c r="AW35" s="121">
        <f>'FIN-P&amp;L_CWS'!AX207</f>
        <v>-9644419.3818489593</v>
      </c>
      <c r="AX35" s="121">
        <f>'FIN-P&amp;L_CWS'!AY207</f>
        <v>-9639814.3818489593</v>
      </c>
      <c r="AY35" s="121">
        <f>'FIN-P&amp;L_CWS'!AZ207</f>
        <v>-9786394.4128489587</v>
      </c>
      <c r="AZ35" s="121">
        <f>'FIN-P&amp;L_CWS'!BA207</f>
        <v>-13361538.285871848</v>
      </c>
      <c r="BA35" s="121">
        <f>'FIN-P&amp;L_CWS'!BB207</f>
        <v>-13194583.78462185</v>
      </c>
      <c r="BB35" s="121">
        <f>'FIN-P&amp;L_CWS'!BC207</f>
        <v>-13141523.53624185</v>
      </c>
      <c r="BC35" s="121">
        <f>'FIN-P&amp;L_CWS'!BD207</f>
        <v>-13147628.53624185</v>
      </c>
      <c r="BD35" s="121">
        <f>'FIN-P&amp;L_CWS'!BE207</f>
        <v>-13084503.909806849</v>
      </c>
      <c r="BE35" s="121">
        <f>'FIN-P&amp;L_CWS'!BF207</f>
        <v>-13037943.66142685</v>
      </c>
      <c r="BF35" s="121">
        <f>'FIN-P&amp;L_CWS'!BG207</f>
        <v>-13142878.53624185</v>
      </c>
      <c r="BG35" s="121">
        <f>'FIN-P&amp;L_CWS'!BH207</f>
        <v>-13087753.909806849</v>
      </c>
      <c r="BH35" s="121">
        <f>'FIN-P&amp;L_CWS'!BI207</f>
        <v>-13191333.78462185</v>
      </c>
      <c r="BI35" s="121">
        <f>'FIN-P&amp;L_CWS'!BJ207</f>
        <v>-13195938.78462185</v>
      </c>
      <c r="BJ35" s="121">
        <f>'FIN-P&amp;L_CWS'!BK207</f>
        <v>-13191333.78462185</v>
      </c>
      <c r="BK35" s="121">
        <f>'FIN-P&amp;L_CWS'!BL207</f>
        <v>-13352863.285871848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658.33333333333337</v>
      </c>
      <c r="E38" s="121">
        <f>'FIN-P&amp;L_CWS'!F203</f>
        <v>1250</v>
      </c>
      <c r="F38" s="121">
        <f>'FIN-P&amp;L_CWS'!G203</f>
        <v>1416.6666666666667</v>
      </c>
      <c r="G38" s="121">
        <f>'FIN-P&amp;L_CWS'!H203</f>
        <v>71416.666666666672</v>
      </c>
      <c r="H38" s="121">
        <f>'FIN-P&amp;L_CWS'!I203</f>
        <v>71416.666666666672</v>
      </c>
      <c r="I38" s="121">
        <f>'FIN-P&amp;L_CWS'!J203</f>
        <v>71416.666666666672</v>
      </c>
      <c r="J38" s="121">
        <f>'FIN-P&amp;L_CWS'!K203</f>
        <v>71416.666666666672</v>
      </c>
      <c r="K38" s="121">
        <f>'FIN-P&amp;L_CWS'!L203</f>
        <v>71416.666666666672</v>
      </c>
      <c r="L38" s="121">
        <f>'FIN-P&amp;L_CWS'!M203</f>
        <v>71416.666666666672</v>
      </c>
      <c r="M38" s="121">
        <f>'FIN-P&amp;L_CWS'!N203</f>
        <v>71416.666666666672</v>
      </c>
      <c r="N38" s="121">
        <f>'FIN-P&amp;L_CWS'!O203</f>
        <v>71416.666666666672</v>
      </c>
      <c r="O38" s="121">
        <f>'FIN-P&amp;L_CWS'!P203</f>
        <v>71416.666666666672</v>
      </c>
      <c r="P38" s="121">
        <f>'FIN-P&amp;L_CWS'!Q203</f>
        <v>71416.666666666672</v>
      </c>
      <c r="Q38" s="121">
        <f>'FIN-P&amp;L_CWS'!R203</f>
        <v>71416.666666666672</v>
      </c>
      <c r="R38" s="121">
        <f>'FIN-P&amp;L_CWS'!S203</f>
        <v>71416.666666666672</v>
      </c>
      <c r="S38" s="121">
        <f>'FIN-P&amp;L_CWS'!T203</f>
        <v>71416.666666666672</v>
      </c>
      <c r="T38" s="121">
        <f>'FIN-P&amp;L_CWS'!U203</f>
        <v>71416.666666666672</v>
      </c>
      <c r="U38" s="121">
        <f>'FIN-P&amp;L_CWS'!V203</f>
        <v>71416.666666666672</v>
      </c>
      <c r="V38" s="121">
        <f>'FIN-P&amp;L_CWS'!W203</f>
        <v>71533.333333333343</v>
      </c>
      <c r="W38" s="121">
        <f>'FIN-P&amp;L_CWS'!X203</f>
        <v>71533.333333333343</v>
      </c>
      <c r="X38" s="121">
        <f>'FIN-P&amp;L_CWS'!Y203</f>
        <v>71533.333333333343</v>
      </c>
      <c r="Y38" s="121">
        <f>'FIN-P&amp;L_CWS'!Z203</f>
        <v>71533.333333333343</v>
      </c>
      <c r="Z38" s="121">
        <f>'FIN-P&amp;L_CWS'!AA203</f>
        <v>71533.333333333343</v>
      </c>
      <c r="AA38" s="121">
        <f>'FIN-P&amp;L_CWS'!AB203</f>
        <v>71533.333333333343</v>
      </c>
      <c r="AB38" s="121">
        <f>'FIN-P&amp;L_CWS'!AC203</f>
        <v>71441.666666666672</v>
      </c>
      <c r="AC38" s="121">
        <f>'FIN-P&amp;L_CWS'!AD203</f>
        <v>71533.333333333343</v>
      </c>
      <c r="AD38" s="121">
        <f>'FIN-P&amp;L_CWS'!AE203</f>
        <v>71533.333333333343</v>
      </c>
      <c r="AE38" s="121">
        <f>'FIN-P&amp;L_CWS'!AF203</f>
        <v>71533.333333333343</v>
      </c>
      <c r="AF38" s="121">
        <f>'FIN-P&amp;L_CWS'!AG203</f>
        <v>71533.333333333343</v>
      </c>
      <c r="AG38" s="121">
        <f>'FIN-P&amp;L_CWS'!AH203</f>
        <v>71533.333333333343</v>
      </c>
      <c r="AH38" s="121">
        <f>'FIN-P&amp;L_CWS'!AI203</f>
        <v>71533.333333333343</v>
      </c>
      <c r="AI38" s="121">
        <f>'FIN-P&amp;L_CWS'!AJ203</f>
        <v>71533.333333333343</v>
      </c>
      <c r="AJ38" s="121">
        <f>'FIN-P&amp;L_CWS'!AK203</f>
        <v>71533.333333333343</v>
      </c>
      <c r="AK38" s="121">
        <f>'FIN-P&amp;L_CWS'!AL203</f>
        <v>71533.333333333343</v>
      </c>
      <c r="AL38" s="121">
        <f>'FIN-P&amp;L_CWS'!AM203</f>
        <v>71533.333333333343</v>
      </c>
      <c r="AM38" s="121">
        <f>'FIN-P&amp;L_CWS'!AN203</f>
        <v>71533.333333333343</v>
      </c>
      <c r="AN38" s="121">
        <f>'FIN-P&amp;L_CWS'!AO203</f>
        <v>71533.333333333343</v>
      </c>
      <c r="AO38" s="121">
        <f>'FIN-P&amp;L_CWS'!AP203</f>
        <v>71533.333333333343</v>
      </c>
      <c r="AP38" s="121">
        <f>'FIN-P&amp;L_CWS'!AQ203</f>
        <v>71533.333333333343</v>
      </c>
      <c r="AQ38" s="121">
        <f>'FIN-P&amp;L_CWS'!AR203</f>
        <v>71533.333333333343</v>
      </c>
      <c r="AR38" s="121">
        <f>'FIN-P&amp;L_CWS'!AS203</f>
        <v>71533.333333333343</v>
      </c>
      <c r="AS38" s="121">
        <f>'FIN-P&amp;L_CWS'!AT203</f>
        <v>71533.333333333343</v>
      </c>
      <c r="AT38" s="121">
        <f>'FIN-P&amp;L_CWS'!AU203</f>
        <v>71533.333333333343</v>
      </c>
      <c r="AU38" s="121">
        <f>'FIN-P&amp;L_CWS'!AV203</f>
        <v>71533.333333333343</v>
      </c>
      <c r="AV38" s="121">
        <f>'FIN-P&amp;L_CWS'!AW203</f>
        <v>71533.333333333343</v>
      </c>
      <c r="AW38" s="121">
        <f>'FIN-P&amp;L_CWS'!AX203</f>
        <v>71533.333333333343</v>
      </c>
      <c r="AX38" s="121">
        <f>'FIN-P&amp;L_CWS'!AY203</f>
        <v>71533.333333333343</v>
      </c>
      <c r="AY38" s="121">
        <f>'FIN-P&amp;L_CWS'!AZ203</f>
        <v>71533.333333333343</v>
      </c>
      <c r="AZ38" s="121">
        <f>'FIN-P&amp;L_CWS'!BA203</f>
        <v>71533.333333333343</v>
      </c>
      <c r="BA38" s="121">
        <f>'FIN-P&amp;L_CWS'!BB203</f>
        <v>71533.333333333343</v>
      </c>
      <c r="BB38" s="121">
        <f>'FIN-P&amp;L_CWS'!BC203</f>
        <v>71533.333333333343</v>
      </c>
      <c r="BC38" s="121">
        <f>'FIN-P&amp;L_CWS'!BD203</f>
        <v>71533.333333333343</v>
      </c>
      <c r="BD38" s="121">
        <f>'FIN-P&amp;L_CWS'!BE203</f>
        <v>71533.333333333343</v>
      </c>
      <c r="BE38" s="121">
        <f>'FIN-P&amp;L_CWS'!BF203</f>
        <v>71533.333333333343</v>
      </c>
      <c r="BF38" s="121">
        <f>'FIN-P&amp;L_CWS'!BG203</f>
        <v>71533.333333333343</v>
      </c>
      <c r="BG38" s="121">
        <f>'FIN-P&amp;L_CWS'!BH203</f>
        <v>71533.333333333343</v>
      </c>
      <c r="BH38" s="121">
        <f>'FIN-P&amp;L_CWS'!BI203</f>
        <v>71533.333333333343</v>
      </c>
      <c r="BI38" s="121">
        <f>'FIN-P&amp;L_CWS'!BJ203</f>
        <v>71533.333333333343</v>
      </c>
      <c r="BJ38" s="121">
        <f>'FIN-P&amp;L_CWS'!BK203</f>
        <v>71533.333333333343</v>
      </c>
      <c r="BK38" s="121">
        <f>'FIN-P&amp;L_CWS'!BL203</f>
        <v>71533.333333333343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-363842.80000000005</v>
      </c>
      <c r="AC39" s="121">
        <f>'REV-AR_CWS'!AC20*-1</f>
        <v>-439641.60000000009</v>
      </c>
      <c r="AD39" s="121">
        <f>'REV-AR_CWS'!AD20*-1</f>
        <v>-146547.19999999995</v>
      </c>
      <c r="AE39" s="121">
        <f>'REV-AR_CWS'!AE20*-1</f>
        <v>0</v>
      </c>
      <c r="AF39" s="121">
        <f>'REV-AR_CWS'!AF20*-1</f>
        <v>-114490</v>
      </c>
      <c r="AG39" s="121">
        <f>'REV-AR_CWS'!AG20*-1</f>
        <v>-146547.19999999995</v>
      </c>
      <c r="AH39" s="121">
        <f>'REV-AR_CWS'!AH20*-1</f>
        <v>261037.19999999995</v>
      </c>
      <c r="AI39" s="121">
        <f>'REV-AR_CWS'!AI20*-1</f>
        <v>-114490</v>
      </c>
      <c r="AJ39" s="121">
        <f>'REV-AR_CWS'!AJ20*-1</f>
        <v>261037.19999999995</v>
      </c>
      <c r="AK39" s="121">
        <f>'REV-AR_CWS'!AK20*-1</f>
        <v>0</v>
      </c>
      <c r="AL39" s="121">
        <f>'REV-AR_CWS'!AL20*-1</f>
        <v>0</v>
      </c>
      <c r="AM39" s="121">
        <f>'REV-AR_CWS'!AM20*-1</f>
        <v>439641.60000000009</v>
      </c>
      <c r="AN39" s="121">
        <f>'REV-AR_CWS'!AN20*-1</f>
        <v>-468201.1305000002</v>
      </c>
      <c r="AO39" s="121">
        <f>'REV-AR_CWS'!AO20*-1</f>
        <v>-697049.46699999995</v>
      </c>
      <c r="AP39" s="121">
        <f>'REV-AR_CWS'!AP20*-1</f>
        <v>-226029.43349999958</v>
      </c>
      <c r="AQ39" s="121">
        <f>'REV-AR_CWS'!AQ20*-1</f>
        <v>9</v>
      </c>
      <c r="AR39" s="121">
        <f>'REV-AR_CWS'!AR20*-1</f>
        <v>-226020.43350000074</v>
      </c>
      <c r="AS39" s="121">
        <f>'REV-AR_CWS'!AS20*-1</f>
        <v>-226020.43349999981</v>
      </c>
      <c r="AT39" s="121">
        <f>'REV-AR_CWS'!AT20*-1</f>
        <v>452040.86700000055</v>
      </c>
      <c r="AU39" s="121">
        <f>'REV-AR_CWS'!AU20*-1</f>
        <v>-226020.43350000074</v>
      </c>
      <c r="AV39" s="121">
        <f>'REV-AR_CWS'!AV20*-1</f>
        <v>452040.86700000032</v>
      </c>
      <c r="AW39" s="121">
        <f>'REV-AR_CWS'!AW20*-1</f>
        <v>0</v>
      </c>
      <c r="AX39" s="121">
        <f>'REV-AR_CWS'!AX20*-1</f>
        <v>0</v>
      </c>
      <c r="AY39" s="121">
        <f>'REV-AR_CWS'!AY20*-1</f>
        <v>697049.46699999995</v>
      </c>
      <c r="AZ39" s="121">
        <f>'REV-AR_CWS'!AZ20*-1</f>
        <v>-98371.639839999611</v>
      </c>
      <c r="BA39" s="121">
        <f>'REV-AR_CWS'!BA20*-1</f>
        <v>-764706.47382500069</v>
      </c>
      <c r="BB39" s="121">
        <f>'REV-AR_CWS'!BB20*-1</f>
        <v>-227127.04912999994</v>
      </c>
      <c r="BC39" s="121">
        <f>'REV-AR_CWS'!BC20*-1</f>
        <v>9</v>
      </c>
      <c r="BD39" s="121">
        <f>'REV-AR_CWS'!BD20*-1</f>
        <v>-253989.36733499961</v>
      </c>
      <c r="BE39" s="121">
        <f>'REV-AR_CWS'!BE20*-1</f>
        <v>-230395.03915500036</v>
      </c>
      <c r="BF39" s="121">
        <f>'REV-AR_CWS'!BF20*-1</f>
        <v>484384.40648999996</v>
      </c>
      <c r="BG39" s="121">
        <f>'REV-AR_CWS'!BG20*-1</f>
        <v>-253989.36733499961</v>
      </c>
      <c r="BH39" s="121">
        <f>'REV-AR_CWS'!BH20*-1</f>
        <v>481107.41646499955</v>
      </c>
      <c r="BI39" s="121">
        <f>'REV-AR_CWS'!BI20*-1</f>
        <v>0</v>
      </c>
      <c r="BJ39" s="121">
        <f>'REV-AR_CWS'!BJ20*-1</f>
        <v>0</v>
      </c>
      <c r="BK39" s="121">
        <f>'REV-AR_CWS'!BK20*-1</f>
        <v>764706.47382500069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-357208.80000000005</v>
      </c>
      <c r="BA40" s="121">
        <f>'COGS-INVENTORY_CWS'!BA43*-1</f>
        <v>-178604.40000000002</v>
      </c>
      <c r="BB40" s="121">
        <f>'COGS-INVENTORY_CWS'!BB43*-1</f>
        <v>-178604.40000000002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261037.20000000007</v>
      </c>
      <c r="BF40" s="121">
        <f>'COGS-INVENTORY_CWS'!BF43*-1</f>
        <v>82432.800000000047</v>
      </c>
      <c r="BG40" s="121">
        <f>'COGS-INVENTORY_CWS'!BG43*-1</f>
        <v>178604.40000000002</v>
      </c>
      <c r="BH40" s="121">
        <f>'COGS-INVENTORY_CWS'!BH43*-1</f>
        <v>274776</v>
      </c>
      <c r="BI40" s="121">
        <f>'COGS-INVENTORY_CWS'!BI43*-1</f>
        <v>-6141243.6000000006</v>
      </c>
      <c r="BJ40" s="121">
        <f>'COGS-INVENTORY_CWS'!BJ43*-1</f>
        <v>-6141243.6000000006</v>
      </c>
      <c r="BK40" s="121">
        <f>'COGS-INVENTORY_CWS'!BK43*-1</f>
        <v>-8476839.5999999996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799247.20000000007</v>
      </c>
      <c r="BA41" s="121">
        <f>'COGS-INVENTORY_CWS'!BA70</f>
        <v>894134.79999999993</v>
      </c>
      <c r="BB41" s="121">
        <f>'COGS-INVENTORY_CWS'!BB70</f>
        <v>178604.39999999991</v>
      </c>
      <c r="BC41" s="121">
        <f>'COGS-INVENTORY_CWS'!BC70</f>
        <v>-96171.59999999986</v>
      </c>
      <c r="BD41" s="121">
        <f>'COGS-INVENTORY_CWS'!BD70</f>
        <v>-82432.800000000047</v>
      </c>
      <c r="BE41" s="121">
        <f>'COGS-INVENTORY_CWS'!BE70</f>
        <v>-82432.800000000279</v>
      </c>
      <c r="BF41" s="121">
        <f>'COGS-INVENTORY_CWS'!BF70</f>
        <v>-178604.40000000014</v>
      </c>
      <c r="BG41" s="121">
        <f>'COGS-INVENTORY_CWS'!BG70</f>
        <v>0</v>
      </c>
      <c r="BH41" s="121">
        <f>'COGS-INVENTORY_CWS'!BH70</f>
        <v>-274776</v>
      </c>
      <c r="BI41" s="121">
        <f>'COGS-INVENTORY_CWS'!BI70</f>
        <v>6141243.6000000006</v>
      </c>
      <c r="BJ41" s="121">
        <f>'COGS-INVENTORY_CWS'!BJ70</f>
        <v>6416019.6000000015</v>
      </c>
      <c r="BK41" s="121">
        <f>'COGS-INVENTORY_CWS'!BK70</f>
        <v>2060819.9999999981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658.33333333333576</v>
      </c>
      <c r="E43" s="121">
        <f>SUM(E38:E42)</f>
        <v>1250</v>
      </c>
      <c r="F43" s="121">
        <f t="shared" ref="F43:BK43" si="6">SUM(F38:F42)</f>
        <v>-58583.333333333328</v>
      </c>
      <c r="G43" s="121">
        <f t="shared" si="6"/>
        <v>-92773.333333333328</v>
      </c>
      <c r="H43" s="121">
        <f t="shared" si="6"/>
        <v>43036.666666666672</v>
      </c>
      <c r="I43" s="121">
        <f t="shared" si="6"/>
        <v>79036.666666666672</v>
      </c>
      <c r="J43" s="121">
        <f t="shared" si="6"/>
        <v>92176.666666666672</v>
      </c>
      <c r="K43" s="121">
        <f t="shared" si="6"/>
        <v>79036.666666666672</v>
      </c>
      <c r="L43" s="121">
        <f t="shared" si="6"/>
        <v>106676.66666666667</v>
      </c>
      <c r="M43" s="121">
        <f t="shared" si="6"/>
        <v>71416.666666666672</v>
      </c>
      <c r="N43" s="121">
        <f t="shared" si="6"/>
        <v>95416.666666666672</v>
      </c>
      <c r="O43" s="121">
        <f t="shared" si="6"/>
        <v>17106.666666666672</v>
      </c>
      <c r="P43" s="121">
        <f t="shared" si="6"/>
        <v>-260008.33333333331</v>
      </c>
      <c r="Q43" s="121">
        <f t="shared" si="6"/>
        <v>-172328.33333333331</v>
      </c>
      <c r="R43" s="121">
        <f t="shared" si="6"/>
        <v>10961.666666666672</v>
      </c>
      <c r="S43" s="121">
        <f t="shared" si="6"/>
        <v>45736.666666666672</v>
      </c>
      <c r="T43" s="121">
        <f t="shared" si="6"/>
        <v>-17393.333333333328</v>
      </c>
      <c r="U43" s="121">
        <f t="shared" si="6"/>
        <v>56971.666666666672</v>
      </c>
      <c r="V43" s="121">
        <f t="shared" si="6"/>
        <v>174788.33333333334</v>
      </c>
      <c r="W43" s="121">
        <f t="shared" si="6"/>
        <v>72603.333333333343</v>
      </c>
      <c r="X43" s="121">
        <f t="shared" si="6"/>
        <v>195118.33333333337</v>
      </c>
      <c r="Y43" s="121">
        <f t="shared" si="6"/>
        <v>71533.333333333343</v>
      </c>
      <c r="Z43" s="121">
        <f t="shared" si="6"/>
        <v>148573.33333333334</v>
      </c>
      <c r="AA43" s="121">
        <f t="shared" si="6"/>
        <v>255038.33333333337</v>
      </c>
      <c r="AB43" s="121">
        <f t="shared" si="6"/>
        <v>-382495.13333333336</v>
      </c>
      <c r="AC43" s="121">
        <f t="shared" si="6"/>
        <v>-364791.26666666672</v>
      </c>
      <c r="AD43" s="121">
        <f t="shared" si="6"/>
        <v>-75013.86666666661</v>
      </c>
      <c r="AE43" s="121">
        <f t="shared" si="6"/>
        <v>27556.333333333343</v>
      </c>
      <c r="AF43" s="121">
        <f t="shared" si="6"/>
        <v>-86933.666666666657</v>
      </c>
      <c r="AG43" s="121">
        <f t="shared" si="6"/>
        <v>12940.13333333339</v>
      </c>
      <c r="AH43" s="121">
        <f t="shared" si="6"/>
        <v>288593.53333333333</v>
      </c>
      <c r="AI43" s="121">
        <f t="shared" si="6"/>
        <v>44997.333333333343</v>
      </c>
      <c r="AJ43" s="121">
        <f t="shared" si="6"/>
        <v>332570.53333333333</v>
      </c>
      <c r="AK43" s="121">
        <f t="shared" si="6"/>
        <v>71533.333333333343</v>
      </c>
      <c r="AL43" s="121">
        <f t="shared" si="6"/>
        <v>203464.33333333337</v>
      </c>
      <c r="AM43" s="121">
        <f t="shared" si="6"/>
        <v>261971.93333333347</v>
      </c>
      <c r="AN43" s="121">
        <f t="shared" si="6"/>
        <v>-1122983.7971666669</v>
      </c>
      <c r="AO43" s="121">
        <f t="shared" si="6"/>
        <v>-1435720.1336666667</v>
      </c>
      <c r="AP43" s="121">
        <f t="shared" si="6"/>
        <v>-154496.10016666623</v>
      </c>
      <c r="AQ43" s="121">
        <f t="shared" si="6"/>
        <v>70258.333333333343</v>
      </c>
      <c r="AR43" s="121">
        <f t="shared" si="6"/>
        <v>-155771.1001666674</v>
      </c>
      <c r="AS43" s="121">
        <f t="shared" si="6"/>
        <v>-151919.10016666647</v>
      </c>
      <c r="AT43" s="121">
        <f t="shared" si="6"/>
        <v>522290.20033333392</v>
      </c>
      <c r="AU43" s="121">
        <f t="shared" si="6"/>
        <v>-151919.1001666674</v>
      </c>
      <c r="AV43" s="121">
        <f t="shared" si="6"/>
        <v>523574.20033333369</v>
      </c>
      <c r="AW43" s="121">
        <f t="shared" si="6"/>
        <v>71533.333333333343</v>
      </c>
      <c r="AX43" s="121">
        <f t="shared" si="6"/>
        <v>75599.333333333343</v>
      </c>
      <c r="AY43" s="121">
        <f t="shared" si="6"/>
        <v>768154.80033333332</v>
      </c>
      <c r="AZ43" s="121">
        <f t="shared" si="6"/>
        <v>415200.09349333378</v>
      </c>
      <c r="BA43" s="121">
        <f t="shared" si="6"/>
        <v>22357.259508332587</v>
      </c>
      <c r="BB43" s="121">
        <f t="shared" si="6"/>
        <v>-155593.71579666669</v>
      </c>
      <c r="BC43" s="121">
        <f t="shared" si="6"/>
        <v>-24629.266666666517</v>
      </c>
      <c r="BD43" s="121">
        <f t="shared" si="6"/>
        <v>-264888.83400166628</v>
      </c>
      <c r="BE43" s="121">
        <f t="shared" si="6"/>
        <v>19742.694178332778</v>
      </c>
      <c r="BF43" s="121">
        <f t="shared" si="6"/>
        <v>459746.13982333324</v>
      </c>
      <c r="BG43" s="121">
        <f t="shared" si="6"/>
        <v>-3851.6340016662434</v>
      </c>
      <c r="BH43" s="121">
        <f t="shared" si="6"/>
        <v>552640.74979833292</v>
      </c>
      <c r="BI43" s="121">
        <f t="shared" si="6"/>
        <v>71533.333333333023</v>
      </c>
      <c r="BJ43" s="121">
        <f t="shared" si="6"/>
        <v>346309.33333333395</v>
      </c>
      <c r="BK43" s="121">
        <f t="shared" si="6"/>
        <v>-5579779.7928416673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-27652</v>
      </c>
      <c r="D45" s="121">
        <f t="shared" si="7"/>
        <v>-9384459</v>
      </c>
      <c r="E45" s="121">
        <f t="shared" si="7"/>
        <v>-9357109</v>
      </c>
      <c r="F45" s="121">
        <f t="shared" si="7"/>
        <v>-9416949</v>
      </c>
      <c r="G45" s="121">
        <f t="shared" si="7"/>
        <v>-9495399</v>
      </c>
      <c r="H45" s="121">
        <f t="shared" si="7"/>
        <v>-9393049</v>
      </c>
      <c r="I45" s="121">
        <f t="shared" si="7"/>
        <v>-9352329</v>
      </c>
      <c r="J45" s="121">
        <f t="shared" si="7"/>
        <v>-9381689</v>
      </c>
      <c r="K45" s="121">
        <f t="shared" si="7"/>
        <v>-9358659</v>
      </c>
      <c r="L45" s="121">
        <f t="shared" si="7"/>
        <v>-9335119</v>
      </c>
      <c r="M45" s="121">
        <f t="shared" si="7"/>
        <v>-9345294</v>
      </c>
      <c r="N45" s="121">
        <f t="shared" si="7"/>
        <v>-9320819</v>
      </c>
      <c r="O45" s="121">
        <f t="shared" si="7"/>
        <v>-9406424</v>
      </c>
      <c r="P45" s="121">
        <f t="shared" si="7"/>
        <v>-11069035.625</v>
      </c>
      <c r="Q45" s="121">
        <f t="shared" si="7"/>
        <v>-10934340.625</v>
      </c>
      <c r="R45" s="121">
        <f t="shared" si="7"/>
        <v>-10730720.625</v>
      </c>
      <c r="S45" s="121">
        <f t="shared" si="7"/>
        <v>-10701510.625</v>
      </c>
      <c r="T45" s="121">
        <f t="shared" si="7"/>
        <v>-10750405.625</v>
      </c>
      <c r="U45" s="121">
        <f t="shared" si="7"/>
        <v>-10663255.625</v>
      </c>
      <c r="V45" s="121">
        <f t="shared" si="7"/>
        <v>-9575065.625</v>
      </c>
      <c r="W45" s="121">
        <f t="shared" si="7"/>
        <v>-9665285.625</v>
      </c>
      <c r="X45" s="121">
        <f t="shared" si="7"/>
        <v>-9572550.625</v>
      </c>
      <c r="Y45" s="121">
        <f t="shared" si="7"/>
        <v>-9698650.625</v>
      </c>
      <c r="Z45" s="121">
        <f t="shared" si="7"/>
        <v>-9619095.625</v>
      </c>
      <c r="AA45" s="121">
        <f t="shared" si="7"/>
        <v>-9555450.625</v>
      </c>
      <c r="AB45" s="121">
        <f t="shared" si="7"/>
        <v>-8625219.4656249993</v>
      </c>
      <c r="AC45" s="121">
        <f t="shared" si="7"/>
        <v>-8541562.9656250011</v>
      </c>
      <c r="AD45" s="121">
        <f t="shared" si="7"/>
        <v>-8224462.4656249993</v>
      </c>
      <c r="AE45" s="121">
        <f t="shared" si="7"/>
        <v>-8127997.265625</v>
      </c>
      <c r="AF45" s="121">
        <f t="shared" si="7"/>
        <v>-8217491.4156250004</v>
      </c>
      <c r="AG45" s="121">
        <f t="shared" si="7"/>
        <v>-8099114.5156249991</v>
      </c>
      <c r="AH45" s="121">
        <f t="shared" si="7"/>
        <v>-7862210.0656249998</v>
      </c>
      <c r="AI45" s="121">
        <f t="shared" ref="AI45:BK45" si="8">AI35+AI43</f>
        <v>-8088810.4156250004</v>
      </c>
      <c r="AJ45" s="121">
        <f t="shared" si="8"/>
        <v>-7838631.1656250004</v>
      </c>
      <c r="AK45" s="121">
        <f t="shared" si="8"/>
        <v>-8104273.3656250006</v>
      </c>
      <c r="AL45" s="121">
        <f t="shared" si="8"/>
        <v>-7967737.3656250006</v>
      </c>
      <c r="AM45" s="121">
        <f t="shared" si="8"/>
        <v>-7977739.0656249998</v>
      </c>
      <c r="AN45" s="121">
        <f t="shared" si="8"/>
        <v>-10912483.210015625</v>
      </c>
      <c r="AO45" s="121">
        <f t="shared" si="8"/>
        <v>-11078784.515515625</v>
      </c>
      <c r="AP45" s="121">
        <f t="shared" si="8"/>
        <v>-9747758.848015625</v>
      </c>
      <c r="AQ45" s="121">
        <f t="shared" si="8"/>
        <v>-9529109.4145156257</v>
      </c>
      <c r="AR45" s="121">
        <f t="shared" si="8"/>
        <v>-9702482.2140156273</v>
      </c>
      <c r="AS45" s="121">
        <f t="shared" si="8"/>
        <v>-9655328.5800156258</v>
      </c>
      <c r="AT45" s="121">
        <f t="shared" si="8"/>
        <v>-9072327.5475156251</v>
      </c>
      <c r="AU45" s="121">
        <f t="shared" si="8"/>
        <v>-9701880.2140156273</v>
      </c>
      <c r="AV45" s="121">
        <f t="shared" si="8"/>
        <v>-9116240.1815156247</v>
      </c>
      <c r="AW45" s="121">
        <f t="shared" si="8"/>
        <v>-9572886.0485156253</v>
      </c>
      <c r="AX45" s="121">
        <f t="shared" si="8"/>
        <v>-9564215.0485156253</v>
      </c>
      <c r="AY45" s="121">
        <f t="shared" si="8"/>
        <v>-9018239.6125156246</v>
      </c>
      <c r="AZ45" s="121">
        <f t="shared" si="8"/>
        <v>-12946338.192378515</v>
      </c>
      <c r="BA45" s="121">
        <f t="shared" si="8"/>
        <v>-13172226.525113517</v>
      </c>
      <c r="BB45" s="121">
        <f t="shared" si="8"/>
        <v>-13297117.252038516</v>
      </c>
      <c r="BC45" s="121">
        <f t="shared" si="8"/>
        <v>-13172257.802908516</v>
      </c>
      <c r="BD45" s="121">
        <f t="shared" si="8"/>
        <v>-13349392.743808515</v>
      </c>
      <c r="BE45" s="121">
        <f t="shared" si="8"/>
        <v>-13018200.967248516</v>
      </c>
      <c r="BF45" s="121">
        <f t="shared" si="8"/>
        <v>-12683132.396418517</v>
      </c>
      <c r="BG45" s="121">
        <f t="shared" si="8"/>
        <v>-13091605.543808516</v>
      </c>
      <c r="BH45" s="121">
        <f t="shared" si="8"/>
        <v>-12638693.034823516</v>
      </c>
      <c r="BI45" s="121">
        <f t="shared" si="8"/>
        <v>-13124405.451288518</v>
      </c>
      <c r="BJ45" s="121">
        <f t="shared" si="8"/>
        <v>-12845024.451288516</v>
      </c>
      <c r="BK45" s="121">
        <f t="shared" si="8"/>
        <v>-18932643.078713514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-39500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-4200000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-39500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-4200000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51359617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56093909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52842031.5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51331965</v>
      </c>
      <c r="D55" s="121">
        <f t="shared" ref="D55:BK55" si="10">+D45+D50+D53</f>
        <v>-9423959</v>
      </c>
      <c r="E55" s="121">
        <f t="shared" si="10"/>
        <v>-9392609</v>
      </c>
      <c r="F55" s="121">
        <f t="shared" si="10"/>
        <v>-9426949</v>
      </c>
      <c r="G55" s="121">
        <f t="shared" si="10"/>
        <v>-13695399</v>
      </c>
      <c r="H55" s="121">
        <f t="shared" si="10"/>
        <v>46700860</v>
      </c>
      <c r="I55" s="121">
        <f t="shared" si="10"/>
        <v>-9352329</v>
      </c>
      <c r="J55" s="121">
        <f t="shared" si="10"/>
        <v>-9381689</v>
      </c>
      <c r="K55" s="121">
        <f t="shared" si="10"/>
        <v>-9358659</v>
      </c>
      <c r="L55" s="121">
        <f t="shared" si="10"/>
        <v>-9335119</v>
      </c>
      <c r="M55" s="121">
        <f t="shared" si="10"/>
        <v>-9345294</v>
      </c>
      <c r="N55" s="121">
        <f t="shared" si="10"/>
        <v>43521212.5</v>
      </c>
      <c r="O55" s="121">
        <f t="shared" si="10"/>
        <v>-9406424</v>
      </c>
      <c r="P55" s="121">
        <f t="shared" si="10"/>
        <v>-11069035.625</v>
      </c>
      <c r="Q55" s="121">
        <f t="shared" si="10"/>
        <v>-10934340.625</v>
      </c>
      <c r="R55" s="121">
        <f t="shared" si="10"/>
        <v>-10730720.625</v>
      </c>
      <c r="S55" s="121">
        <f t="shared" si="10"/>
        <v>-10701510.625</v>
      </c>
      <c r="T55" s="121">
        <f t="shared" si="10"/>
        <v>-10750405.625</v>
      </c>
      <c r="U55" s="121">
        <f t="shared" si="10"/>
        <v>-10663255.625</v>
      </c>
      <c r="V55" s="121">
        <f t="shared" si="10"/>
        <v>-9582065.625</v>
      </c>
      <c r="W55" s="121">
        <f t="shared" si="10"/>
        <v>-9665285.625</v>
      </c>
      <c r="X55" s="121">
        <f t="shared" si="10"/>
        <v>-9572550.625</v>
      </c>
      <c r="Y55" s="121">
        <f t="shared" si="10"/>
        <v>-9698650.625</v>
      </c>
      <c r="Z55" s="121">
        <f t="shared" si="10"/>
        <v>-9619095.625</v>
      </c>
      <c r="AA55" s="121">
        <f t="shared" si="10"/>
        <v>-9555450.625</v>
      </c>
      <c r="AB55" s="121">
        <f t="shared" si="10"/>
        <v>-8619719.4656249993</v>
      </c>
      <c r="AC55" s="121">
        <f t="shared" si="10"/>
        <v>-8541562.9656250011</v>
      </c>
      <c r="AD55" s="121">
        <f t="shared" si="10"/>
        <v>-8224462.4656249993</v>
      </c>
      <c r="AE55" s="121">
        <f t="shared" si="10"/>
        <v>-8127997.265625</v>
      </c>
      <c r="AF55" s="121">
        <f t="shared" si="10"/>
        <v>-8217491.4156250004</v>
      </c>
      <c r="AG55" s="121">
        <f t="shared" si="10"/>
        <v>-8099114.5156249991</v>
      </c>
      <c r="AH55" s="121">
        <f t="shared" si="10"/>
        <v>-7862210.0656249998</v>
      </c>
      <c r="AI55" s="121">
        <f t="shared" si="10"/>
        <v>-8088810.4156250004</v>
      </c>
      <c r="AJ55" s="121">
        <f t="shared" si="10"/>
        <v>-7838631.1656250004</v>
      </c>
      <c r="AK55" s="121">
        <f t="shared" si="10"/>
        <v>-8104273.3656250006</v>
      </c>
      <c r="AL55" s="121">
        <f t="shared" si="10"/>
        <v>-7967737.3656250006</v>
      </c>
      <c r="AM55" s="121">
        <f t="shared" si="10"/>
        <v>-7977739.0656249998</v>
      </c>
      <c r="AN55" s="121">
        <f t="shared" si="10"/>
        <v>-10912483.210015625</v>
      </c>
      <c r="AO55" s="121">
        <f t="shared" si="10"/>
        <v>-11078784.515515625</v>
      </c>
      <c r="AP55" s="121">
        <f t="shared" si="10"/>
        <v>-9747758.848015625</v>
      </c>
      <c r="AQ55" s="121">
        <f t="shared" si="10"/>
        <v>-9529109.4145156257</v>
      </c>
      <c r="AR55" s="121">
        <f t="shared" si="10"/>
        <v>-9702482.2140156273</v>
      </c>
      <c r="AS55" s="121">
        <f t="shared" si="10"/>
        <v>-9655328.5800156258</v>
      </c>
      <c r="AT55" s="121">
        <f t="shared" si="10"/>
        <v>-9072327.5475156251</v>
      </c>
      <c r="AU55" s="121">
        <f t="shared" si="10"/>
        <v>-9701880.2140156273</v>
      </c>
      <c r="AV55" s="121">
        <f t="shared" si="10"/>
        <v>-9116240.1815156247</v>
      </c>
      <c r="AW55" s="121">
        <f t="shared" si="10"/>
        <v>-9572886.0485156253</v>
      </c>
      <c r="AX55" s="121">
        <f t="shared" si="10"/>
        <v>-9564215.0485156253</v>
      </c>
      <c r="AY55" s="121">
        <f t="shared" si="10"/>
        <v>-9018239.6125156246</v>
      </c>
      <c r="AZ55" s="121">
        <f t="shared" si="10"/>
        <v>-12946338.192378515</v>
      </c>
      <c r="BA55" s="121">
        <f t="shared" si="10"/>
        <v>-13172226.525113517</v>
      </c>
      <c r="BB55" s="121">
        <f t="shared" si="10"/>
        <v>-13297117.252038516</v>
      </c>
      <c r="BC55" s="121">
        <f t="shared" si="10"/>
        <v>-13172257.802908516</v>
      </c>
      <c r="BD55" s="121">
        <f t="shared" si="10"/>
        <v>-13349392.743808515</v>
      </c>
      <c r="BE55" s="121">
        <f t="shared" si="10"/>
        <v>-13018200.967248516</v>
      </c>
      <c r="BF55" s="121">
        <f t="shared" si="10"/>
        <v>-12683132.396418517</v>
      </c>
      <c r="BG55" s="121">
        <f t="shared" si="10"/>
        <v>-13091605.543808516</v>
      </c>
      <c r="BH55" s="121">
        <f t="shared" si="10"/>
        <v>-12638693.034823516</v>
      </c>
      <c r="BI55" s="121">
        <f t="shared" si="10"/>
        <v>-13124405.451288518</v>
      </c>
      <c r="BJ55" s="121">
        <f t="shared" si="10"/>
        <v>-12845024.451288516</v>
      </c>
      <c r="BK55" s="121">
        <f t="shared" si="10"/>
        <v>-18932643.078713514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51331965</v>
      </c>
      <c r="E57" s="121">
        <f t="shared" si="11"/>
        <v>41908006</v>
      </c>
      <c r="F57" s="121">
        <f t="shared" si="11"/>
        <v>32515397</v>
      </c>
      <c r="G57" s="121">
        <f t="shared" si="11"/>
        <v>23088448</v>
      </c>
      <c r="H57" s="121">
        <f t="shared" si="11"/>
        <v>9393049</v>
      </c>
      <c r="I57" s="121">
        <f t="shared" si="11"/>
        <v>56093909</v>
      </c>
      <c r="J57" s="121">
        <f t="shared" si="11"/>
        <v>46741580</v>
      </c>
      <c r="K57" s="121">
        <f t="shared" si="11"/>
        <v>37359891</v>
      </c>
      <c r="L57" s="121">
        <f t="shared" si="11"/>
        <v>28001232</v>
      </c>
      <c r="M57" s="121">
        <f t="shared" si="11"/>
        <v>18666113</v>
      </c>
      <c r="N57" s="121">
        <f t="shared" si="11"/>
        <v>9320819</v>
      </c>
      <c r="O57" s="121">
        <f t="shared" si="11"/>
        <v>52842031.5</v>
      </c>
      <c r="P57" s="121">
        <f t="shared" si="11"/>
        <v>43435607.5</v>
      </c>
      <c r="Q57" s="121">
        <f t="shared" si="11"/>
        <v>32366571.875</v>
      </c>
      <c r="R57" s="121">
        <f t="shared" si="11"/>
        <v>21432231.25</v>
      </c>
      <c r="S57" s="121">
        <f t="shared" si="11"/>
        <v>10701510.625</v>
      </c>
      <c r="T57" s="121">
        <f t="shared" si="11"/>
        <v>0</v>
      </c>
      <c r="U57" s="121">
        <f t="shared" si="11"/>
        <v>-10750405.625</v>
      </c>
      <c r="V57" s="121">
        <f t="shared" si="11"/>
        <v>-21413661.25</v>
      </c>
      <c r="W57" s="121">
        <f t="shared" si="11"/>
        <v>-30995726.875</v>
      </c>
      <c r="X57" s="121">
        <f t="shared" si="11"/>
        <v>-40661012.5</v>
      </c>
      <c r="Y57" s="121">
        <f t="shared" si="11"/>
        <v>-50233563.125</v>
      </c>
      <c r="Z57" s="121">
        <f t="shared" si="11"/>
        <v>-59932213.75</v>
      </c>
      <c r="AA57" s="121">
        <f t="shared" si="11"/>
        <v>-69551309.375</v>
      </c>
      <c r="AB57" s="121">
        <f t="shared" si="11"/>
        <v>-79106760</v>
      </c>
      <c r="AC57" s="121">
        <f t="shared" si="11"/>
        <v>-87726479.465625003</v>
      </c>
      <c r="AD57" s="121">
        <f t="shared" si="11"/>
        <v>-96268042.431250006</v>
      </c>
      <c r="AE57" s="121">
        <f t="shared" si="11"/>
        <v>-104492504.89687501</v>
      </c>
      <c r="AF57" s="121">
        <f t="shared" si="11"/>
        <v>-112620502.16250001</v>
      </c>
      <c r="AG57" s="121">
        <f t="shared" si="11"/>
        <v>-120837993.57812501</v>
      </c>
      <c r="AH57" s="121">
        <f t="shared" si="11"/>
        <v>-128937108.09375001</v>
      </c>
      <c r="AI57" s="121">
        <f t="shared" si="11"/>
        <v>-136799318.15937501</v>
      </c>
      <c r="AJ57" s="121">
        <f t="shared" ref="AJ57:BK57" si="12">AI58</f>
        <v>-144888128.57500002</v>
      </c>
      <c r="AK57" s="121">
        <f t="shared" si="12"/>
        <v>-152726759.74062502</v>
      </c>
      <c r="AL57" s="121">
        <f t="shared" si="12"/>
        <v>-160831033.10625002</v>
      </c>
      <c r="AM57" s="121">
        <f t="shared" si="12"/>
        <v>-168798770.47187501</v>
      </c>
      <c r="AN57" s="121">
        <f t="shared" si="12"/>
        <v>-176776509.53750002</v>
      </c>
      <c r="AO57" s="121">
        <f t="shared" si="12"/>
        <v>-187688992.74751565</v>
      </c>
      <c r="AP57" s="121">
        <f t="shared" si="12"/>
        <v>-198767777.26303127</v>
      </c>
      <c r="AQ57" s="121">
        <f t="shared" si="12"/>
        <v>-208515536.11104691</v>
      </c>
      <c r="AR57" s="121">
        <f t="shared" si="12"/>
        <v>-218044645.52556252</v>
      </c>
      <c r="AS57" s="121">
        <f t="shared" si="12"/>
        <v>-227747127.73957816</v>
      </c>
      <c r="AT57" s="121">
        <f t="shared" si="12"/>
        <v>-237402456.31959379</v>
      </c>
      <c r="AU57" s="121">
        <f t="shared" si="12"/>
        <v>-246474783.86710942</v>
      </c>
      <c r="AV57" s="121">
        <f t="shared" si="12"/>
        <v>-256176664.08112505</v>
      </c>
      <c r="AW57" s="121">
        <f t="shared" si="12"/>
        <v>-265292904.26264068</v>
      </c>
      <c r="AX57" s="121">
        <f t="shared" si="12"/>
        <v>-274865790.31115633</v>
      </c>
      <c r="AY57" s="121">
        <f t="shared" si="12"/>
        <v>-284430005.35967195</v>
      </c>
      <c r="AZ57" s="121">
        <f t="shared" si="12"/>
        <v>-293448244.97218758</v>
      </c>
      <c r="BA57" s="121">
        <f t="shared" si="12"/>
        <v>-306394583.1645661</v>
      </c>
      <c r="BB57" s="121">
        <f t="shared" si="12"/>
        <v>-319566809.68967962</v>
      </c>
      <c r="BC57" s="121">
        <f t="shared" si="12"/>
        <v>-332863926.94171816</v>
      </c>
      <c r="BD57" s="121">
        <f t="shared" si="12"/>
        <v>-346036184.7446267</v>
      </c>
      <c r="BE57" s="121">
        <f t="shared" si="12"/>
        <v>-359385577.48843521</v>
      </c>
      <c r="BF57" s="121">
        <f t="shared" si="12"/>
        <v>-372403778.45568371</v>
      </c>
      <c r="BG57" s="121">
        <f t="shared" si="12"/>
        <v>-385086910.85210222</v>
      </c>
      <c r="BH57" s="121">
        <f t="shared" si="12"/>
        <v>-398178516.39591074</v>
      </c>
      <c r="BI57" s="121">
        <f t="shared" si="12"/>
        <v>-410817209.43073428</v>
      </c>
      <c r="BJ57" s="121">
        <f t="shared" si="12"/>
        <v>-423941614.8820228</v>
      </c>
      <c r="BK57" s="121">
        <f t="shared" si="12"/>
        <v>-436786639.33331132</v>
      </c>
      <c r="BL57" s="130"/>
    </row>
    <row r="58" spans="2:64" x14ac:dyDescent="0.15">
      <c r="B58" s="136" t="s">
        <v>476</v>
      </c>
      <c r="C58" s="121">
        <f>C55</f>
        <v>51331965</v>
      </c>
      <c r="D58" s="121">
        <f t="shared" ref="D58:AI58" si="13">D57+D55</f>
        <v>41908006</v>
      </c>
      <c r="E58" s="121">
        <f t="shared" si="13"/>
        <v>32515397</v>
      </c>
      <c r="F58" s="121">
        <f t="shared" si="13"/>
        <v>23088448</v>
      </c>
      <c r="G58" s="121">
        <f t="shared" si="13"/>
        <v>9393049</v>
      </c>
      <c r="H58" s="121">
        <f t="shared" si="13"/>
        <v>56093909</v>
      </c>
      <c r="I58" s="121">
        <f t="shared" si="13"/>
        <v>46741580</v>
      </c>
      <c r="J58" s="121">
        <f t="shared" si="13"/>
        <v>37359891</v>
      </c>
      <c r="K58" s="121">
        <f t="shared" si="13"/>
        <v>28001232</v>
      </c>
      <c r="L58" s="121">
        <f t="shared" si="13"/>
        <v>18666113</v>
      </c>
      <c r="M58" s="121">
        <f t="shared" si="13"/>
        <v>9320819</v>
      </c>
      <c r="N58" s="121">
        <f t="shared" si="13"/>
        <v>52842031.5</v>
      </c>
      <c r="O58" s="121">
        <f t="shared" si="13"/>
        <v>43435607.5</v>
      </c>
      <c r="P58" s="121">
        <f t="shared" si="13"/>
        <v>32366571.875</v>
      </c>
      <c r="Q58" s="121">
        <f t="shared" si="13"/>
        <v>21432231.25</v>
      </c>
      <c r="R58" s="121">
        <f t="shared" si="13"/>
        <v>10701510.625</v>
      </c>
      <c r="S58" s="121">
        <f t="shared" si="13"/>
        <v>0</v>
      </c>
      <c r="T58" s="121">
        <f t="shared" si="13"/>
        <v>-10750405.625</v>
      </c>
      <c r="U58" s="121">
        <f t="shared" si="13"/>
        <v>-21413661.25</v>
      </c>
      <c r="V58" s="121">
        <f t="shared" si="13"/>
        <v>-30995726.875</v>
      </c>
      <c r="W58" s="121">
        <f t="shared" si="13"/>
        <v>-40661012.5</v>
      </c>
      <c r="X58" s="121">
        <f t="shared" si="13"/>
        <v>-50233563.125</v>
      </c>
      <c r="Y58" s="121">
        <f t="shared" si="13"/>
        <v>-59932213.75</v>
      </c>
      <c r="Z58" s="121">
        <f t="shared" si="13"/>
        <v>-69551309.375</v>
      </c>
      <c r="AA58" s="121">
        <f t="shared" si="13"/>
        <v>-79106760</v>
      </c>
      <c r="AB58" s="121">
        <f t="shared" si="13"/>
        <v>-87726479.465625003</v>
      </c>
      <c r="AC58" s="121">
        <f t="shared" si="13"/>
        <v>-96268042.431250006</v>
      </c>
      <c r="AD58" s="121">
        <f t="shared" si="13"/>
        <v>-104492504.89687501</v>
      </c>
      <c r="AE58" s="121">
        <f t="shared" si="13"/>
        <v>-112620502.16250001</v>
      </c>
      <c r="AF58" s="121">
        <f t="shared" si="13"/>
        <v>-120837993.57812501</v>
      </c>
      <c r="AG58" s="121">
        <f t="shared" si="13"/>
        <v>-128937108.09375001</v>
      </c>
      <c r="AH58" s="121">
        <f t="shared" si="13"/>
        <v>-136799318.15937501</v>
      </c>
      <c r="AI58" s="121">
        <f t="shared" si="13"/>
        <v>-144888128.57500002</v>
      </c>
      <c r="AJ58" s="121">
        <f t="shared" ref="AJ58:BK58" si="14">AJ57+AJ55</f>
        <v>-152726759.74062502</v>
      </c>
      <c r="AK58" s="121">
        <f t="shared" si="14"/>
        <v>-160831033.10625002</v>
      </c>
      <c r="AL58" s="121">
        <f t="shared" si="14"/>
        <v>-168798770.47187501</v>
      </c>
      <c r="AM58" s="121">
        <f t="shared" si="14"/>
        <v>-176776509.53750002</v>
      </c>
      <c r="AN58" s="121">
        <f t="shared" si="14"/>
        <v>-187688992.74751565</v>
      </c>
      <c r="AO58" s="121">
        <f t="shared" si="14"/>
        <v>-198767777.26303127</v>
      </c>
      <c r="AP58" s="121">
        <f t="shared" si="14"/>
        <v>-208515536.11104691</v>
      </c>
      <c r="AQ58" s="121">
        <f t="shared" si="14"/>
        <v>-218044645.52556252</v>
      </c>
      <c r="AR58" s="121">
        <f t="shared" si="14"/>
        <v>-227747127.73957816</v>
      </c>
      <c r="AS58" s="121">
        <f t="shared" si="14"/>
        <v>-237402456.31959379</v>
      </c>
      <c r="AT58" s="121">
        <f t="shared" si="14"/>
        <v>-246474783.86710942</v>
      </c>
      <c r="AU58" s="121">
        <f t="shared" si="14"/>
        <v>-256176664.08112505</v>
      </c>
      <c r="AV58" s="121">
        <f t="shared" si="14"/>
        <v>-265292904.26264068</v>
      </c>
      <c r="AW58" s="121">
        <f t="shared" si="14"/>
        <v>-274865790.31115633</v>
      </c>
      <c r="AX58" s="121">
        <f t="shared" si="14"/>
        <v>-284430005.35967195</v>
      </c>
      <c r="AY58" s="121">
        <f t="shared" si="14"/>
        <v>-293448244.97218758</v>
      </c>
      <c r="AZ58" s="121">
        <f t="shared" si="14"/>
        <v>-306394583.1645661</v>
      </c>
      <c r="BA58" s="121">
        <f t="shared" si="14"/>
        <v>-319566809.68967962</v>
      </c>
      <c r="BB58" s="121">
        <f t="shared" si="14"/>
        <v>-332863926.94171816</v>
      </c>
      <c r="BC58" s="121">
        <f t="shared" si="14"/>
        <v>-346036184.7446267</v>
      </c>
      <c r="BD58" s="121">
        <f t="shared" si="14"/>
        <v>-359385577.48843521</v>
      </c>
      <c r="BE58" s="121">
        <f t="shared" si="14"/>
        <v>-372403778.45568371</v>
      </c>
      <c r="BF58" s="121">
        <f t="shared" si="14"/>
        <v>-385086910.85210222</v>
      </c>
      <c r="BG58" s="121">
        <f t="shared" si="14"/>
        <v>-398178516.39591074</v>
      </c>
      <c r="BH58" s="121">
        <f t="shared" si="14"/>
        <v>-410817209.43073428</v>
      </c>
      <c r="BI58" s="121">
        <f t="shared" si="14"/>
        <v>-423941614.8820228</v>
      </c>
      <c r="BJ58" s="121">
        <f t="shared" si="14"/>
        <v>-436786639.33331132</v>
      </c>
      <c r="BK58" s="121">
        <f t="shared" si="14"/>
        <v>-455719282.41202486</v>
      </c>
      <c r="BL58" s="130"/>
    </row>
    <row r="60" spans="2:64" x14ac:dyDescent="0.15">
      <c r="B60" s="138" t="s">
        <v>1066</v>
      </c>
      <c r="C60" s="130">
        <f>C53</f>
        <v>51359617</v>
      </c>
      <c r="D60" s="130">
        <f t="shared" ref="D60:AI60" si="15">D53+C60</f>
        <v>51359617</v>
      </c>
      <c r="E60" s="130">
        <f t="shared" si="15"/>
        <v>51359617</v>
      </c>
      <c r="F60" s="130">
        <f t="shared" si="15"/>
        <v>51359617</v>
      </c>
      <c r="G60" s="130">
        <f t="shared" si="15"/>
        <v>51359617</v>
      </c>
      <c r="H60" s="130">
        <f t="shared" si="15"/>
        <v>107453526</v>
      </c>
      <c r="I60" s="130">
        <f t="shared" si="15"/>
        <v>107453526</v>
      </c>
      <c r="J60" s="130">
        <f t="shared" si="15"/>
        <v>107453526</v>
      </c>
      <c r="K60" s="130">
        <f t="shared" si="15"/>
        <v>107453526</v>
      </c>
      <c r="L60" s="130">
        <f t="shared" si="15"/>
        <v>107453526</v>
      </c>
      <c r="M60" s="130">
        <f t="shared" si="15"/>
        <v>107453526</v>
      </c>
      <c r="N60" s="130">
        <f t="shared" si="15"/>
        <v>160295557.5</v>
      </c>
      <c r="O60" s="130">
        <f t="shared" si="15"/>
        <v>160295557.5</v>
      </c>
      <c r="P60" s="130">
        <f t="shared" si="15"/>
        <v>160295557.5</v>
      </c>
      <c r="Q60" s="130">
        <f t="shared" si="15"/>
        <v>160295557.5</v>
      </c>
      <c r="R60" s="130">
        <f t="shared" si="15"/>
        <v>160295557.5</v>
      </c>
      <c r="S60" s="130">
        <f t="shared" si="15"/>
        <v>160295557.5</v>
      </c>
      <c r="T60" s="130">
        <f t="shared" si="15"/>
        <v>160295557.5</v>
      </c>
      <c r="U60" s="130">
        <f t="shared" si="15"/>
        <v>160295557.5</v>
      </c>
      <c r="V60" s="130">
        <f t="shared" si="15"/>
        <v>160295557.5</v>
      </c>
      <c r="W60" s="130">
        <f t="shared" si="15"/>
        <v>160295557.5</v>
      </c>
      <c r="X60" s="130">
        <f t="shared" si="15"/>
        <v>160295557.5</v>
      </c>
      <c r="Y60" s="130">
        <f t="shared" si="15"/>
        <v>160295557.5</v>
      </c>
      <c r="Z60" s="130">
        <f t="shared" si="15"/>
        <v>160295557.5</v>
      </c>
      <c r="AA60" s="130">
        <f t="shared" si="15"/>
        <v>160295557.5</v>
      </c>
      <c r="AB60" s="130">
        <f t="shared" si="15"/>
        <v>160295557.5</v>
      </c>
      <c r="AC60" s="130">
        <f t="shared" si="15"/>
        <v>160295557.5</v>
      </c>
      <c r="AD60" s="130">
        <f t="shared" si="15"/>
        <v>160295557.5</v>
      </c>
      <c r="AE60" s="130">
        <f t="shared" si="15"/>
        <v>160295557.5</v>
      </c>
      <c r="AF60" s="130">
        <f t="shared" si="15"/>
        <v>160295557.5</v>
      </c>
      <c r="AG60" s="130">
        <f t="shared" si="15"/>
        <v>160295557.5</v>
      </c>
      <c r="AH60" s="130">
        <f t="shared" si="15"/>
        <v>160295557.5</v>
      </c>
      <c r="AI60" s="130">
        <f t="shared" si="15"/>
        <v>160295557.5</v>
      </c>
      <c r="AJ60" s="130">
        <f t="shared" ref="AJ60:BK60" si="16">AJ53+AI60</f>
        <v>160295557.5</v>
      </c>
      <c r="AK60" s="130">
        <f t="shared" si="16"/>
        <v>160295557.5</v>
      </c>
      <c r="AL60" s="130">
        <f t="shared" si="16"/>
        <v>160295557.5</v>
      </c>
      <c r="AM60" s="130">
        <f t="shared" si="16"/>
        <v>160295557.5</v>
      </c>
      <c r="AN60" s="130">
        <f t="shared" si="16"/>
        <v>160295557.5</v>
      </c>
      <c r="AO60" s="130">
        <f t="shared" si="16"/>
        <v>160295557.5</v>
      </c>
      <c r="AP60" s="130">
        <f t="shared" si="16"/>
        <v>160295557.5</v>
      </c>
      <c r="AQ60" s="130">
        <f t="shared" si="16"/>
        <v>160295557.5</v>
      </c>
      <c r="AR60" s="130">
        <f t="shared" si="16"/>
        <v>160295557.5</v>
      </c>
      <c r="AS60" s="130">
        <f t="shared" si="16"/>
        <v>160295557.5</v>
      </c>
      <c r="AT60" s="130">
        <f t="shared" si="16"/>
        <v>160295557.5</v>
      </c>
      <c r="AU60" s="130">
        <f t="shared" si="16"/>
        <v>160295557.5</v>
      </c>
      <c r="AV60" s="130">
        <f t="shared" si="16"/>
        <v>160295557.5</v>
      </c>
      <c r="AW60" s="130">
        <f t="shared" si="16"/>
        <v>160295557.5</v>
      </c>
      <c r="AX60" s="130">
        <f t="shared" si="16"/>
        <v>160295557.5</v>
      </c>
      <c r="AY60" s="130">
        <f t="shared" si="16"/>
        <v>160295557.5</v>
      </c>
      <c r="AZ60" s="130">
        <f t="shared" si="16"/>
        <v>160295557.5</v>
      </c>
      <c r="BA60" s="130">
        <f t="shared" si="16"/>
        <v>160295557.5</v>
      </c>
      <c r="BB60" s="130">
        <f t="shared" si="16"/>
        <v>160295557.5</v>
      </c>
      <c r="BC60" s="130">
        <f t="shared" si="16"/>
        <v>160295557.5</v>
      </c>
      <c r="BD60" s="130">
        <f t="shared" si="16"/>
        <v>160295557.5</v>
      </c>
      <c r="BE60" s="130">
        <f t="shared" si="16"/>
        <v>160295557.5</v>
      </c>
      <c r="BF60" s="130">
        <f t="shared" si="16"/>
        <v>160295557.5</v>
      </c>
      <c r="BG60" s="130">
        <f t="shared" si="16"/>
        <v>160295557.5</v>
      </c>
      <c r="BH60" s="130">
        <f t="shared" si="16"/>
        <v>160295557.5</v>
      </c>
      <c r="BI60" s="130">
        <f t="shared" si="16"/>
        <v>160295557.5</v>
      </c>
      <c r="BJ60" s="130">
        <f t="shared" si="16"/>
        <v>160295557.5</v>
      </c>
      <c r="BK60" s="130">
        <f t="shared" si="16"/>
        <v>160295557.5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-27652</v>
      </c>
      <c r="D67" s="121">
        <f t="shared" ref="D67:BK67" si="17">D45+D50+D65</f>
        <v>-9423959</v>
      </c>
      <c r="E67" s="121">
        <f t="shared" si="17"/>
        <v>-9392609</v>
      </c>
      <c r="F67" s="121">
        <f t="shared" si="17"/>
        <v>-9426949</v>
      </c>
      <c r="G67" s="121">
        <f t="shared" si="17"/>
        <v>-13695399</v>
      </c>
      <c r="H67" s="121">
        <f t="shared" si="17"/>
        <v>-9393049</v>
      </c>
      <c r="I67" s="121">
        <f t="shared" si="17"/>
        <v>-9352329</v>
      </c>
      <c r="J67" s="121">
        <f t="shared" si="17"/>
        <v>-9381689</v>
      </c>
      <c r="K67" s="121">
        <f t="shared" si="17"/>
        <v>-9358659</v>
      </c>
      <c r="L67" s="121">
        <f t="shared" si="17"/>
        <v>-9335119</v>
      </c>
      <c r="M67" s="121">
        <f t="shared" si="17"/>
        <v>-9345294</v>
      </c>
      <c r="N67" s="121">
        <f t="shared" si="17"/>
        <v>-9320819</v>
      </c>
      <c r="O67" s="121">
        <f t="shared" si="17"/>
        <v>-9406424</v>
      </c>
      <c r="P67" s="121">
        <f t="shared" si="17"/>
        <v>-11069035.625</v>
      </c>
      <c r="Q67" s="121">
        <f t="shared" si="17"/>
        <v>-10934340.625</v>
      </c>
      <c r="R67" s="121">
        <f t="shared" si="17"/>
        <v>-10730720.625</v>
      </c>
      <c r="S67" s="121">
        <f t="shared" si="17"/>
        <v>-10701510.625</v>
      </c>
      <c r="T67" s="121">
        <f t="shared" si="17"/>
        <v>-10750405.625</v>
      </c>
      <c r="U67" s="121">
        <f t="shared" si="17"/>
        <v>-10663255.625</v>
      </c>
      <c r="V67" s="121">
        <f t="shared" si="17"/>
        <v>-9582065.625</v>
      </c>
      <c r="W67" s="121">
        <f t="shared" si="17"/>
        <v>-9665285.625</v>
      </c>
      <c r="X67" s="121">
        <f t="shared" si="17"/>
        <v>-9572550.625</v>
      </c>
      <c r="Y67" s="121">
        <f t="shared" si="17"/>
        <v>-9698650.625</v>
      </c>
      <c r="Z67" s="121">
        <f t="shared" si="17"/>
        <v>-9619095.625</v>
      </c>
      <c r="AA67" s="121">
        <f t="shared" si="17"/>
        <v>-9555450.625</v>
      </c>
      <c r="AB67" s="121">
        <f t="shared" si="17"/>
        <v>-8619719.4656249993</v>
      </c>
      <c r="AC67" s="121">
        <f t="shared" si="17"/>
        <v>-8541562.9656250011</v>
      </c>
      <c r="AD67" s="121">
        <f t="shared" si="17"/>
        <v>-8224462.4656249993</v>
      </c>
      <c r="AE67" s="121">
        <f t="shared" si="17"/>
        <v>-8127997.265625</v>
      </c>
      <c r="AF67" s="121">
        <f t="shared" si="17"/>
        <v>-8217491.4156250004</v>
      </c>
      <c r="AG67" s="121">
        <f t="shared" si="17"/>
        <v>-8099114.5156249991</v>
      </c>
      <c r="AH67" s="121">
        <f t="shared" si="17"/>
        <v>-7862210.0656249998</v>
      </c>
      <c r="AI67" s="121">
        <f t="shared" si="17"/>
        <v>-8088810.4156250004</v>
      </c>
      <c r="AJ67" s="121">
        <f t="shared" si="17"/>
        <v>-7838631.1656250004</v>
      </c>
      <c r="AK67" s="121">
        <f t="shared" si="17"/>
        <v>-8104273.3656250006</v>
      </c>
      <c r="AL67" s="121">
        <f t="shared" si="17"/>
        <v>-7967737.3656250006</v>
      </c>
      <c r="AM67" s="121">
        <f t="shared" si="17"/>
        <v>-7977739.0656249998</v>
      </c>
      <c r="AN67" s="121">
        <f t="shared" si="17"/>
        <v>-10912483.210015625</v>
      </c>
      <c r="AO67" s="121">
        <f t="shared" si="17"/>
        <v>-11078784.515515625</v>
      </c>
      <c r="AP67" s="121">
        <f t="shared" si="17"/>
        <v>-9747758.848015625</v>
      </c>
      <c r="AQ67" s="121">
        <f t="shared" si="17"/>
        <v>-9529109.4145156257</v>
      </c>
      <c r="AR67" s="121">
        <f t="shared" si="17"/>
        <v>-9702482.2140156273</v>
      </c>
      <c r="AS67" s="121">
        <f t="shared" si="17"/>
        <v>-9655328.5800156258</v>
      </c>
      <c r="AT67" s="121">
        <f t="shared" si="17"/>
        <v>-9072327.5475156251</v>
      </c>
      <c r="AU67" s="121">
        <f t="shared" si="17"/>
        <v>-9701880.2140156273</v>
      </c>
      <c r="AV67" s="121">
        <f t="shared" si="17"/>
        <v>-9116240.1815156247</v>
      </c>
      <c r="AW67" s="121">
        <f t="shared" si="17"/>
        <v>-9572886.0485156253</v>
      </c>
      <c r="AX67" s="121">
        <f t="shared" si="17"/>
        <v>-9564215.0485156253</v>
      </c>
      <c r="AY67" s="121">
        <f t="shared" si="17"/>
        <v>-9018239.6125156246</v>
      </c>
      <c r="AZ67" s="121">
        <f t="shared" si="17"/>
        <v>-12946338.192378515</v>
      </c>
      <c r="BA67" s="121">
        <f t="shared" si="17"/>
        <v>-13172226.525113517</v>
      </c>
      <c r="BB67" s="121">
        <f t="shared" si="17"/>
        <v>-13297117.252038516</v>
      </c>
      <c r="BC67" s="121">
        <f t="shared" si="17"/>
        <v>-13172257.802908516</v>
      </c>
      <c r="BD67" s="121">
        <f t="shared" si="17"/>
        <v>-13349392.743808515</v>
      </c>
      <c r="BE67" s="121">
        <f t="shared" si="17"/>
        <v>-13018200.967248516</v>
      </c>
      <c r="BF67" s="121">
        <f t="shared" si="17"/>
        <v>-12683132.396418517</v>
      </c>
      <c r="BG67" s="121">
        <f t="shared" si="17"/>
        <v>-13091605.543808516</v>
      </c>
      <c r="BH67" s="121">
        <f t="shared" si="17"/>
        <v>-12638693.034823516</v>
      </c>
      <c r="BI67" s="121">
        <f t="shared" si="17"/>
        <v>-13124405.451288518</v>
      </c>
      <c r="BJ67" s="121">
        <f t="shared" si="17"/>
        <v>-12845024.451288516</v>
      </c>
      <c r="BK67" s="121">
        <f t="shared" si="17"/>
        <v>-18932643.078713514</v>
      </c>
      <c r="BL67" s="48">
        <f>SUM(C67:BK67)</f>
        <v>-616014839.9120245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-27652</v>
      </c>
      <c r="E69" s="121">
        <f t="shared" si="18"/>
        <v>-9451611</v>
      </c>
      <c r="F69" s="121">
        <f t="shared" si="18"/>
        <v>-18844220</v>
      </c>
      <c r="G69" s="121">
        <f t="shared" si="18"/>
        <v>-28271169</v>
      </c>
      <c r="H69" s="121">
        <f t="shared" si="18"/>
        <v>-41966568</v>
      </c>
      <c r="I69" s="121">
        <f t="shared" si="18"/>
        <v>-51359617</v>
      </c>
      <c r="J69" s="121">
        <f t="shared" si="18"/>
        <v>-60711946</v>
      </c>
      <c r="K69" s="121">
        <f t="shared" si="18"/>
        <v>-70093635</v>
      </c>
      <c r="L69" s="121">
        <f t="shared" si="18"/>
        <v>-79452294</v>
      </c>
      <c r="M69" s="121">
        <f t="shared" si="18"/>
        <v>-88787413</v>
      </c>
      <c r="N69" s="121">
        <f t="shared" si="18"/>
        <v>-98132707</v>
      </c>
      <c r="O69" s="121">
        <f t="shared" si="18"/>
        <v>-107453526</v>
      </c>
      <c r="P69" s="121">
        <f t="shared" si="18"/>
        <v>-116859950</v>
      </c>
      <c r="Q69" s="121">
        <f t="shared" si="18"/>
        <v>-127928985.625</v>
      </c>
      <c r="R69" s="121">
        <f t="shared" si="18"/>
        <v>-138863326.25</v>
      </c>
      <c r="S69" s="121">
        <f t="shared" si="18"/>
        <v>-149594046.875</v>
      </c>
      <c r="T69" s="121">
        <f t="shared" si="18"/>
        <v>-160295557.5</v>
      </c>
      <c r="U69" s="121">
        <f t="shared" si="18"/>
        <v>-171045963.125</v>
      </c>
      <c r="V69" s="121">
        <f t="shared" si="18"/>
        <v>-181709218.75</v>
      </c>
      <c r="W69" s="121">
        <f t="shared" si="18"/>
        <v>-191291284.375</v>
      </c>
      <c r="X69" s="121">
        <f t="shared" si="18"/>
        <v>-200956570</v>
      </c>
      <c r="Y69" s="121">
        <f t="shared" si="18"/>
        <v>-210529120.625</v>
      </c>
      <c r="Z69" s="121">
        <f t="shared" si="18"/>
        <v>-220227771.25</v>
      </c>
      <c r="AA69" s="121">
        <f t="shared" si="18"/>
        <v>-229846866.875</v>
      </c>
      <c r="AB69" s="121">
        <f t="shared" si="18"/>
        <v>-239402317.5</v>
      </c>
      <c r="AC69" s="121">
        <f t="shared" si="18"/>
        <v>-248022036.96562499</v>
      </c>
      <c r="AD69" s="121">
        <f t="shared" si="18"/>
        <v>-256563599.93124998</v>
      </c>
      <c r="AE69" s="121">
        <f t="shared" si="18"/>
        <v>-264788062.39687496</v>
      </c>
      <c r="AF69" s="121">
        <f t="shared" si="18"/>
        <v>-272916059.66249996</v>
      </c>
      <c r="AG69" s="121">
        <f t="shared" si="18"/>
        <v>-281133551.07812494</v>
      </c>
      <c r="AH69" s="121">
        <f t="shared" si="18"/>
        <v>-289232665.59374994</v>
      </c>
      <c r="AI69" s="121">
        <f t="shared" si="18"/>
        <v>-297094875.65937495</v>
      </c>
      <c r="AJ69" s="121">
        <f t="shared" ref="AJ69:BK69" si="19">AI70</f>
        <v>-305183686.07499993</v>
      </c>
      <c r="AK69" s="121">
        <f t="shared" si="19"/>
        <v>-313022317.2406249</v>
      </c>
      <c r="AL69" s="121">
        <f t="shared" si="19"/>
        <v>-321126590.60624993</v>
      </c>
      <c r="AM69" s="121">
        <f t="shared" si="19"/>
        <v>-329094327.97187495</v>
      </c>
      <c r="AN69" s="121">
        <f t="shared" si="19"/>
        <v>-337072067.03749996</v>
      </c>
      <c r="AO69" s="121">
        <f t="shared" si="19"/>
        <v>-347984550.24751556</v>
      </c>
      <c r="AP69" s="121">
        <f t="shared" si="19"/>
        <v>-359063334.76303118</v>
      </c>
      <c r="AQ69" s="121">
        <f t="shared" si="19"/>
        <v>-368811093.61104679</v>
      </c>
      <c r="AR69" s="121">
        <f t="shared" si="19"/>
        <v>-378340203.02556241</v>
      </c>
      <c r="AS69" s="121">
        <f t="shared" si="19"/>
        <v>-388042685.23957801</v>
      </c>
      <c r="AT69" s="121">
        <f t="shared" si="19"/>
        <v>-397698013.81959361</v>
      </c>
      <c r="AU69" s="121">
        <f t="shared" si="19"/>
        <v>-406770341.36710924</v>
      </c>
      <c r="AV69" s="121">
        <f t="shared" si="19"/>
        <v>-416472221.58112484</v>
      </c>
      <c r="AW69" s="121">
        <f t="shared" si="19"/>
        <v>-425588461.76264048</v>
      </c>
      <c r="AX69" s="121">
        <f t="shared" si="19"/>
        <v>-435161347.81115609</v>
      </c>
      <c r="AY69" s="121">
        <f t="shared" si="19"/>
        <v>-444725562.85967171</v>
      </c>
      <c r="AZ69" s="121">
        <f t="shared" si="19"/>
        <v>-453743802.47218734</v>
      </c>
      <c r="BA69" s="121">
        <f t="shared" si="19"/>
        <v>-466690140.66456586</v>
      </c>
      <c r="BB69" s="121">
        <f t="shared" si="19"/>
        <v>-479862367.18967938</v>
      </c>
      <c r="BC69" s="121">
        <f t="shared" si="19"/>
        <v>-493159484.44171792</v>
      </c>
      <c r="BD69" s="121">
        <f t="shared" si="19"/>
        <v>-506331742.24462646</v>
      </c>
      <c r="BE69" s="121">
        <f t="shared" si="19"/>
        <v>-519681134.98843497</v>
      </c>
      <c r="BF69" s="121">
        <f t="shared" si="19"/>
        <v>-532699335.95568347</v>
      </c>
      <c r="BG69" s="121">
        <f t="shared" si="19"/>
        <v>-545382468.35210204</v>
      </c>
      <c r="BH69" s="121">
        <f t="shared" si="19"/>
        <v>-558474073.8959105</v>
      </c>
      <c r="BI69" s="121">
        <f t="shared" si="19"/>
        <v>-571112766.93073404</v>
      </c>
      <c r="BJ69" s="121">
        <f t="shared" si="19"/>
        <v>-584237172.3820225</v>
      </c>
      <c r="BK69" s="121">
        <f t="shared" si="19"/>
        <v>-597082196.83331096</v>
      </c>
    </row>
    <row r="70" spans="2:64" x14ac:dyDescent="0.15">
      <c r="B70" s="136" t="s">
        <v>476</v>
      </c>
      <c r="C70" s="121">
        <f>C67</f>
        <v>-27652</v>
      </c>
      <c r="D70" s="121">
        <f t="shared" ref="D70:AI70" si="20">D69+D67</f>
        <v>-9451611</v>
      </c>
      <c r="E70" s="121">
        <f t="shared" si="20"/>
        <v>-18844220</v>
      </c>
      <c r="F70" s="121">
        <f t="shared" si="20"/>
        <v>-28271169</v>
      </c>
      <c r="G70" s="121">
        <f t="shared" si="20"/>
        <v>-41966568</v>
      </c>
      <c r="H70" s="121">
        <f t="shared" si="20"/>
        <v>-51359617</v>
      </c>
      <c r="I70" s="121">
        <f t="shared" si="20"/>
        <v>-60711946</v>
      </c>
      <c r="J70" s="121">
        <f t="shared" si="20"/>
        <v>-70093635</v>
      </c>
      <c r="K70" s="121">
        <f t="shared" si="20"/>
        <v>-79452294</v>
      </c>
      <c r="L70" s="121">
        <f t="shared" si="20"/>
        <v>-88787413</v>
      </c>
      <c r="M70" s="121">
        <f t="shared" si="20"/>
        <v>-98132707</v>
      </c>
      <c r="N70" s="121">
        <f t="shared" si="20"/>
        <v>-107453526</v>
      </c>
      <c r="O70" s="121">
        <f t="shared" si="20"/>
        <v>-116859950</v>
      </c>
      <c r="P70" s="121">
        <f t="shared" si="20"/>
        <v>-127928985.625</v>
      </c>
      <c r="Q70" s="121">
        <f t="shared" si="20"/>
        <v>-138863326.25</v>
      </c>
      <c r="R70" s="121">
        <f t="shared" si="20"/>
        <v>-149594046.875</v>
      </c>
      <c r="S70" s="121">
        <f t="shared" si="20"/>
        <v>-160295557.5</v>
      </c>
      <c r="T70" s="121">
        <f t="shared" si="20"/>
        <v>-171045963.125</v>
      </c>
      <c r="U70" s="121">
        <f t="shared" si="20"/>
        <v>-181709218.75</v>
      </c>
      <c r="V70" s="121">
        <f t="shared" si="20"/>
        <v>-191291284.375</v>
      </c>
      <c r="W70" s="121">
        <f t="shared" si="20"/>
        <v>-200956570</v>
      </c>
      <c r="X70" s="121">
        <f t="shared" si="20"/>
        <v>-210529120.625</v>
      </c>
      <c r="Y70" s="121">
        <f t="shared" si="20"/>
        <v>-220227771.25</v>
      </c>
      <c r="Z70" s="121">
        <f t="shared" si="20"/>
        <v>-229846866.875</v>
      </c>
      <c r="AA70" s="121">
        <f t="shared" si="20"/>
        <v>-239402317.5</v>
      </c>
      <c r="AB70" s="121">
        <f t="shared" si="20"/>
        <v>-248022036.96562499</v>
      </c>
      <c r="AC70" s="121">
        <f t="shared" si="20"/>
        <v>-256563599.93124998</v>
      </c>
      <c r="AD70" s="121">
        <f t="shared" si="20"/>
        <v>-264788062.39687496</v>
      </c>
      <c r="AE70" s="121">
        <f t="shared" si="20"/>
        <v>-272916059.66249996</v>
      </c>
      <c r="AF70" s="121">
        <f t="shared" si="20"/>
        <v>-281133551.07812494</v>
      </c>
      <c r="AG70" s="121">
        <f t="shared" si="20"/>
        <v>-289232665.59374994</v>
      </c>
      <c r="AH70" s="121">
        <f t="shared" si="20"/>
        <v>-297094875.65937495</v>
      </c>
      <c r="AI70" s="121">
        <f t="shared" si="20"/>
        <v>-305183686.07499993</v>
      </c>
      <c r="AJ70" s="121">
        <f t="shared" ref="AJ70:BK70" si="21">AJ69+AJ67</f>
        <v>-313022317.2406249</v>
      </c>
      <c r="AK70" s="121">
        <f t="shared" si="21"/>
        <v>-321126590.60624993</v>
      </c>
      <c r="AL70" s="121">
        <f t="shared" si="21"/>
        <v>-329094327.97187495</v>
      </c>
      <c r="AM70" s="121">
        <f t="shared" si="21"/>
        <v>-337072067.03749996</v>
      </c>
      <c r="AN70" s="121">
        <f t="shared" si="21"/>
        <v>-347984550.24751556</v>
      </c>
      <c r="AO70" s="121">
        <f t="shared" si="21"/>
        <v>-359063334.76303118</v>
      </c>
      <c r="AP70" s="121">
        <f t="shared" si="21"/>
        <v>-368811093.61104679</v>
      </c>
      <c r="AQ70" s="121">
        <f t="shared" si="21"/>
        <v>-378340203.02556241</v>
      </c>
      <c r="AR70" s="121">
        <f t="shared" si="21"/>
        <v>-388042685.23957801</v>
      </c>
      <c r="AS70" s="121">
        <f t="shared" si="21"/>
        <v>-397698013.81959361</v>
      </c>
      <c r="AT70" s="121">
        <f t="shared" si="21"/>
        <v>-406770341.36710924</v>
      </c>
      <c r="AU70" s="121">
        <f t="shared" si="21"/>
        <v>-416472221.58112484</v>
      </c>
      <c r="AV70" s="121">
        <f t="shared" si="21"/>
        <v>-425588461.76264048</v>
      </c>
      <c r="AW70" s="121">
        <f t="shared" si="21"/>
        <v>-435161347.81115609</v>
      </c>
      <c r="AX70" s="121">
        <f t="shared" si="21"/>
        <v>-444725562.85967171</v>
      </c>
      <c r="AY70" s="121">
        <f t="shared" si="21"/>
        <v>-453743802.47218734</v>
      </c>
      <c r="AZ70" s="121">
        <f t="shared" si="21"/>
        <v>-466690140.66456586</v>
      </c>
      <c r="BA70" s="121">
        <f t="shared" si="21"/>
        <v>-479862367.18967938</v>
      </c>
      <c r="BB70" s="121">
        <f t="shared" si="21"/>
        <v>-493159484.44171792</v>
      </c>
      <c r="BC70" s="121">
        <f t="shared" si="21"/>
        <v>-506331742.24462646</v>
      </c>
      <c r="BD70" s="121">
        <f t="shared" si="21"/>
        <v>-519681134.98843497</v>
      </c>
      <c r="BE70" s="121">
        <f t="shared" si="21"/>
        <v>-532699335.95568347</v>
      </c>
      <c r="BF70" s="121">
        <f t="shared" si="21"/>
        <v>-545382468.35210204</v>
      </c>
      <c r="BG70" s="121">
        <f t="shared" si="21"/>
        <v>-558474073.8959105</v>
      </c>
      <c r="BH70" s="121">
        <f t="shared" si="21"/>
        <v>-571112766.93073404</v>
      </c>
      <c r="BI70" s="121">
        <f t="shared" si="21"/>
        <v>-584237172.3820225</v>
      </c>
      <c r="BJ70" s="121">
        <f t="shared" si="21"/>
        <v>-597082196.83331096</v>
      </c>
      <c r="BK70" s="121">
        <f t="shared" si="21"/>
        <v>-616014839.9120245</v>
      </c>
      <c r="BL70" s="130">
        <f>+BK58-BK70</f>
        <v>160295557.49999964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51331965</v>
      </c>
      <c r="E7" s="121">
        <f>P50</f>
        <v>43435607.5</v>
      </c>
      <c r="F7" s="121">
        <f>AB50</f>
        <v>-79106760</v>
      </c>
      <c r="G7" s="121">
        <f>AN50</f>
        <v>-176776509.53750002</v>
      </c>
      <c r="H7" s="121">
        <f>AZ50</f>
        <v>-293448244.97218758</v>
      </c>
      <c r="I7" s="121">
        <f>BL50</f>
        <v>-455719282.41202486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712127.79999999958</v>
      </c>
      <c r="H8" s="121">
        <f>AZ51</f>
        <v>1180328.9304999996</v>
      </c>
      <c r="I8" s="121">
        <f>BL51</f>
        <v>1278700.5703399994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22531972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51331965</v>
      </c>
      <c r="E10" s="121">
        <f>P53</f>
        <v>44091227.5</v>
      </c>
      <c r="F10" s="121">
        <f>AB53</f>
        <v>-77989875</v>
      </c>
      <c r="G10" s="121">
        <f>SUM(G7:G9)</f>
        <v>-174211015.73750001</v>
      </c>
      <c r="H10" s="121">
        <f>SUM(H7:H9)</f>
        <v>-290412838.04168761</v>
      </c>
      <c r="I10" s="121">
        <f>SUM(I7:I9)</f>
        <v>-431908609.84168488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4285000</v>
      </c>
      <c r="F13" s="121">
        <f>AB56</f>
        <v>4292000</v>
      </c>
      <c r="G13" s="121">
        <f>AN56</f>
        <v>4286500</v>
      </c>
      <c r="H13" s="121">
        <f>AZ56</f>
        <v>4286500</v>
      </c>
      <c r="I13" s="121">
        <f>BL56</f>
        <v>4286500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-646075</v>
      </c>
      <c r="F14" s="121">
        <f>AB57</f>
        <v>-1503774.9999999993</v>
      </c>
      <c r="G14" s="121">
        <f>AN57</f>
        <v>-2362083.3333333326</v>
      </c>
      <c r="H14" s="121">
        <f>AZ57</f>
        <v>-3220483.3333333344</v>
      </c>
      <c r="I14" s="121">
        <f>BL57</f>
        <v>-4078883.3333333363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3638925</v>
      </c>
      <c r="F15" s="121">
        <f>AB58</f>
        <v>2788225.0000000009</v>
      </c>
      <c r="G15" s="121">
        <f>AN58</f>
        <v>1924416.6666666674</v>
      </c>
      <c r="H15" s="121">
        <f>AZ58</f>
        <v>1066016.6666666656</v>
      </c>
      <c r="I15" s="121">
        <f>BL58</f>
        <v>207616.66666666372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51331965</v>
      </c>
      <c r="E17" s="121">
        <f>E15+E10</f>
        <v>47730152.5</v>
      </c>
      <c r="F17" s="121">
        <f>F15+F10</f>
        <v>-75201650</v>
      </c>
      <c r="G17" s="121">
        <f>G15+G10</f>
        <v>-172286599.07083336</v>
      </c>
      <c r="H17" s="121">
        <f>H15+H10</f>
        <v>-289346821.37502092</v>
      </c>
      <c r="I17" s="121">
        <f>I15+I10</f>
        <v>-431700993.17501819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51359617</v>
      </c>
      <c r="E34" s="121">
        <f>P77</f>
        <v>160295557.5</v>
      </c>
      <c r="F34" s="121">
        <f>AB77</f>
        <v>160295557.5</v>
      </c>
      <c r="G34" s="121">
        <f>AN77</f>
        <v>160295557.5</v>
      </c>
      <c r="H34" s="121">
        <f>AZ77</f>
        <v>160295557.5</v>
      </c>
      <c r="I34" s="121">
        <f>BL77</f>
        <v>160295557.5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-103585874.33333334</v>
      </c>
      <c r="F35" s="121">
        <f>AB78</f>
        <v>-226315878.54166669</v>
      </c>
      <c r="G35" s="121">
        <f>AN78</f>
        <v>-325896299.57187504</v>
      </c>
      <c r="H35" s="121">
        <f>AZ78</f>
        <v>-439879952.46217197</v>
      </c>
      <c r="I35" s="121">
        <f>BL78</f>
        <v>-594443307.38914621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-27652</v>
      </c>
      <c r="E36" s="121">
        <f>P79</f>
        <v>-9423530.666666666</v>
      </c>
      <c r="F36" s="121">
        <f>AB79</f>
        <v>-9810488.958333334</v>
      </c>
      <c r="G36" s="121">
        <f>AN79</f>
        <v>-8239710.9989583334</v>
      </c>
      <c r="H36" s="121">
        <f>AZ79</f>
        <v>-9786394.4128489587</v>
      </c>
      <c r="I36" s="121">
        <f>BL79</f>
        <v>-13352863.285871848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51331965</v>
      </c>
      <c r="E37" s="121">
        <f>P80</f>
        <v>47286152.499999993</v>
      </c>
      <c r="F37" s="121">
        <f>AB80</f>
        <v>-75830810.000000015</v>
      </c>
      <c r="G37" s="121">
        <f>AN80</f>
        <v>-173840453.07083336</v>
      </c>
      <c r="H37" s="121">
        <f>AZ80</f>
        <v>-289370789.37502092</v>
      </c>
      <c r="I37" s="121">
        <f>BL80</f>
        <v>-447500613.17501807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51331965</v>
      </c>
      <c r="E39" s="121">
        <f>E37+E31</f>
        <v>47730152.499999993</v>
      </c>
      <c r="F39" s="121">
        <f>F37+F31</f>
        <v>-75201650.000000015</v>
      </c>
      <c r="G39" s="121">
        <f>G37+G31</f>
        <v>-172286599.07083336</v>
      </c>
      <c r="H39" s="121">
        <f>H37+H31</f>
        <v>-289346821.37502092</v>
      </c>
      <c r="I39" s="121">
        <f>I37+I31</f>
        <v>-431700993.17501807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5" t="s">
        <v>35</v>
      </c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 t="s">
        <v>36</v>
      </c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 t="s">
        <v>37</v>
      </c>
      <c r="AD42" s="375"/>
      <c r="AE42" s="375"/>
      <c r="AF42" s="375"/>
      <c r="AG42" s="375"/>
      <c r="AH42" s="375"/>
      <c r="AI42" s="375"/>
      <c r="AJ42" s="375"/>
      <c r="AK42" s="375"/>
      <c r="AL42" s="375"/>
      <c r="AM42" s="375"/>
      <c r="AN42" s="375"/>
      <c r="AO42" s="375" t="s">
        <v>38</v>
      </c>
      <c r="AP42" s="375"/>
      <c r="AQ42" s="375"/>
      <c r="AR42" s="375"/>
      <c r="AS42" s="375"/>
      <c r="AT42" s="375"/>
      <c r="AU42" s="375"/>
      <c r="AV42" s="375"/>
      <c r="AW42" s="375"/>
      <c r="AX42" s="375"/>
      <c r="AY42" s="375"/>
      <c r="AZ42" s="375"/>
      <c r="BA42" s="375" t="s">
        <v>39</v>
      </c>
      <c r="BB42" s="375"/>
      <c r="BC42" s="375"/>
      <c r="BD42" s="375"/>
      <c r="BE42" s="375"/>
      <c r="BF42" s="375"/>
      <c r="BG42" s="375"/>
      <c r="BH42" s="375"/>
      <c r="BI42" s="375"/>
      <c r="BJ42" s="375"/>
      <c r="BK42" s="375"/>
      <c r="BL42" s="375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51331965</v>
      </c>
      <c r="E50" s="121">
        <f>IF($D42="Y",'FIN-CASHFLOW_CWS'!D58,'FIN-CASHFLOW_CWS'!D70)</f>
        <v>41908006</v>
      </c>
      <c r="F50" s="121">
        <f>IF($D42="Y",'FIN-CASHFLOW_CWS'!E58,'FIN-CASHFLOW_CWS'!E70)</f>
        <v>32515397</v>
      </c>
      <c r="G50" s="121">
        <f>IF($D42="Y",'FIN-CASHFLOW_CWS'!F58,'FIN-CASHFLOW_CWS'!F70)</f>
        <v>23088448</v>
      </c>
      <c r="H50" s="121">
        <f>IF($D42="Y",'FIN-CASHFLOW_CWS'!G58,'FIN-CASHFLOW_CWS'!G70)</f>
        <v>9393049</v>
      </c>
      <c r="I50" s="121">
        <f>IF($D42="Y",'FIN-CASHFLOW_CWS'!H58,'FIN-CASHFLOW_CWS'!H70)</f>
        <v>56093909</v>
      </c>
      <c r="J50" s="121">
        <f>IF($D42="Y",'FIN-CASHFLOW_CWS'!I58,'FIN-CASHFLOW_CWS'!I70)</f>
        <v>46741580</v>
      </c>
      <c r="K50" s="121">
        <f>IF($D42="Y",'FIN-CASHFLOW_CWS'!J58,'FIN-CASHFLOW_CWS'!J70)</f>
        <v>37359891</v>
      </c>
      <c r="L50" s="121">
        <f>IF($D42="Y",'FIN-CASHFLOW_CWS'!K58,'FIN-CASHFLOW_CWS'!K70)</f>
        <v>28001232</v>
      </c>
      <c r="M50" s="121">
        <f>IF($D42="Y",'FIN-CASHFLOW_CWS'!L58,'FIN-CASHFLOW_CWS'!L70)</f>
        <v>18666113</v>
      </c>
      <c r="N50" s="121">
        <f>IF($D42="Y",'FIN-CASHFLOW_CWS'!M58,'FIN-CASHFLOW_CWS'!M70)</f>
        <v>9320819</v>
      </c>
      <c r="O50" s="121">
        <f>IF($D42="Y",'FIN-CASHFLOW_CWS'!N58,'FIN-CASHFLOW_CWS'!N70)</f>
        <v>52842031.5</v>
      </c>
      <c r="P50" s="121">
        <f>IF($D42="Y",'FIN-CASHFLOW_CWS'!O58,'FIN-CASHFLOW_CWS'!O70)</f>
        <v>43435607.5</v>
      </c>
      <c r="Q50" s="121">
        <f>IF($D42="Y",'FIN-CASHFLOW_CWS'!P58,'FIN-CASHFLOW_CWS'!P70)</f>
        <v>32366571.875</v>
      </c>
      <c r="R50" s="121">
        <f>IF($D42="Y",'FIN-CASHFLOW_CWS'!Q58,'FIN-CASHFLOW_CWS'!Q70)</f>
        <v>21432231.25</v>
      </c>
      <c r="S50" s="121">
        <f>IF($D42="Y",'FIN-CASHFLOW_CWS'!R58,'FIN-CASHFLOW_CWS'!R70)</f>
        <v>10701510.625</v>
      </c>
      <c r="T50" s="121">
        <f>IF($D42="Y",'FIN-CASHFLOW_CWS'!S58,'FIN-CASHFLOW_CWS'!S70)</f>
        <v>0</v>
      </c>
      <c r="U50" s="121">
        <f>IF($D42="Y",'FIN-CASHFLOW_CWS'!T58,'FIN-CASHFLOW_CWS'!T70)</f>
        <v>-10750405.625</v>
      </c>
      <c r="V50" s="121">
        <f>IF($D42="Y",'FIN-CASHFLOW_CWS'!U58,'FIN-CASHFLOW_CWS'!U70)</f>
        <v>-21413661.25</v>
      </c>
      <c r="W50" s="121">
        <f>IF($D42="Y",'FIN-CASHFLOW_CWS'!V58,'FIN-CASHFLOW_CWS'!V70)</f>
        <v>-30995726.875</v>
      </c>
      <c r="X50" s="121">
        <f>IF($D42="Y",'FIN-CASHFLOW_CWS'!W58,'FIN-CASHFLOW_CWS'!W70)</f>
        <v>-40661012.5</v>
      </c>
      <c r="Y50" s="121">
        <f>IF($D42="Y",'FIN-CASHFLOW_CWS'!X58,'FIN-CASHFLOW_CWS'!X70)</f>
        <v>-50233563.125</v>
      </c>
      <c r="Z50" s="121">
        <f>IF($D42="Y",'FIN-CASHFLOW_CWS'!Y58,'FIN-CASHFLOW_CWS'!Y70)</f>
        <v>-59932213.75</v>
      </c>
      <c r="AA50" s="121">
        <f>IF($D42="Y",'FIN-CASHFLOW_CWS'!Z58,'FIN-CASHFLOW_CWS'!Z70)</f>
        <v>-69551309.375</v>
      </c>
      <c r="AB50" s="121">
        <f>IF($D42="Y",'FIN-CASHFLOW_CWS'!AA58,'FIN-CASHFLOW_CWS'!AA70)</f>
        <v>-79106760</v>
      </c>
      <c r="AC50" s="121">
        <f>IF($D42="Y",'FIN-CASHFLOW_CWS'!AB58,'FIN-CASHFLOW_CWS'!AB70)</f>
        <v>-87726479.465625003</v>
      </c>
      <c r="AD50" s="121">
        <f>IF($D42="Y",'FIN-CASHFLOW_CWS'!AC58,'FIN-CASHFLOW_CWS'!AC70)</f>
        <v>-96268042.431250006</v>
      </c>
      <c r="AE50" s="121">
        <f>IF($D42="Y",'FIN-CASHFLOW_CWS'!AD58,'FIN-CASHFLOW_CWS'!AD70)</f>
        <v>-104492504.89687501</v>
      </c>
      <c r="AF50" s="121">
        <f>IF($D42="Y",'FIN-CASHFLOW_CWS'!AE58,'FIN-CASHFLOW_CWS'!AE70)</f>
        <v>-112620502.16250001</v>
      </c>
      <c r="AG50" s="121">
        <f>IF($D42="Y",'FIN-CASHFLOW_CWS'!AF58,'FIN-CASHFLOW_CWS'!AF70)</f>
        <v>-120837993.57812501</v>
      </c>
      <c r="AH50" s="121">
        <f>IF($D42="Y",'FIN-CASHFLOW_CWS'!AG58,'FIN-CASHFLOW_CWS'!AG70)</f>
        <v>-128937108.09375001</v>
      </c>
      <c r="AI50" s="121">
        <f>IF($D42="Y",'FIN-CASHFLOW_CWS'!AH58,'FIN-CASHFLOW_CWS'!AH70)</f>
        <v>-136799318.15937501</v>
      </c>
      <c r="AJ50" s="121">
        <f>IF($D42="Y",'FIN-CASHFLOW_CWS'!AI58,'FIN-CASHFLOW_CWS'!AI70)</f>
        <v>-144888128.57500002</v>
      </c>
      <c r="AK50" s="121">
        <f>IF($D42="Y",'FIN-CASHFLOW_CWS'!AJ58,'FIN-CASHFLOW_CWS'!AJ70)</f>
        <v>-152726759.74062502</v>
      </c>
      <c r="AL50" s="121">
        <f>IF($D42="Y",'FIN-CASHFLOW_CWS'!AK58,'FIN-CASHFLOW_CWS'!AK70)</f>
        <v>-160831033.10625002</v>
      </c>
      <c r="AM50" s="121">
        <f>IF($D42="Y",'FIN-CASHFLOW_CWS'!AL58,'FIN-CASHFLOW_CWS'!AL70)</f>
        <v>-168798770.47187501</v>
      </c>
      <c r="AN50" s="121">
        <f>IF($D42="Y",'FIN-CASHFLOW_CWS'!AM58,'FIN-CASHFLOW_CWS'!AM70)</f>
        <v>-176776509.53750002</v>
      </c>
      <c r="AO50" s="121">
        <f>IF($D42="Y",'FIN-CASHFLOW_CWS'!AN58,'FIN-CASHFLOW_CWS'!AN70)</f>
        <v>-187688992.74751565</v>
      </c>
      <c r="AP50" s="121">
        <f>IF($D42="Y",'FIN-CASHFLOW_CWS'!AO58,'FIN-CASHFLOW_CWS'!AO70)</f>
        <v>-198767777.26303127</v>
      </c>
      <c r="AQ50" s="121">
        <f>IF($D42="Y",'FIN-CASHFLOW_CWS'!AP58,'FIN-CASHFLOW_CWS'!AP70)</f>
        <v>-208515536.11104691</v>
      </c>
      <c r="AR50" s="121">
        <f>IF($D42="Y",'FIN-CASHFLOW_CWS'!AQ58,'FIN-CASHFLOW_CWS'!AQ70)</f>
        <v>-218044645.52556252</v>
      </c>
      <c r="AS50" s="121">
        <f>IF($D42="Y",'FIN-CASHFLOW_CWS'!AR58,'FIN-CASHFLOW_CWS'!AR70)</f>
        <v>-227747127.73957816</v>
      </c>
      <c r="AT50" s="121">
        <f>IF($D42="Y",'FIN-CASHFLOW_CWS'!AS58,'FIN-CASHFLOW_CWS'!AS70)</f>
        <v>-237402456.31959379</v>
      </c>
      <c r="AU50" s="121">
        <f>IF($D42="Y",'FIN-CASHFLOW_CWS'!AT58,'FIN-CASHFLOW_CWS'!AT70)</f>
        <v>-246474783.86710942</v>
      </c>
      <c r="AV50" s="121">
        <f>IF($D42="Y",'FIN-CASHFLOW_CWS'!AU58,'FIN-CASHFLOW_CWS'!AU70)</f>
        <v>-256176664.08112505</v>
      </c>
      <c r="AW50" s="121">
        <f>IF($D42="Y",'FIN-CASHFLOW_CWS'!AV58,'FIN-CASHFLOW_CWS'!AV70)</f>
        <v>-265292904.26264068</v>
      </c>
      <c r="AX50" s="121">
        <f>IF($D42="Y",'FIN-CASHFLOW_CWS'!AW58,'FIN-CASHFLOW_CWS'!AW70)</f>
        <v>-274865790.31115633</v>
      </c>
      <c r="AY50" s="121">
        <f>IF($D42="Y",'FIN-CASHFLOW_CWS'!AX58,'FIN-CASHFLOW_CWS'!AX70)</f>
        <v>-284430005.35967195</v>
      </c>
      <c r="AZ50" s="121">
        <f>IF($D42="Y",'FIN-CASHFLOW_CWS'!AY58,'FIN-CASHFLOW_CWS'!AY70)</f>
        <v>-293448244.97218758</v>
      </c>
      <c r="BA50" s="121">
        <f>IF($D42="Y",'FIN-CASHFLOW_CWS'!AZ58,'FIN-CASHFLOW_CWS'!AZ70)</f>
        <v>-306394583.1645661</v>
      </c>
      <c r="BB50" s="121">
        <f>IF($D42="Y",'FIN-CASHFLOW_CWS'!BA58,'FIN-CASHFLOW_CWS'!BA70)</f>
        <v>-319566809.68967962</v>
      </c>
      <c r="BC50" s="121">
        <f>IF($D42="Y",'FIN-CASHFLOW_CWS'!BB58,'FIN-CASHFLOW_CWS'!BB70)</f>
        <v>-332863926.94171816</v>
      </c>
      <c r="BD50" s="121">
        <f>IF($D42="Y",'FIN-CASHFLOW_CWS'!BC58,'FIN-CASHFLOW_CWS'!BC70)</f>
        <v>-346036184.7446267</v>
      </c>
      <c r="BE50" s="121">
        <f>IF($D42="Y",'FIN-CASHFLOW_CWS'!BD58,'FIN-CASHFLOW_CWS'!BD70)</f>
        <v>-359385577.48843521</v>
      </c>
      <c r="BF50" s="121">
        <f>IF($D42="Y",'FIN-CASHFLOW_CWS'!BE58,'FIN-CASHFLOW_CWS'!BE70)</f>
        <v>-372403778.45568371</v>
      </c>
      <c r="BG50" s="121">
        <f>IF($D42="Y",'FIN-CASHFLOW_CWS'!BF58,'FIN-CASHFLOW_CWS'!BF70)</f>
        <v>-385086910.85210222</v>
      </c>
      <c r="BH50" s="121">
        <f>IF($D42="Y",'FIN-CASHFLOW_CWS'!BG58,'FIN-CASHFLOW_CWS'!BG70)</f>
        <v>-398178516.39591074</v>
      </c>
      <c r="BI50" s="121">
        <f>IF($D42="Y",'FIN-CASHFLOW_CWS'!BH58,'FIN-CASHFLOW_CWS'!BH70)</f>
        <v>-410817209.43073428</v>
      </c>
      <c r="BJ50" s="121">
        <f>IF($D42="Y",'FIN-CASHFLOW_CWS'!BI58,'FIN-CASHFLOW_CWS'!BI70)</f>
        <v>-423941614.8820228</v>
      </c>
      <c r="BK50" s="121">
        <f>IF($D42="Y",'FIN-CASHFLOW_CWS'!BJ58,'FIN-CASHFLOW_CWS'!BJ70)</f>
        <v>-436786639.33331132</v>
      </c>
      <c r="BL50" s="121">
        <f>IF($D42="Y",'FIN-CASHFLOW_CWS'!BK58,'FIN-CASHFLOW_CWS'!BK70)</f>
        <v>-455719282.41202486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712127.8</v>
      </c>
      <c r="AD51" s="121">
        <f>'REV-AR_CWS'!AC19</f>
        <v>1151769.4000000001</v>
      </c>
      <c r="AE51" s="121">
        <f>'REV-AR_CWS'!AD19</f>
        <v>1298316.5999999999</v>
      </c>
      <c r="AF51" s="121">
        <f>'REV-AR_CWS'!AE19</f>
        <v>1298316.6000000001</v>
      </c>
      <c r="AG51" s="121">
        <f>'REV-AR_CWS'!AF19</f>
        <v>1412806.6</v>
      </c>
      <c r="AH51" s="121">
        <f>'REV-AR_CWS'!AG19</f>
        <v>1559353.8000000003</v>
      </c>
      <c r="AI51" s="121">
        <f>'REV-AR_CWS'!AH19</f>
        <v>1298316.6000000003</v>
      </c>
      <c r="AJ51" s="121">
        <f>'REV-AR_CWS'!AI19</f>
        <v>1412806.6</v>
      </c>
      <c r="AK51" s="121">
        <f>'REV-AR_CWS'!AJ19</f>
        <v>1151769.3999999999</v>
      </c>
      <c r="AL51" s="121">
        <f>'REV-AR_CWS'!AK19</f>
        <v>1151769.3999999997</v>
      </c>
      <c r="AM51" s="121">
        <f>'REV-AR_CWS'!AL19</f>
        <v>1151769.3999999997</v>
      </c>
      <c r="AN51" s="121">
        <f>'REV-AR_CWS'!AM19</f>
        <v>712127.79999999958</v>
      </c>
      <c r="AO51" s="121">
        <f>'REV-AR_CWS'!AN19</f>
        <v>1180328.9304999998</v>
      </c>
      <c r="AP51" s="121">
        <f>'REV-AR_CWS'!AO19</f>
        <v>1877378.3974999995</v>
      </c>
      <c r="AQ51" s="121">
        <f>'REV-AR_CWS'!AP19</f>
        <v>2103407.8309999993</v>
      </c>
      <c r="AR51" s="121">
        <f>'REV-AR_CWS'!AQ19</f>
        <v>2103398.8309999988</v>
      </c>
      <c r="AS51" s="121">
        <f>'REV-AR_CWS'!AR19</f>
        <v>2329419.2645</v>
      </c>
      <c r="AT51" s="121">
        <f>'REV-AR_CWS'!AS19</f>
        <v>2555439.6979999999</v>
      </c>
      <c r="AU51" s="121">
        <f>'REV-AR_CWS'!AT19</f>
        <v>2103398.8309999988</v>
      </c>
      <c r="AV51" s="121">
        <f>'REV-AR_CWS'!AU19</f>
        <v>2329419.2645</v>
      </c>
      <c r="AW51" s="121">
        <f>'REV-AR_CWS'!AV19</f>
        <v>1877378.3975</v>
      </c>
      <c r="AX51" s="121">
        <f>'REV-AR_CWS'!AW19</f>
        <v>1877378.3974999997</v>
      </c>
      <c r="AY51" s="121">
        <f>'REV-AR_CWS'!AX19</f>
        <v>1877378.3974999997</v>
      </c>
      <c r="AZ51" s="121">
        <f>'REV-AR_CWS'!AY19</f>
        <v>1180328.9304999996</v>
      </c>
      <c r="BA51" s="121">
        <f>'REV-AR_CWS'!AZ19</f>
        <v>1278700.5703399992</v>
      </c>
      <c r="BB51" s="121">
        <f>'REV-AR_CWS'!BA19</f>
        <v>2043407.0441649996</v>
      </c>
      <c r="BC51" s="121">
        <f>'REV-AR_CWS'!BB19</f>
        <v>2270534.0932949996</v>
      </c>
      <c r="BD51" s="121">
        <f>'REV-AR_CWS'!BC19</f>
        <v>2270525.0932949996</v>
      </c>
      <c r="BE51" s="121">
        <f>'REV-AR_CWS'!BD19</f>
        <v>2524514.4606299996</v>
      </c>
      <c r="BF51" s="121">
        <f>'REV-AR_CWS'!BE19</f>
        <v>2754909.499785</v>
      </c>
      <c r="BG51" s="121">
        <f>'REV-AR_CWS'!BF19</f>
        <v>2270525.0932950005</v>
      </c>
      <c r="BH51" s="121">
        <f>'REV-AR_CWS'!BG19</f>
        <v>2524514.4606299996</v>
      </c>
      <c r="BI51" s="121">
        <f>'REV-AR_CWS'!BH19</f>
        <v>2043407.0441649999</v>
      </c>
      <c r="BJ51" s="121">
        <f>'REV-AR_CWS'!BI19</f>
        <v>2043407.0441650001</v>
      </c>
      <c r="BK51" s="121">
        <f>'REV-AR_CWS'!BJ19</f>
        <v>2043407.0441650001</v>
      </c>
      <c r="BL51" s="121">
        <f>'REV-AR_CWS'!BK19</f>
        <v>1278700.5703399994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2212286.7999999998</v>
      </c>
      <c r="BB52" s="121">
        <f>'COGS-INVENTORY_CWS'!BA48</f>
        <v>2390891.1999999997</v>
      </c>
      <c r="BC52" s="121">
        <f>'COGS-INVENTORY_CWS'!BB48</f>
        <v>2569495.5999999996</v>
      </c>
      <c r="BD52" s="121">
        <f>'COGS-INVENTORY_CWS'!BC48</f>
        <v>2569495.5999999996</v>
      </c>
      <c r="BE52" s="121">
        <f>'COGS-INVENTORY_CWS'!BD48</f>
        <v>2569495.5999999996</v>
      </c>
      <c r="BF52" s="121">
        <f>'COGS-INVENTORY_CWS'!BE48</f>
        <v>2308458.3999999994</v>
      </c>
      <c r="BG52" s="121">
        <f>'COGS-INVENTORY_CWS'!BF48</f>
        <v>2226025.5999999996</v>
      </c>
      <c r="BH52" s="121">
        <f>'COGS-INVENTORY_CWS'!BG48</f>
        <v>2047421.1999999997</v>
      </c>
      <c r="BI52" s="121">
        <f>'COGS-INVENTORY_CWS'!BH48</f>
        <v>1772645.1999999997</v>
      </c>
      <c r="BJ52" s="121">
        <f>'COGS-INVENTORY_CWS'!BI48</f>
        <v>7913888.8000000007</v>
      </c>
      <c r="BK52" s="121">
        <f>'COGS-INVENTORY_CWS'!BJ48</f>
        <v>14055132.400000002</v>
      </c>
      <c r="BL52" s="121">
        <f>'COGS-INVENTORY_CWS'!BK48</f>
        <v>22531972</v>
      </c>
    </row>
    <row r="53" spans="2:64" x14ac:dyDescent="0.15">
      <c r="B53" s="305" t="s">
        <v>458</v>
      </c>
      <c r="C53" s="135"/>
      <c r="D53" s="121">
        <f>SUM(D50:D52)</f>
        <v>51331965</v>
      </c>
      <c r="E53" s="121">
        <f>SUM(E50:E52)</f>
        <v>41968006</v>
      </c>
      <c r="F53" s="121">
        <f t="shared" ref="F53:BL53" si="3">SUM(F50:F52)</f>
        <v>32647397</v>
      </c>
      <c r="G53" s="121">
        <f t="shared" si="3"/>
        <v>23304448</v>
      </c>
      <c r="H53" s="121">
        <f t="shared" si="3"/>
        <v>9761239</v>
      </c>
      <c r="I53" s="121">
        <f t="shared" si="3"/>
        <v>56478479</v>
      </c>
      <c r="J53" s="121">
        <f t="shared" si="3"/>
        <v>47106530</v>
      </c>
      <c r="K53" s="121">
        <f t="shared" si="3"/>
        <v>37680081</v>
      </c>
      <c r="L53" s="121">
        <f t="shared" si="3"/>
        <v>28313802</v>
      </c>
      <c r="M53" s="121">
        <f t="shared" si="3"/>
        <v>18919423</v>
      </c>
      <c r="N53" s="121">
        <f t="shared" si="3"/>
        <v>9658129</v>
      </c>
      <c r="O53" s="121">
        <f t="shared" si="3"/>
        <v>53335341.5</v>
      </c>
      <c r="P53" s="121">
        <f t="shared" si="3"/>
        <v>44091227.5</v>
      </c>
      <c r="Q53" s="121">
        <f t="shared" si="3"/>
        <v>33406416.875</v>
      </c>
      <c r="R53" s="121">
        <f t="shared" si="3"/>
        <v>22758301.25</v>
      </c>
      <c r="S53" s="121">
        <f t="shared" si="3"/>
        <v>12139395.625</v>
      </c>
      <c r="T53" s="121">
        <f t="shared" si="3"/>
        <v>1437885</v>
      </c>
      <c r="U53" s="121">
        <f t="shared" si="3"/>
        <v>-9249390.625</v>
      </c>
      <c r="V53" s="121">
        <f t="shared" si="3"/>
        <v>-19936721.25</v>
      </c>
      <c r="W53" s="121">
        <f t="shared" si="3"/>
        <v>-29686241.875</v>
      </c>
      <c r="X53" s="121">
        <f t="shared" si="3"/>
        <v>-39352597.5</v>
      </c>
      <c r="Y53" s="121">
        <f t="shared" si="3"/>
        <v>-49125773.125</v>
      </c>
      <c r="Z53" s="121">
        <f t="shared" si="3"/>
        <v>-58862943.75</v>
      </c>
      <c r="AA53" s="121">
        <f t="shared" si="3"/>
        <v>-68404999.375</v>
      </c>
      <c r="AB53" s="121">
        <f t="shared" si="3"/>
        <v>-77989875</v>
      </c>
      <c r="AC53" s="121">
        <f t="shared" si="3"/>
        <v>-86069843.665625006</v>
      </c>
      <c r="AD53" s="121">
        <f t="shared" si="3"/>
        <v>-94083811.03125</v>
      </c>
      <c r="AE53" s="121">
        <f t="shared" si="3"/>
        <v>-102073772.29687501</v>
      </c>
      <c r="AF53" s="121">
        <f t="shared" si="3"/>
        <v>-110201769.56250001</v>
      </c>
      <c r="AG53" s="121">
        <f t="shared" si="3"/>
        <v>-118304770.97812502</v>
      </c>
      <c r="AH53" s="121">
        <f t="shared" si="3"/>
        <v>-126389269.29375002</v>
      </c>
      <c r="AI53" s="121">
        <f t="shared" si="3"/>
        <v>-134556493.55937502</v>
      </c>
      <c r="AJ53" s="121">
        <f t="shared" si="3"/>
        <v>-142618767.97500002</v>
      </c>
      <c r="AK53" s="121">
        <f t="shared" si="3"/>
        <v>-150850367.34062502</v>
      </c>
      <c r="AL53" s="121">
        <f t="shared" si="3"/>
        <v>-158837368.70625001</v>
      </c>
      <c r="AM53" s="121">
        <f t="shared" si="3"/>
        <v>-166409313.07187501</v>
      </c>
      <c r="AN53" s="121">
        <f t="shared" si="3"/>
        <v>-174211015.73750001</v>
      </c>
      <c r="AO53" s="121">
        <f t="shared" si="3"/>
        <v>-184649947.81701565</v>
      </c>
      <c r="AP53" s="121">
        <f t="shared" si="3"/>
        <v>-195029114.86553127</v>
      </c>
      <c r="AQ53" s="121">
        <f t="shared" si="3"/>
        <v>-204548276.28004691</v>
      </c>
      <c r="AR53" s="121">
        <f t="shared" si="3"/>
        <v>-214077394.69456252</v>
      </c>
      <c r="AS53" s="121">
        <f t="shared" si="3"/>
        <v>-223553856.47507817</v>
      </c>
      <c r="AT53" s="121">
        <f t="shared" si="3"/>
        <v>-232987016.62159377</v>
      </c>
      <c r="AU53" s="121">
        <f t="shared" si="3"/>
        <v>-242512669.03610942</v>
      </c>
      <c r="AV53" s="121">
        <f t="shared" si="3"/>
        <v>-251991096.81662506</v>
      </c>
      <c r="AW53" s="121">
        <f t="shared" si="3"/>
        <v>-261563443.86514068</v>
      </c>
      <c r="AX53" s="121">
        <f t="shared" si="3"/>
        <v>-271139967.91365635</v>
      </c>
      <c r="AY53" s="121">
        <f t="shared" si="3"/>
        <v>-280703540.96217197</v>
      </c>
      <c r="AZ53" s="121">
        <f t="shared" si="3"/>
        <v>-290412838.04168761</v>
      </c>
      <c r="BA53" s="121">
        <f t="shared" si="3"/>
        <v>-302903595.79422611</v>
      </c>
      <c r="BB53" s="121">
        <f t="shared" si="3"/>
        <v>-315132511.44551462</v>
      </c>
      <c r="BC53" s="121">
        <f t="shared" si="3"/>
        <v>-328023897.24842316</v>
      </c>
      <c r="BD53" s="121">
        <f t="shared" si="3"/>
        <v>-341196164.0513317</v>
      </c>
      <c r="BE53" s="121">
        <f t="shared" si="3"/>
        <v>-354291567.42780519</v>
      </c>
      <c r="BF53" s="121">
        <f t="shared" si="3"/>
        <v>-367340410.55589873</v>
      </c>
      <c r="BG53" s="121">
        <f t="shared" si="3"/>
        <v>-380590360.15880722</v>
      </c>
      <c r="BH53" s="121">
        <f t="shared" si="3"/>
        <v>-393606580.73528075</v>
      </c>
      <c r="BI53" s="121">
        <f t="shared" si="3"/>
        <v>-407001157.18656927</v>
      </c>
      <c r="BJ53" s="121">
        <f t="shared" si="3"/>
        <v>-413984319.03785777</v>
      </c>
      <c r="BK53" s="121">
        <f t="shared" si="3"/>
        <v>-420688099.88914633</v>
      </c>
      <c r="BL53" s="121">
        <f t="shared" si="3"/>
        <v>-431908609.84168488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39500</v>
      </c>
      <c r="F56" s="121">
        <f>'CAPEX-FA_CWS '!E19</f>
        <v>75000</v>
      </c>
      <c r="G56" s="121">
        <f>'CAPEX-FA_CWS '!F19</f>
        <v>85000</v>
      </c>
      <c r="H56" s="121">
        <f>'CAPEX-FA_CWS '!G19</f>
        <v>4285000</v>
      </c>
      <c r="I56" s="121">
        <f>'CAPEX-FA_CWS '!H19</f>
        <v>4285000</v>
      </c>
      <c r="J56" s="121">
        <f>'CAPEX-FA_CWS '!I19</f>
        <v>4285000</v>
      </c>
      <c r="K56" s="121">
        <f>'CAPEX-FA_CWS '!J19</f>
        <v>4285000</v>
      </c>
      <c r="L56" s="121">
        <f>'CAPEX-FA_CWS '!K19</f>
        <v>4285000</v>
      </c>
      <c r="M56" s="121">
        <f>'CAPEX-FA_CWS '!L19</f>
        <v>4285000</v>
      </c>
      <c r="N56" s="121">
        <f>'CAPEX-FA_CWS '!M19</f>
        <v>4285000</v>
      </c>
      <c r="O56" s="121">
        <f>'CAPEX-FA_CWS '!N19</f>
        <v>4285000</v>
      </c>
      <c r="P56" s="121">
        <f>'CAPEX-FA_CWS '!O19</f>
        <v>4285000</v>
      </c>
      <c r="Q56" s="121">
        <f>'CAPEX-FA_CWS '!P19</f>
        <v>4285000</v>
      </c>
      <c r="R56" s="121">
        <f>'CAPEX-FA_CWS '!Q19</f>
        <v>4285000</v>
      </c>
      <c r="S56" s="121">
        <f>'CAPEX-FA_CWS '!R19</f>
        <v>4285000</v>
      </c>
      <c r="T56" s="121">
        <f>'CAPEX-FA_CWS '!S19</f>
        <v>4285000</v>
      </c>
      <c r="U56" s="121">
        <f>'CAPEX-FA_CWS '!T19</f>
        <v>4285000</v>
      </c>
      <c r="V56" s="121">
        <f>'CAPEX-FA_CWS '!U19</f>
        <v>4285000</v>
      </c>
      <c r="W56" s="121">
        <f>'CAPEX-FA_CWS '!V19</f>
        <v>4292000</v>
      </c>
      <c r="X56" s="121">
        <f>'CAPEX-FA_CWS '!W19</f>
        <v>4292000</v>
      </c>
      <c r="Y56" s="121">
        <f>'CAPEX-FA_CWS '!X19</f>
        <v>4292000</v>
      </c>
      <c r="Z56" s="121">
        <f>'CAPEX-FA_CWS '!Y19</f>
        <v>4292000</v>
      </c>
      <c r="AA56" s="121">
        <f>'CAPEX-FA_CWS '!Z19</f>
        <v>4292000</v>
      </c>
      <c r="AB56" s="121">
        <f>'CAPEX-FA_CWS '!AA19</f>
        <v>4292000</v>
      </c>
      <c r="AC56" s="121">
        <f>'CAPEX-FA_CWS '!AB19</f>
        <v>4286500</v>
      </c>
      <c r="AD56" s="121">
        <f>'CAPEX-FA_CWS '!AC19</f>
        <v>4286500</v>
      </c>
      <c r="AE56" s="121">
        <f>'CAPEX-FA_CWS '!AD19</f>
        <v>4286500</v>
      </c>
      <c r="AF56" s="121">
        <f>'CAPEX-FA_CWS '!AE19</f>
        <v>4286500</v>
      </c>
      <c r="AG56" s="121">
        <f>'CAPEX-FA_CWS '!AF19</f>
        <v>4286500</v>
      </c>
      <c r="AH56" s="121">
        <f>'CAPEX-FA_CWS '!AG19</f>
        <v>4286500</v>
      </c>
      <c r="AI56" s="121">
        <f>'CAPEX-FA_CWS '!AH19</f>
        <v>4286500</v>
      </c>
      <c r="AJ56" s="121">
        <f>'CAPEX-FA_CWS '!AI19</f>
        <v>4286500</v>
      </c>
      <c r="AK56" s="121">
        <f>'CAPEX-FA_CWS '!AJ19</f>
        <v>4286500</v>
      </c>
      <c r="AL56" s="121">
        <f>'CAPEX-FA_CWS '!AK19</f>
        <v>4286500</v>
      </c>
      <c r="AM56" s="121">
        <f>'CAPEX-FA_CWS '!AL19</f>
        <v>4286500</v>
      </c>
      <c r="AN56" s="121">
        <f>'CAPEX-FA_CWS '!AM19</f>
        <v>4286500</v>
      </c>
      <c r="AO56" s="121">
        <f>'CAPEX-FA_CWS '!AN19</f>
        <v>4286500</v>
      </c>
      <c r="AP56" s="121">
        <f>'CAPEX-FA_CWS '!AO19</f>
        <v>4286500</v>
      </c>
      <c r="AQ56" s="121">
        <f>'CAPEX-FA_CWS '!AP19</f>
        <v>4286500</v>
      </c>
      <c r="AR56" s="121">
        <f>'CAPEX-FA_CWS '!AQ19</f>
        <v>4286500</v>
      </c>
      <c r="AS56" s="121">
        <f>'CAPEX-FA_CWS '!AR19</f>
        <v>4286500</v>
      </c>
      <c r="AT56" s="121">
        <f>'CAPEX-FA_CWS '!AS19</f>
        <v>4286500</v>
      </c>
      <c r="AU56" s="121">
        <f>'CAPEX-FA_CWS '!AT19</f>
        <v>4286500</v>
      </c>
      <c r="AV56" s="121">
        <f>'CAPEX-FA_CWS '!AU19</f>
        <v>4286500</v>
      </c>
      <c r="AW56" s="121">
        <f>'CAPEX-FA_CWS '!AV19</f>
        <v>4286500</v>
      </c>
      <c r="AX56" s="121">
        <f>'CAPEX-FA_CWS '!AW19</f>
        <v>4286500</v>
      </c>
      <c r="AY56" s="121">
        <f>'CAPEX-FA_CWS '!AX19</f>
        <v>4286500</v>
      </c>
      <c r="AZ56" s="121">
        <f>'CAPEX-FA_CWS '!AY19</f>
        <v>4286500</v>
      </c>
      <c r="BA56" s="121">
        <f>'CAPEX-FA_CWS '!AZ19</f>
        <v>4286500</v>
      </c>
      <c r="BB56" s="121">
        <f>'CAPEX-FA_CWS '!BA19</f>
        <v>4286500</v>
      </c>
      <c r="BC56" s="121">
        <f>'CAPEX-FA_CWS '!BB19</f>
        <v>4286500</v>
      </c>
      <c r="BD56" s="121">
        <f>'CAPEX-FA_CWS '!BC19</f>
        <v>4286500</v>
      </c>
      <c r="BE56" s="121">
        <f>'CAPEX-FA_CWS '!BD19</f>
        <v>4286500</v>
      </c>
      <c r="BF56" s="121">
        <f>'CAPEX-FA_CWS '!BE19</f>
        <v>4286500</v>
      </c>
      <c r="BG56" s="121">
        <f>'CAPEX-FA_CWS '!BF19</f>
        <v>4286500</v>
      </c>
      <c r="BH56" s="121">
        <f>'CAPEX-FA_CWS '!BG19</f>
        <v>4286500</v>
      </c>
      <c r="BI56" s="121">
        <f>'CAPEX-FA_CWS '!BH19</f>
        <v>4286500</v>
      </c>
      <c r="BJ56" s="121">
        <f>'CAPEX-FA_CWS '!BI19</f>
        <v>4286500</v>
      </c>
      <c r="BK56" s="121">
        <f>'CAPEX-FA_CWS '!BJ19</f>
        <v>4286500</v>
      </c>
      <c r="BL56" s="121">
        <f>'CAPEX-FA_CWS '!BK19</f>
        <v>4286500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-658.33333333333337</v>
      </c>
      <c r="F57" s="121">
        <f>'CAPEX-FA_CWS '!E22</f>
        <v>-1908.3333333333335</v>
      </c>
      <c r="G57" s="121">
        <f>'CAPEX-FA_CWS '!F22</f>
        <v>-3325</v>
      </c>
      <c r="H57" s="121">
        <f>'CAPEX-FA_CWS '!G22</f>
        <v>-74741.666666666672</v>
      </c>
      <c r="I57" s="121">
        <f>'CAPEX-FA_CWS '!H22</f>
        <v>-146158.33333333334</v>
      </c>
      <c r="J57" s="121">
        <f>'CAPEX-FA_CWS '!I22</f>
        <v>-217575</v>
      </c>
      <c r="K57" s="121">
        <f>'CAPEX-FA_CWS '!J22</f>
        <v>-288991.66666666669</v>
      </c>
      <c r="L57" s="121">
        <f>'CAPEX-FA_CWS '!K22</f>
        <v>-360408.33333333337</v>
      </c>
      <c r="M57" s="121">
        <f>'CAPEX-FA_CWS '!L22</f>
        <v>-431825.00000000006</v>
      </c>
      <c r="N57" s="121">
        <f>'CAPEX-FA_CWS '!M22</f>
        <v>-503241.66666666674</v>
      </c>
      <c r="O57" s="121">
        <f>'CAPEX-FA_CWS '!N22</f>
        <v>-574658.33333333337</v>
      </c>
      <c r="P57" s="121">
        <f>'CAPEX-FA_CWS '!O22</f>
        <v>-646075</v>
      </c>
      <c r="Q57" s="121">
        <f>'CAPEX-FA_CWS '!P22</f>
        <v>-717491.66666666663</v>
      </c>
      <c r="R57" s="121">
        <f>'CAPEX-FA_CWS '!Q22</f>
        <v>-788908.33333333326</v>
      </c>
      <c r="S57" s="121">
        <f>'CAPEX-FA_CWS '!R22</f>
        <v>-860324.99999999988</v>
      </c>
      <c r="T57" s="121">
        <f>'CAPEX-FA_CWS '!S22</f>
        <v>-931741.66666666651</v>
      </c>
      <c r="U57" s="121">
        <f>'CAPEX-FA_CWS '!T22</f>
        <v>-1003158.3333333331</v>
      </c>
      <c r="V57" s="121">
        <f>'CAPEX-FA_CWS '!U22</f>
        <v>-1074574.9999999998</v>
      </c>
      <c r="W57" s="121">
        <f>'CAPEX-FA_CWS '!V22</f>
        <v>-1146108.333333333</v>
      </c>
      <c r="X57" s="121">
        <f>'CAPEX-FA_CWS '!W22</f>
        <v>-1217641.6666666663</v>
      </c>
      <c r="Y57" s="121">
        <f>'CAPEX-FA_CWS '!X22</f>
        <v>-1289174.9999999995</v>
      </c>
      <c r="Z57" s="121">
        <f>'CAPEX-FA_CWS '!Y22</f>
        <v>-1360708.3333333328</v>
      </c>
      <c r="AA57" s="121">
        <f>'CAPEX-FA_CWS '!Z22</f>
        <v>-1432241.666666666</v>
      </c>
      <c r="AB57" s="121">
        <f>'CAPEX-FA_CWS '!AA22</f>
        <v>-1503774.9999999993</v>
      </c>
      <c r="AC57" s="121">
        <f>'CAPEX-FA_CWS '!AB22</f>
        <v>-1575216.666666666</v>
      </c>
      <c r="AD57" s="121">
        <f>'CAPEX-FA_CWS '!AC22</f>
        <v>-1646749.9999999993</v>
      </c>
      <c r="AE57" s="121">
        <f>'CAPEX-FA_CWS '!AD22</f>
        <v>-1718283.3333333326</v>
      </c>
      <c r="AF57" s="121">
        <f>'CAPEX-FA_CWS '!AE22</f>
        <v>-1789816.6666666658</v>
      </c>
      <c r="AG57" s="121">
        <f>'CAPEX-FA_CWS '!AF22</f>
        <v>-1861349.9999999991</v>
      </c>
      <c r="AH57" s="121">
        <f>'CAPEX-FA_CWS '!AG22</f>
        <v>-1932883.3333333323</v>
      </c>
      <c r="AI57" s="121">
        <f>'CAPEX-FA_CWS '!AH22</f>
        <v>-2004416.6666666656</v>
      </c>
      <c r="AJ57" s="121">
        <f>'CAPEX-FA_CWS '!AI22</f>
        <v>-2075949.9999999988</v>
      </c>
      <c r="AK57" s="121">
        <f>'CAPEX-FA_CWS '!AJ22</f>
        <v>-2147483.3333333321</v>
      </c>
      <c r="AL57" s="121">
        <f>'CAPEX-FA_CWS '!AK22</f>
        <v>-2219016.6666666656</v>
      </c>
      <c r="AM57" s="121">
        <f>'CAPEX-FA_CWS '!AL22</f>
        <v>-2290549.9999999991</v>
      </c>
      <c r="AN57" s="121">
        <f>'CAPEX-FA_CWS '!AM22</f>
        <v>-2362083.3333333326</v>
      </c>
      <c r="AO57" s="121">
        <f>'CAPEX-FA_CWS '!AN22</f>
        <v>-2433616.666666666</v>
      </c>
      <c r="AP57" s="121">
        <f>'CAPEX-FA_CWS '!AO22</f>
        <v>-2505149.9999999995</v>
      </c>
      <c r="AQ57" s="121">
        <f>'CAPEX-FA_CWS '!AP22</f>
        <v>-2576683.333333333</v>
      </c>
      <c r="AR57" s="121">
        <f>'CAPEX-FA_CWS '!AQ22</f>
        <v>-2648216.6666666665</v>
      </c>
      <c r="AS57" s="121">
        <f>'CAPEX-FA_CWS '!AR22</f>
        <v>-2719750</v>
      </c>
      <c r="AT57" s="121">
        <f>'CAPEX-FA_CWS '!AS22</f>
        <v>-2791283.3333333335</v>
      </c>
      <c r="AU57" s="121">
        <f>'CAPEX-FA_CWS '!AT22</f>
        <v>-2862816.666666667</v>
      </c>
      <c r="AV57" s="121">
        <f>'CAPEX-FA_CWS '!AU22</f>
        <v>-2934350.0000000005</v>
      </c>
      <c r="AW57" s="121">
        <f>'CAPEX-FA_CWS '!AV22</f>
        <v>-3005883.333333334</v>
      </c>
      <c r="AX57" s="121">
        <f>'CAPEX-FA_CWS '!AW22</f>
        <v>-3077416.6666666674</v>
      </c>
      <c r="AY57" s="121">
        <f>'CAPEX-FA_CWS '!AX22</f>
        <v>-3148950.0000000009</v>
      </c>
      <c r="AZ57" s="121">
        <f>'CAPEX-FA_CWS '!AY22</f>
        <v>-3220483.3333333344</v>
      </c>
      <c r="BA57" s="121">
        <f>'CAPEX-FA_CWS '!AZ22</f>
        <v>-3292016.6666666679</v>
      </c>
      <c r="BB57" s="121">
        <f>'CAPEX-FA_CWS '!BA22</f>
        <v>-3363550.0000000014</v>
      </c>
      <c r="BC57" s="121">
        <f>'CAPEX-FA_CWS '!BB22</f>
        <v>-3435083.3333333349</v>
      </c>
      <c r="BD57" s="121">
        <f>'CAPEX-FA_CWS '!BC22</f>
        <v>-3506616.6666666684</v>
      </c>
      <c r="BE57" s="121">
        <f>'CAPEX-FA_CWS '!BD22</f>
        <v>-3578150.0000000019</v>
      </c>
      <c r="BF57" s="121">
        <f>'CAPEX-FA_CWS '!BE22</f>
        <v>-3649683.3333333354</v>
      </c>
      <c r="BG57" s="121">
        <f>'CAPEX-FA_CWS '!BF22</f>
        <v>-3721216.6666666688</v>
      </c>
      <c r="BH57" s="121">
        <f>'CAPEX-FA_CWS '!BG22</f>
        <v>-3792750.0000000023</v>
      </c>
      <c r="BI57" s="121">
        <f>'CAPEX-FA_CWS '!BH22</f>
        <v>-3864283.3333333358</v>
      </c>
      <c r="BJ57" s="121">
        <f>'CAPEX-FA_CWS '!BI22</f>
        <v>-3935816.6666666693</v>
      </c>
      <c r="BK57" s="121">
        <f>'CAPEX-FA_CWS '!BJ22</f>
        <v>-4007350.0000000028</v>
      </c>
      <c r="BL57" s="121">
        <f>'CAPEX-FA_CWS '!BK22</f>
        <v>-4078883.3333333363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38841.666666666664</v>
      </c>
      <c r="F58" s="121">
        <f t="shared" ref="F58:BL58" si="4">SUM(F56:F57)</f>
        <v>73091.666666666672</v>
      </c>
      <c r="G58" s="121">
        <f t="shared" si="4"/>
        <v>81675</v>
      </c>
      <c r="H58" s="121">
        <f t="shared" si="4"/>
        <v>4210258.333333333</v>
      </c>
      <c r="I58" s="121">
        <f t="shared" si="4"/>
        <v>4138841.6666666665</v>
      </c>
      <c r="J58" s="121">
        <f t="shared" si="4"/>
        <v>4067425</v>
      </c>
      <c r="K58" s="121">
        <f t="shared" si="4"/>
        <v>3996008.3333333335</v>
      </c>
      <c r="L58" s="121">
        <f t="shared" si="4"/>
        <v>3924591.6666666665</v>
      </c>
      <c r="M58" s="121">
        <f t="shared" si="4"/>
        <v>3853175</v>
      </c>
      <c r="N58" s="121">
        <f t="shared" si="4"/>
        <v>3781758.333333333</v>
      </c>
      <c r="O58" s="121">
        <f t="shared" si="4"/>
        <v>3710341.6666666665</v>
      </c>
      <c r="P58" s="121">
        <f t="shared" si="4"/>
        <v>3638925</v>
      </c>
      <c r="Q58" s="121">
        <f t="shared" si="4"/>
        <v>3567508.3333333335</v>
      </c>
      <c r="R58" s="121">
        <f t="shared" si="4"/>
        <v>3496091.666666667</v>
      </c>
      <c r="S58" s="121">
        <f t="shared" si="4"/>
        <v>3424675</v>
      </c>
      <c r="T58" s="121">
        <f t="shared" si="4"/>
        <v>3353258.3333333335</v>
      </c>
      <c r="U58" s="121">
        <f t="shared" si="4"/>
        <v>3281841.666666667</v>
      </c>
      <c r="V58" s="121">
        <f t="shared" si="4"/>
        <v>3210425</v>
      </c>
      <c r="W58" s="121">
        <f t="shared" si="4"/>
        <v>3145891.666666667</v>
      </c>
      <c r="X58" s="121">
        <f t="shared" si="4"/>
        <v>3074358.333333334</v>
      </c>
      <c r="Y58" s="121">
        <f t="shared" si="4"/>
        <v>3002825.0000000005</v>
      </c>
      <c r="Z58" s="121">
        <f t="shared" si="4"/>
        <v>2931291.666666667</v>
      </c>
      <c r="AA58" s="121">
        <f t="shared" si="4"/>
        <v>2859758.333333334</v>
      </c>
      <c r="AB58" s="121">
        <f t="shared" si="4"/>
        <v>2788225.0000000009</v>
      </c>
      <c r="AC58" s="121">
        <f t="shared" si="4"/>
        <v>2711283.333333334</v>
      </c>
      <c r="AD58" s="121">
        <f t="shared" si="4"/>
        <v>2639750.0000000009</v>
      </c>
      <c r="AE58" s="121">
        <f t="shared" si="4"/>
        <v>2568216.6666666674</v>
      </c>
      <c r="AF58" s="121">
        <f t="shared" si="4"/>
        <v>2496683.333333334</v>
      </c>
      <c r="AG58" s="121">
        <f t="shared" si="4"/>
        <v>2425150.0000000009</v>
      </c>
      <c r="AH58" s="121">
        <f t="shared" si="4"/>
        <v>2353616.6666666679</v>
      </c>
      <c r="AI58" s="121">
        <f t="shared" si="4"/>
        <v>2282083.3333333344</v>
      </c>
      <c r="AJ58" s="121">
        <f t="shared" si="4"/>
        <v>2210550.0000000009</v>
      </c>
      <c r="AK58" s="121">
        <f t="shared" si="4"/>
        <v>2139016.6666666679</v>
      </c>
      <c r="AL58" s="121">
        <f t="shared" si="4"/>
        <v>2067483.3333333344</v>
      </c>
      <c r="AM58" s="121">
        <f t="shared" si="4"/>
        <v>1995950.0000000009</v>
      </c>
      <c r="AN58" s="121">
        <f t="shared" si="4"/>
        <v>1924416.6666666674</v>
      </c>
      <c r="AO58" s="121">
        <f t="shared" si="4"/>
        <v>1852883.333333334</v>
      </c>
      <c r="AP58" s="121">
        <f t="shared" si="4"/>
        <v>1781350.0000000005</v>
      </c>
      <c r="AQ58" s="121">
        <f t="shared" si="4"/>
        <v>1709816.666666667</v>
      </c>
      <c r="AR58" s="121">
        <f t="shared" si="4"/>
        <v>1638283.3333333335</v>
      </c>
      <c r="AS58" s="121">
        <f t="shared" si="4"/>
        <v>1566750</v>
      </c>
      <c r="AT58" s="121">
        <f t="shared" si="4"/>
        <v>1495216.6666666665</v>
      </c>
      <c r="AU58" s="121">
        <f t="shared" si="4"/>
        <v>1423683.333333333</v>
      </c>
      <c r="AV58" s="121">
        <f t="shared" si="4"/>
        <v>1352149.9999999995</v>
      </c>
      <c r="AW58" s="121">
        <f t="shared" si="4"/>
        <v>1280616.666666666</v>
      </c>
      <c r="AX58" s="121">
        <f t="shared" si="4"/>
        <v>1209083.3333333326</v>
      </c>
      <c r="AY58" s="121">
        <f t="shared" si="4"/>
        <v>1137549.9999999991</v>
      </c>
      <c r="AZ58" s="121">
        <f t="shared" si="4"/>
        <v>1066016.6666666656</v>
      </c>
      <c r="BA58" s="121">
        <f t="shared" si="4"/>
        <v>994483.33333333209</v>
      </c>
      <c r="BB58" s="121">
        <f t="shared" si="4"/>
        <v>922949.9999999986</v>
      </c>
      <c r="BC58" s="121">
        <f t="shared" si="4"/>
        <v>851416.66666666511</v>
      </c>
      <c r="BD58" s="121">
        <f t="shared" si="4"/>
        <v>779883.33333333163</v>
      </c>
      <c r="BE58" s="121">
        <f t="shared" si="4"/>
        <v>708349.99999999814</v>
      </c>
      <c r="BF58" s="121">
        <f t="shared" si="4"/>
        <v>636816.66666666465</v>
      </c>
      <c r="BG58" s="121">
        <f t="shared" si="4"/>
        <v>565283.33333333116</v>
      </c>
      <c r="BH58" s="121">
        <f t="shared" si="4"/>
        <v>493749.99999999767</v>
      </c>
      <c r="BI58" s="121">
        <f t="shared" si="4"/>
        <v>422216.66666666418</v>
      </c>
      <c r="BJ58" s="121">
        <f t="shared" si="4"/>
        <v>350683.33333333069</v>
      </c>
      <c r="BK58" s="121">
        <f t="shared" si="4"/>
        <v>279149.99999999721</v>
      </c>
      <c r="BL58" s="121">
        <f t="shared" si="4"/>
        <v>207616.66666666372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51331965</v>
      </c>
      <c r="E60" s="121">
        <f t="shared" si="5"/>
        <v>42006847.666666664</v>
      </c>
      <c r="F60" s="121">
        <f t="shared" si="5"/>
        <v>32720488.666666668</v>
      </c>
      <c r="G60" s="121">
        <f t="shared" si="5"/>
        <v>23386123</v>
      </c>
      <c r="H60" s="121">
        <f t="shared" si="5"/>
        <v>13971497.333333332</v>
      </c>
      <c r="I60" s="121">
        <f t="shared" si="5"/>
        <v>60617320.666666664</v>
      </c>
      <c r="J60" s="121">
        <f t="shared" si="5"/>
        <v>51173955</v>
      </c>
      <c r="K60" s="121">
        <f t="shared" si="5"/>
        <v>41676089.333333336</v>
      </c>
      <c r="L60" s="121">
        <f t="shared" si="5"/>
        <v>32238393.666666668</v>
      </c>
      <c r="M60" s="121">
        <f t="shared" si="5"/>
        <v>22772598</v>
      </c>
      <c r="N60" s="121">
        <f t="shared" si="5"/>
        <v>13439887.333333332</v>
      </c>
      <c r="O60" s="121">
        <f t="shared" si="5"/>
        <v>57045683.166666664</v>
      </c>
      <c r="P60" s="121">
        <f t="shared" si="5"/>
        <v>47730152.5</v>
      </c>
      <c r="Q60" s="121">
        <f t="shared" si="5"/>
        <v>36973925.208333336</v>
      </c>
      <c r="R60" s="121">
        <f t="shared" si="5"/>
        <v>26254392.916666668</v>
      </c>
      <c r="S60" s="121">
        <f t="shared" si="5"/>
        <v>15564070.625</v>
      </c>
      <c r="T60" s="121">
        <f t="shared" si="5"/>
        <v>4791143.333333334</v>
      </c>
      <c r="U60" s="121">
        <f t="shared" si="5"/>
        <v>-5967548.958333333</v>
      </c>
      <c r="V60" s="121">
        <f t="shared" si="5"/>
        <v>-16726296.25</v>
      </c>
      <c r="W60" s="121">
        <f t="shared" si="5"/>
        <v>-26540350.208333332</v>
      </c>
      <c r="X60" s="121">
        <f t="shared" si="5"/>
        <v>-36278239.166666664</v>
      </c>
      <c r="Y60" s="121">
        <f t="shared" si="5"/>
        <v>-46122948.125</v>
      </c>
      <c r="Z60" s="121">
        <f t="shared" si="5"/>
        <v>-55931652.083333336</v>
      </c>
      <c r="AA60" s="121">
        <f t="shared" si="5"/>
        <v>-65545241.041666664</v>
      </c>
      <c r="AB60" s="121">
        <f t="shared" si="5"/>
        <v>-75201650</v>
      </c>
      <c r="AC60" s="121">
        <f t="shared" si="5"/>
        <v>-83358560.332291678</v>
      </c>
      <c r="AD60" s="121">
        <f t="shared" si="5"/>
        <v>-91444061.03125</v>
      </c>
      <c r="AE60" s="121">
        <f t="shared" si="5"/>
        <v>-99505555.630208343</v>
      </c>
      <c r="AF60" s="121">
        <f t="shared" si="5"/>
        <v>-107705086.22916669</v>
      </c>
      <c r="AG60" s="121">
        <f t="shared" si="5"/>
        <v>-115879620.97812502</v>
      </c>
      <c r="AH60" s="121">
        <f t="shared" si="5"/>
        <v>-124035652.62708335</v>
      </c>
      <c r="AI60" s="121">
        <f t="shared" si="5"/>
        <v>-132274410.22604169</v>
      </c>
      <c r="AJ60" s="121">
        <f t="shared" ref="AJ60:BL60" si="6">AJ58+AJ53</f>
        <v>-140408217.97500002</v>
      </c>
      <c r="AK60" s="121">
        <f t="shared" si="6"/>
        <v>-148711350.67395836</v>
      </c>
      <c r="AL60" s="121">
        <f t="shared" si="6"/>
        <v>-156769885.37291667</v>
      </c>
      <c r="AM60" s="121">
        <f t="shared" si="6"/>
        <v>-164413363.07187501</v>
      </c>
      <c r="AN60" s="121">
        <f t="shared" si="6"/>
        <v>-172286599.07083336</v>
      </c>
      <c r="AO60" s="121">
        <f t="shared" si="6"/>
        <v>-182797064.4836823</v>
      </c>
      <c r="AP60" s="121">
        <f t="shared" si="6"/>
        <v>-193247764.86553127</v>
      </c>
      <c r="AQ60" s="121">
        <f t="shared" si="6"/>
        <v>-202838459.61338025</v>
      </c>
      <c r="AR60" s="121">
        <f t="shared" si="6"/>
        <v>-212439111.36122918</v>
      </c>
      <c r="AS60" s="121">
        <f t="shared" si="6"/>
        <v>-221987106.47507817</v>
      </c>
      <c r="AT60" s="121">
        <f t="shared" si="6"/>
        <v>-231491799.95492712</v>
      </c>
      <c r="AU60" s="121">
        <f t="shared" si="6"/>
        <v>-241088985.70277607</v>
      </c>
      <c r="AV60" s="121">
        <f t="shared" si="6"/>
        <v>-250638946.81662506</v>
      </c>
      <c r="AW60" s="121">
        <f t="shared" si="6"/>
        <v>-260282827.19847402</v>
      </c>
      <c r="AX60" s="121">
        <f t="shared" si="6"/>
        <v>-269930884.58032304</v>
      </c>
      <c r="AY60" s="121">
        <f t="shared" si="6"/>
        <v>-279565990.96217197</v>
      </c>
      <c r="AZ60" s="121">
        <f t="shared" si="6"/>
        <v>-289346821.37502092</v>
      </c>
      <c r="BA60" s="121">
        <f t="shared" si="6"/>
        <v>-301909112.4608928</v>
      </c>
      <c r="BB60" s="121">
        <f t="shared" si="6"/>
        <v>-314209561.44551462</v>
      </c>
      <c r="BC60" s="121">
        <f t="shared" si="6"/>
        <v>-327172480.58175647</v>
      </c>
      <c r="BD60" s="121">
        <f t="shared" si="6"/>
        <v>-340416280.71799839</v>
      </c>
      <c r="BE60" s="121">
        <f t="shared" si="6"/>
        <v>-353583217.42780519</v>
      </c>
      <c r="BF60" s="121">
        <f t="shared" si="6"/>
        <v>-366703593.88923204</v>
      </c>
      <c r="BG60" s="121">
        <f t="shared" si="6"/>
        <v>-380025076.8254739</v>
      </c>
      <c r="BH60" s="121">
        <f t="shared" si="6"/>
        <v>-393112830.73528075</v>
      </c>
      <c r="BI60" s="121">
        <f t="shared" si="6"/>
        <v>-406578940.51990259</v>
      </c>
      <c r="BJ60" s="121">
        <f t="shared" si="6"/>
        <v>-413633635.70452446</v>
      </c>
      <c r="BK60" s="121">
        <f t="shared" si="6"/>
        <v>-420408949.88914633</v>
      </c>
      <c r="BL60" s="121">
        <f t="shared" si="6"/>
        <v>-431700993.17501819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823215.20000000007</v>
      </c>
      <c r="BB66" s="121">
        <f>'COGS-INVENTORY_CWS'!BA69</f>
        <v>1717350</v>
      </c>
      <c r="BC66" s="121">
        <f>'COGS-INVENTORY_CWS'!BB69</f>
        <v>1895954.4</v>
      </c>
      <c r="BD66" s="121">
        <f>'COGS-INVENTORY_CWS'!BC69</f>
        <v>1799782.8</v>
      </c>
      <c r="BE66" s="121">
        <f>'COGS-INVENTORY_CWS'!BD69</f>
        <v>1717350</v>
      </c>
      <c r="BF66" s="121">
        <f>'COGS-INVENTORY_CWS'!BE69</f>
        <v>1634917.1999999997</v>
      </c>
      <c r="BG66" s="121">
        <f>'COGS-INVENTORY_CWS'!BF69</f>
        <v>1456312.7999999996</v>
      </c>
      <c r="BH66" s="121">
        <f>'COGS-INVENTORY_CWS'!BG69</f>
        <v>1456312.7999999998</v>
      </c>
      <c r="BI66" s="121">
        <f>'COGS-INVENTORY_CWS'!BH69</f>
        <v>1181536.7999999998</v>
      </c>
      <c r="BJ66" s="121">
        <f>'COGS-INVENTORY_CWS'!BI69</f>
        <v>7322780.4000000004</v>
      </c>
      <c r="BK66" s="121">
        <f>'COGS-INVENTORY_CWS'!BJ69</f>
        <v>13738800.000000002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823215.20000000007</v>
      </c>
      <c r="BB68" s="121">
        <f t="shared" si="7"/>
        <v>1717350</v>
      </c>
      <c r="BC68" s="121">
        <f t="shared" si="7"/>
        <v>1895954.4</v>
      </c>
      <c r="BD68" s="121">
        <f t="shared" si="7"/>
        <v>1799782.8</v>
      </c>
      <c r="BE68" s="121">
        <f t="shared" si="7"/>
        <v>1717350</v>
      </c>
      <c r="BF68" s="121">
        <f t="shared" si="7"/>
        <v>1634917.1999999997</v>
      </c>
      <c r="BG68" s="121">
        <f t="shared" si="7"/>
        <v>1456312.7999999996</v>
      </c>
      <c r="BH68" s="121">
        <f t="shared" si="7"/>
        <v>1456312.7999999998</v>
      </c>
      <c r="BI68" s="121">
        <f t="shared" si="7"/>
        <v>1181536.7999999998</v>
      </c>
      <c r="BJ68" s="121">
        <f t="shared" si="7"/>
        <v>7322780.4000000004</v>
      </c>
      <c r="BK68" s="121">
        <f t="shared" si="7"/>
        <v>13738800.000000002</v>
      </c>
      <c r="BL68" s="121">
        <f t="shared" si="7"/>
        <v>15799620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823215.20000000007</v>
      </c>
      <c r="BB74" s="121">
        <f t="shared" si="9"/>
        <v>1717350</v>
      </c>
      <c r="BC74" s="121">
        <f t="shared" si="9"/>
        <v>1895954.4</v>
      </c>
      <c r="BD74" s="121">
        <f t="shared" si="9"/>
        <v>1799782.8</v>
      </c>
      <c r="BE74" s="121">
        <f t="shared" si="9"/>
        <v>1717350</v>
      </c>
      <c r="BF74" s="121">
        <f t="shared" si="9"/>
        <v>1634917.1999999997</v>
      </c>
      <c r="BG74" s="121">
        <f t="shared" si="9"/>
        <v>1456312.7999999996</v>
      </c>
      <c r="BH74" s="121">
        <f t="shared" si="9"/>
        <v>1456312.7999999998</v>
      </c>
      <c r="BI74" s="121">
        <f t="shared" si="9"/>
        <v>1181536.7999999998</v>
      </c>
      <c r="BJ74" s="121">
        <f t="shared" si="9"/>
        <v>7322780.4000000004</v>
      </c>
      <c r="BK74" s="121">
        <f t="shared" si="9"/>
        <v>13738800.000000002</v>
      </c>
      <c r="BL74" s="121">
        <f t="shared" si="9"/>
        <v>15799620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51359617</v>
      </c>
      <c r="E77" s="121">
        <f>IF($D42="Y",'FIN-CASHFLOW_CWS'!D60,'FIN-CASHFLOW_CWS'!D65)</f>
        <v>51359617</v>
      </c>
      <c r="F77" s="121">
        <f>IF($D42="Y",'FIN-CASHFLOW_CWS'!E60,'FIN-CASHFLOW_CWS'!E65)</f>
        <v>51359617</v>
      </c>
      <c r="G77" s="121">
        <f>IF($D42="Y",'FIN-CASHFLOW_CWS'!F60,'FIN-CASHFLOW_CWS'!F65)</f>
        <v>51359617</v>
      </c>
      <c r="H77" s="121">
        <f>IF($D42="Y",'FIN-CASHFLOW_CWS'!G60,'FIN-CASHFLOW_CWS'!G65)</f>
        <v>51359617</v>
      </c>
      <c r="I77" s="121">
        <f>IF($D42="Y",'FIN-CASHFLOW_CWS'!H60,'FIN-CASHFLOW_CWS'!H65)</f>
        <v>107453526</v>
      </c>
      <c r="J77" s="121">
        <f>IF($D42="Y",'FIN-CASHFLOW_CWS'!I60,'FIN-CASHFLOW_CWS'!I65)</f>
        <v>107453526</v>
      </c>
      <c r="K77" s="121">
        <f>IF($D42="Y",'FIN-CASHFLOW_CWS'!J60,'FIN-CASHFLOW_CWS'!J65)</f>
        <v>107453526</v>
      </c>
      <c r="L77" s="121">
        <f>IF($D42="Y",'FIN-CASHFLOW_CWS'!K60,'FIN-CASHFLOW_CWS'!K65)</f>
        <v>107453526</v>
      </c>
      <c r="M77" s="121">
        <f>IF($D42="Y",'FIN-CASHFLOW_CWS'!L60,'FIN-CASHFLOW_CWS'!L65)</f>
        <v>107453526</v>
      </c>
      <c r="N77" s="121">
        <f>IF($D42="Y",'FIN-CASHFLOW_CWS'!M60,'FIN-CASHFLOW_CWS'!M65)</f>
        <v>107453526</v>
      </c>
      <c r="O77" s="121">
        <f>IF($D42="Y",'FIN-CASHFLOW_CWS'!N60,'FIN-CASHFLOW_CWS'!N65)</f>
        <v>160295557.5</v>
      </c>
      <c r="P77" s="121">
        <f>IF($D42="Y",'FIN-CASHFLOW_CWS'!O60,'FIN-CASHFLOW_CWS'!O65)</f>
        <v>160295557.5</v>
      </c>
      <c r="Q77" s="121">
        <f>IF($D42="Y",'FIN-CASHFLOW_CWS'!P60,'FIN-CASHFLOW_CWS'!P65)</f>
        <v>160295557.5</v>
      </c>
      <c r="R77" s="121">
        <f>IF($D42="Y",'FIN-CASHFLOW_CWS'!Q60,'FIN-CASHFLOW_CWS'!Q65)</f>
        <v>160295557.5</v>
      </c>
      <c r="S77" s="121">
        <f>IF($D42="Y",'FIN-CASHFLOW_CWS'!R60,'FIN-CASHFLOW_CWS'!R65)</f>
        <v>160295557.5</v>
      </c>
      <c r="T77" s="121">
        <f>IF($D42="Y",'FIN-CASHFLOW_CWS'!S60,'FIN-CASHFLOW_CWS'!S65)</f>
        <v>160295557.5</v>
      </c>
      <c r="U77" s="121">
        <f>IF($D42="Y",'FIN-CASHFLOW_CWS'!T60,'FIN-CASHFLOW_CWS'!T65)</f>
        <v>160295557.5</v>
      </c>
      <c r="V77" s="121">
        <f>IF($D42="Y",'FIN-CASHFLOW_CWS'!U60,'FIN-CASHFLOW_CWS'!U65)</f>
        <v>160295557.5</v>
      </c>
      <c r="W77" s="121">
        <f>IF($D42="Y",'FIN-CASHFLOW_CWS'!V60,'FIN-CASHFLOW_CWS'!V65)</f>
        <v>160295557.5</v>
      </c>
      <c r="X77" s="121">
        <f>IF($D42="Y",'FIN-CASHFLOW_CWS'!W60,'FIN-CASHFLOW_CWS'!W65)</f>
        <v>160295557.5</v>
      </c>
      <c r="Y77" s="121">
        <f>IF($D42="Y",'FIN-CASHFLOW_CWS'!X60,'FIN-CASHFLOW_CWS'!X65)</f>
        <v>160295557.5</v>
      </c>
      <c r="Z77" s="121">
        <f>IF($D42="Y",'FIN-CASHFLOW_CWS'!Y60,'FIN-CASHFLOW_CWS'!Y65)</f>
        <v>160295557.5</v>
      </c>
      <c r="AA77" s="121">
        <f>IF($D42="Y",'FIN-CASHFLOW_CWS'!Z60,'FIN-CASHFLOW_CWS'!Z65)</f>
        <v>160295557.5</v>
      </c>
      <c r="AB77" s="121">
        <f>IF($D42="Y",'FIN-CASHFLOW_CWS'!AA60,'FIN-CASHFLOW_CWS'!AA65)</f>
        <v>160295557.5</v>
      </c>
      <c r="AC77" s="121">
        <f>IF($D42="Y",'FIN-CASHFLOW_CWS'!AB60,'FIN-CASHFLOW_CWS'!AB65)</f>
        <v>160295557.5</v>
      </c>
      <c r="AD77" s="121">
        <f>IF($D42="Y",'FIN-CASHFLOW_CWS'!AC60,'FIN-CASHFLOW_CWS'!AC65)</f>
        <v>160295557.5</v>
      </c>
      <c r="AE77" s="121">
        <f>IF($D42="Y",'FIN-CASHFLOW_CWS'!AD60,'FIN-CASHFLOW_CWS'!AD65)</f>
        <v>160295557.5</v>
      </c>
      <c r="AF77" s="121">
        <f>IF($D42="Y",'FIN-CASHFLOW_CWS'!AE60,'FIN-CASHFLOW_CWS'!AE65)</f>
        <v>160295557.5</v>
      </c>
      <c r="AG77" s="121">
        <f>IF($D42="Y",'FIN-CASHFLOW_CWS'!AF60,'FIN-CASHFLOW_CWS'!AF65)</f>
        <v>160295557.5</v>
      </c>
      <c r="AH77" s="121">
        <f>IF($D42="Y",'FIN-CASHFLOW_CWS'!AG60,'FIN-CASHFLOW_CWS'!AG65)</f>
        <v>160295557.5</v>
      </c>
      <c r="AI77" s="121">
        <f>IF($D42="Y",'FIN-CASHFLOW_CWS'!AH60,'FIN-CASHFLOW_CWS'!AH65)</f>
        <v>160295557.5</v>
      </c>
      <c r="AJ77" s="121">
        <f>IF($D42="Y",'FIN-CASHFLOW_CWS'!AI60,'FIN-CASHFLOW_CWS'!AI65)</f>
        <v>160295557.5</v>
      </c>
      <c r="AK77" s="121">
        <f>IF($D42="Y",'FIN-CASHFLOW_CWS'!AJ60,'FIN-CASHFLOW_CWS'!AJ65)</f>
        <v>160295557.5</v>
      </c>
      <c r="AL77" s="121">
        <f>IF($D42="Y",'FIN-CASHFLOW_CWS'!AK60,'FIN-CASHFLOW_CWS'!AK65)</f>
        <v>160295557.5</v>
      </c>
      <c r="AM77" s="121">
        <f>IF($D42="Y",'FIN-CASHFLOW_CWS'!AL60,'FIN-CASHFLOW_CWS'!AL65)</f>
        <v>160295557.5</v>
      </c>
      <c r="AN77" s="121">
        <f>IF($D42="Y",'FIN-CASHFLOW_CWS'!AM60,'FIN-CASHFLOW_CWS'!AM65)</f>
        <v>160295557.5</v>
      </c>
      <c r="AO77" s="121">
        <f>IF($D42="Y",'FIN-CASHFLOW_CWS'!AN60,'FIN-CASHFLOW_CWS'!AN65)</f>
        <v>160295557.5</v>
      </c>
      <c r="AP77" s="121">
        <f>IF($D42="Y",'FIN-CASHFLOW_CWS'!AO60,'FIN-CASHFLOW_CWS'!AO65)</f>
        <v>160295557.5</v>
      </c>
      <c r="AQ77" s="121">
        <f>IF($D42="Y",'FIN-CASHFLOW_CWS'!AP60,'FIN-CASHFLOW_CWS'!AP65)</f>
        <v>160295557.5</v>
      </c>
      <c r="AR77" s="121">
        <f>IF($D42="Y",'FIN-CASHFLOW_CWS'!AQ60,'FIN-CASHFLOW_CWS'!AQ65)</f>
        <v>160295557.5</v>
      </c>
      <c r="AS77" s="121">
        <f>IF($D42="Y",'FIN-CASHFLOW_CWS'!AR60,'FIN-CASHFLOW_CWS'!AR65)</f>
        <v>160295557.5</v>
      </c>
      <c r="AT77" s="121">
        <f>IF($D42="Y",'FIN-CASHFLOW_CWS'!AS60,'FIN-CASHFLOW_CWS'!AS65)</f>
        <v>160295557.5</v>
      </c>
      <c r="AU77" s="121">
        <f>IF($D42="Y",'FIN-CASHFLOW_CWS'!AT60,'FIN-CASHFLOW_CWS'!AT65)</f>
        <v>160295557.5</v>
      </c>
      <c r="AV77" s="121">
        <f>IF($D42="Y",'FIN-CASHFLOW_CWS'!AU60,'FIN-CASHFLOW_CWS'!AU65)</f>
        <v>160295557.5</v>
      </c>
      <c r="AW77" s="121">
        <f>IF($D42="Y",'FIN-CASHFLOW_CWS'!AV60,'FIN-CASHFLOW_CWS'!AV65)</f>
        <v>160295557.5</v>
      </c>
      <c r="AX77" s="121">
        <f>IF($D42="Y",'FIN-CASHFLOW_CWS'!AW60,'FIN-CASHFLOW_CWS'!AW65)</f>
        <v>160295557.5</v>
      </c>
      <c r="AY77" s="121">
        <f>IF($D42="Y",'FIN-CASHFLOW_CWS'!AX60,'FIN-CASHFLOW_CWS'!AX65)</f>
        <v>160295557.5</v>
      </c>
      <c r="AZ77" s="121">
        <f>IF($D42="Y",'FIN-CASHFLOW_CWS'!AY60,'FIN-CASHFLOW_CWS'!AY65)</f>
        <v>160295557.5</v>
      </c>
      <c r="BA77" s="121">
        <f>IF($D42="Y",'FIN-CASHFLOW_CWS'!AZ60,'FIN-CASHFLOW_CWS'!AZ65)</f>
        <v>160295557.5</v>
      </c>
      <c r="BB77" s="121">
        <f>IF($D42="Y",'FIN-CASHFLOW_CWS'!BA60,'FIN-CASHFLOW_CWS'!BA65)</f>
        <v>160295557.5</v>
      </c>
      <c r="BC77" s="121">
        <f>IF($D42="Y",'FIN-CASHFLOW_CWS'!BB60,'FIN-CASHFLOW_CWS'!BB65)</f>
        <v>160295557.5</v>
      </c>
      <c r="BD77" s="121">
        <f>IF($D42="Y",'FIN-CASHFLOW_CWS'!BC60,'FIN-CASHFLOW_CWS'!BC65)</f>
        <v>160295557.5</v>
      </c>
      <c r="BE77" s="121">
        <f>IF($D42="Y",'FIN-CASHFLOW_CWS'!BD60,'FIN-CASHFLOW_CWS'!BD65)</f>
        <v>160295557.5</v>
      </c>
      <c r="BF77" s="121">
        <f>IF($D42="Y",'FIN-CASHFLOW_CWS'!BE60,'FIN-CASHFLOW_CWS'!BE65)</f>
        <v>160295557.5</v>
      </c>
      <c r="BG77" s="121">
        <f>IF($D42="Y",'FIN-CASHFLOW_CWS'!BF60,'FIN-CASHFLOW_CWS'!BF65)</f>
        <v>160295557.5</v>
      </c>
      <c r="BH77" s="121">
        <f>IF($D42="Y",'FIN-CASHFLOW_CWS'!BG60,'FIN-CASHFLOW_CWS'!BG65)</f>
        <v>160295557.5</v>
      </c>
      <c r="BI77" s="121">
        <f>IF($D42="Y",'FIN-CASHFLOW_CWS'!BH60,'FIN-CASHFLOW_CWS'!BH65)</f>
        <v>160295557.5</v>
      </c>
      <c r="BJ77" s="121">
        <f>IF($D42="Y",'FIN-CASHFLOW_CWS'!BI60,'FIN-CASHFLOW_CWS'!BI65)</f>
        <v>160295557.5</v>
      </c>
      <c r="BK77" s="121">
        <f>IF($D42="Y",'FIN-CASHFLOW_CWS'!BJ60,'FIN-CASHFLOW_CWS'!BJ65)</f>
        <v>160295557.5</v>
      </c>
      <c r="BL77" s="121">
        <f>IF($D42="Y",'FIN-CASHFLOW_CWS'!BK60,'FIN-CASHFLOW_CWS'!BK65)</f>
        <v>160295557.5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-27652</v>
      </c>
      <c r="F78" s="121">
        <f t="shared" ref="F78:BL78" si="10">E78+E79</f>
        <v>-9412769.333333334</v>
      </c>
      <c r="G78" s="121">
        <f t="shared" si="10"/>
        <v>-18771128.333333336</v>
      </c>
      <c r="H78" s="121">
        <f t="shared" si="10"/>
        <v>-28129494</v>
      </c>
      <c r="I78" s="121">
        <f t="shared" si="10"/>
        <v>-37532119.666666664</v>
      </c>
      <c r="J78" s="121">
        <f t="shared" si="10"/>
        <v>-46968205.333333328</v>
      </c>
      <c r="K78" s="121">
        <f t="shared" si="10"/>
        <v>-56399570.999999993</v>
      </c>
      <c r="L78" s="121">
        <f t="shared" si="10"/>
        <v>-65873436.666666657</v>
      </c>
      <c r="M78" s="121">
        <f t="shared" si="10"/>
        <v>-75311132.333333328</v>
      </c>
      <c r="N78" s="121">
        <f t="shared" si="10"/>
        <v>-84752928</v>
      </c>
      <c r="O78" s="121">
        <f t="shared" si="10"/>
        <v>-94169638.666666672</v>
      </c>
      <c r="P78" s="121">
        <f t="shared" si="10"/>
        <v>-103585874.33333334</v>
      </c>
      <c r="Q78" s="121">
        <f t="shared" si="10"/>
        <v>-113009405.00000001</v>
      </c>
      <c r="R78" s="121">
        <f t="shared" si="10"/>
        <v>-123818432.29166669</v>
      </c>
      <c r="S78" s="121">
        <f t="shared" si="10"/>
        <v>-134580444.58333334</v>
      </c>
      <c r="T78" s="121">
        <f t="shared" si="10"/>
        <v>-145322126.875</v>
      </c>
      <c r="U78" s="121">
        <f t="shared" si="10"/>
        <v>-156069374.16666666</v>
      </c>
      <c r="V78" s="121">
        <f t="shared" si="10"/>
        <v>-166802386.45833331</v>
      </c>
      <c r="W78" s="121">
        <f t="shared" si="10"/>
        <v>-177522613.74999997</v>
      </c>
      <c r="X78" s="121">
        <f t="shared" si="10"/>
        <v>-187272467.70833331</v>
      </c>
      <c r="Y78" s="121">
        <f t="shared" si="10"/>
        <v>-197010356.66666666</v>
      </c>
      <c r="Z78" s="121">
        <f t="shared" si="10"/>
        <v>-206778025.625</v>
      </c>
      <c r="AA78" s="121">
        <f t="shared" si="10"/>
        <v>-216548209.58333334</v>
      </c>
      <c r="AB78" s="121">
        <f t="shared" si="10"/>
        <v>-226315878.54166669</v>
      </c>
      <c r="AC78" s="121">
        <f t="shared" si="10"/>
        <v>-236126367.50000003</v>
      </c>
      <c r="AD78" s="121">
        <f t="shared" si="10"/>
        <v>-244369091.83229169</v>
      </c>
      <c r="AE78" s="121">
        <f t="shared" si="10"/>
        <v>-252545863.53125003</v>
      </c>
      <c r="AF78" s="121">
        <f t="shared" si="10"/>
        <v>-260695312.13020837</v>
      </c>
      <c r="AG78" s="121">
        <f t="shared" si="10"/>
        <v>-268850865.72916669</v>
      </c>
      <c r="AH78" s="121">
        <f t="shared" si="10"/>
        <v>-276981423.47812504</v>
      </c>
      <c r="AI78" s="121">
        <f t="shared" si="10"/>
        <v>-285093478.12708336</v>
      </c>
      <c r="AJ78" s="121">
        <f t="shared" si="10"/>
        <v>-293244281.72604167</v>
      </c>
      <c r="AK78" s="121">
        <f t="shared" si="10"/>
        <v>-301378089.47500002</v>
      </c>
      <c r="AL78" s="121">
        <f t="shared" si="10"/>
        <v>-309549291.17395836</v>
      </c>
      <c r="AM78" s="121">
        <f t="shared" si="10"/>
        <v>-317725097.8729167</v>
      </c>
      <c r="AN78" s="121">
        <f t="shared" si="10"/>
        <v>-325896299.57187504</v>
      </c>
      <c r="AO78" s="121">
        <f t="shared" si="10"/>
        <v>-334136010.57083338</v>
      </c>
      <c r="AP78" s="121">
        <f t="shared" si="10"/>
        <v>-343925509.98368233</v>
      </c>
      <c r="AQ78" s="121">
        <f t="shared" si="10"/>
        <v>-353568574.36553127</v>
      </c>
      <c r="AR78" s="121">
        <f t="shared" si="10"/>
        <v>-363161837.11338025</v>
      </c>
      <c r="AS78" s="121">
        <f t="shared" si="10"/>
        <v>-372761204.86122924</v>
      </c>
      <c r="AT78" s="121">
        <f t="shared" si="10"/>
        <v>-382307915.97507823</v>
      </c>
      <c r="AU78" s="121">
        <f t="shared" si="10"/>
        <v>-391811325.45492721</v>
      </c>
      <c r="AV78" s="121">
        <f t="shared" si="10"/>
        <v>-401405943.20277619</v>
      </c>
      <c r="AW78" s="121">
        <f t="shared" si="10"/>
        <v>-410955904.31662518</v>
      </c>
      <c r="AX78" s="121">
        <f t="shared" si="10"/>
        <v>-420595718.69847411</v>
      </c>
      <c r="AY78" s="121">
        <f t="shared" si="10"/>
        <v>-430240138.08032304</v>
      </c>
      <c r="AZ78" s="121">
        <f t="shared" si="10"/>
        <v>-439879952.46217197</v>
      </c>
      <c r="BA78" s="121">
        <f t="shared" si="10"/>
        <v>-449666346.87502092</v>
      </c>
      <c r="BB78" s="121">
        <f t="shared" si="10"/>
        <v>-463027885.16089278</v>
      </c>
      <c r="BC78" s="121">
        <f t="shared" si="10"/>
        <v>-476222468.94551462</v>
      </c>
      <c r="BD78" s="121">
        <f t="shared" si="10"/>
        <v>-489363992.48175645</v>
      </c>
      <c r="BE78" s="121">
        <f t="shared" si="10"/>
        <v>-502511621.01799828</v>
      </c>
      <c r="BF78" s="121">
        <f t="shared" si="10"/>
        <v>-515596124.92780513</v>
      </c>
      <c r="BG78" s="121">
        <f t="shared" si="10"/>
        <v>-528634068.58923197</v>
      </c>
      <c r="BH78" s="121">
        <f t="shared" si="10"/>
        <v>-541776947.12547386</v>
      </c>
      <c r="BI78" s="121">
        <f t="shared" si="10"/>
        <v>-554864701.0352807</v>
      </c>
      <c r="BJ78" s="121">
        <f t="shared" si="10"/>
        <v>-568056034.81990254</v>
      </c>
      <c r="BK78" s="121">
        <f t="shared" si="10"/>
        <v>-581251973.60452437</v>
      </c>
      <c r="BL78" s="121">
        <f t="shared" si="10"/>
        <v>-594443307.38914621</v>
      </c>
    </row>
    <row r="79" spans="2:64" s="33" customFormat="1" x14ac:dyDescent="0.15">
      <c r="B79" s="309" t="s">
        <v>469</v>
      </c>
      <c r="C79" s="137"/>
      <c r="D79" s="70">
        <f>'FIN-CASHFLOW_CWS'!C35</f>
        <v>-27652</v>
      </c>
      <c r="E79" s="70">
        <f>'FIN-CASHFLOW_CWS'!D35</f>
        <v>-9385117.333333334</v>
      </c>
      <c r="F79" s="70">
        <f>'FIN-CASHFLOW_CWS'!E35</f>
        <v>-9358359</v>
      </c>
      <c r="G79" s="70">
        <f>'FIN-CASHFLOW_CWS'!F35</f>
        <v>-9358365.666666666</v>
      </c>
      <c r="H79" s="70">
        <f>'FIN-CASHFLOW_CWS'!G35</f>
        <v>-9402625.666666666</v>
      </c>
      <c r="I79" s="70">
        <f>'FIN-CASHFLOW_CWS'!H35</f>
        <v>-9436085.666666666</v>
      </c>
      <c r="J79" s="70">
        <f>'FIN-CASHFLOW_CWS'!I35</f>
        <v>-9431365.666666666</v>
      </c>
      <c r="K79" s="70">
        <f>'FIN-CASHFLOW_CWS'!J35</f>
        <v>-9473865.666666666</v>
      </c>
      <c r="L79" s="70">
        <f>'FIN-CASHFLOW_CWS'!K35</f>
        <v>-9437695.666666666</v>
      </c>
      <c r="M79" s="70">
        <f>'FIN-CASHFLOW_CWS'!L35</f>
        <v>-9441795.666666666</v>
      </c>
      <c r="N79" s="70">
        <f>'FIN-CASHFLOW_CWS'!M35</f>
        <v>-9416710.666666666</v>
      </c>
      <c r="O79" s="70">
        <f>'FIN-CASHFLOW_CWS'!N35</f>
        <v>-9416235.666666666</v>
      </c>
      <c r="P79" s="70">
        <f>'FIN-CASHFLOW_CWS'!O35</f>
        <v>-9423530.666666666</v>
      </c>
      <c r="Q79" s="70">
        <f>'FIN-CASHFLOW_CWS'!P35</f>
        <v>-10809027.291666666</v>
      </c>
      <c r="R79" s="70">
        <f>'FIN-CASHFLOW_CWS'!Q35</f>
        <v>-10762012.291666666</v>
      </c>
      <c r="S79" s="70">
        <f>'FIN-CASHFLOW_CWS'!R35</f>
        <v>-10741682.291666666</v>
      </c>
      <c r="T79" s="70">
        <f>'FIN-CASHFLOW_CWS'!S35</f>
        <v>-10747247.291666666</v>
      </c>
      <c r="U79" s="70">
        <f>'FIN-CASHFLOW_CWS'!T35</f>
        <v>-10733012.291666666</v>
      </c>
      <c r="V79" s="70">
        <f>'FIN-CASHFLOW_CWS'!U35</f>
        <v>-10720227.291666666</v>
      </c>
      <c r="W79" s="70">
        <f>'FIN-CASHFLOW_CWS'!V35</f>
        <v>-9749853.958333334</v>
      </c>
      <c r="X79" s="70">
        <f>'FIN-CASHFLOW_CWS'!W35</f>
        <v>-9737888.958333334</v>
      </c>
      <c r="Y79" s="70">
        <f>'FIN-CASHFLOW_CWS'!X35</f>
        <v>-9767668.958333334</v>
      </c>
      <c r="Z79" s="70">
        <f>'FIN-CASHFLOW_CWS'!Y35</f>
        <v>-9770183.958333334</v>
      </c>
      <c r="AA79" s="70">
        <f>'FIN-CASHFLOW_CWS'!Z35</f>
        <v>-9767668.958333334</v>
      </c>
      <c r="AB79" s="70">
        <f>'FIN-CASHFLOW_CWS'!AA35</f>
        <v>-9810488.958333334</v>
      </c>
      <c r="AC79" s="70">
        <f>'FIN-CASHFLOW_CWS'!AB35</f>
        <v>-8242724.3322916664</v>
      </c>
      <c r="AD79" s="70">
        <f>'FIN-CASHFLOW_CWS'!AC35</f>
        <v>-8176771.6989583336</v>
      </c>
      <c r="AE79" s="70">
        <f>'FIN-CASHFLOW_CWS'!AD35</f>
        <v>-8149448.598958333</v>
      </c>
      <c r="AF79" s="70">
        <f>'FIN-CASHFLOW_CWS'!AE35</f>
        <v>-8155553.598958333</v>
      </c>
      <c r="AG79" s="70">
        <f>'FIN-CASHFLOW_CWS'!AF35</f>
        <v>-8130557.7489583334</v>
      </c>
      <c r="AH79" s="70">
        <f>'FIN-CASHFLOW_CWS'!AG35</f>
        <v>-8112054.6489583328</v>
      </c>
      <c r="AI79" s="70">
        <f>'FIN-CASHFLOW_CWS'!AH35</f>
        <v>-8150803.598958333</v>
      </c>
      <c r="AJ79" s="70">
        <f>'FIN-CASHFLOW_CWS'!AI35</f>
        <v>-8133807.7489583334</v>
      </c>
      <c r="AK79" s="70">
        <f>'FIN-CASHFLOW_CWS'!AJ35</f>
        <v>-8171201.6989583336</v>
      </c>
      <c r="AL79" s="70">
        <f>'FIN-CASHFLOW_CWS'!AK35</f>
        <v>-8175806.6989583336</v>
      </c>
      <c r="AM79" s="70">
        <f>'FIN-CASHFLOW_CWS'!AL35</f>
        <v>-8171201.6989583336</v>
      </c>
      <c r="AN79" s="70">
        <f>'FIN-CASHFLOW_CWS'!AM35</f>
        <v>-8239710.9989583334</v>
      </c>
      <c r="AO79" s="70">
        <f>'FIN-CASHFLOW_CWS'!AN35</f>
        <v>-9789499.4128489587</v>
      </c>
      <c r="AP79" s="70">
        <f>'FIN-CASHFLOW_CWS'!AO35</f>
        <v>-9643064.3818489593</v>
      </c>
      <c r="AQ79" s="70">
        <f>'FIN-CASHFLOW_CWS'!AP35</f>
        <v>-9593262.7478489596</v>
      </c>
      <c r="AR79" s="70">
        <f>'FIN-CASHFLOW_CWS'!AQ35</f>
        <v>-9599367.7478489596</v>
      </c>
      <c r="AS79" s="70">
        <f>'FIN-CASHFLOW_CWS'!AR35</f>
        <v>-9546711.11384896</v>
      </c>
      <c r="AT79" s="70">
        <f>'FIN-CASHFLOW_CWS'!AS35</f>
        <v>-9503409.4798489586</v>
      </c>
      <c r="AU79" s="70">
        <f>'FIN-CASHFLOW_CWS'!AT35</f>
        <v>-9594617.7478489596</v>
      </c>
      <c r="AV79" s="70">
        <f>'FIN-CASHFLOW_CWS'!AU35</f>
        <v>-9549961.11384896</v>
      </c>
      <c r="AW79" s="70">
        <f>'FIN-CASHFLOW_CWS'!AV35</f>
        <v>-9639814.3818489593</v>
      </c>
      <c r="AX79" s="70">
        <f>'FIN-CASHFLOW_CWS'!AW35</f>
        <v>-9644419.3818489593</v>
      </c>
      <c r="AY79" s="70">
        <f>'FIN-CASHFLOW_CWS'!AX35</f>
        <v>-9639814.3818489593</v>
      </c>
      <c r="AZ79" s="70">
        <f>'FIN-CASHFLOW_CWS'!AY35</f>
        <v>-9786394.4128489587</v>
      </c>
      <c r="BA79" s="70">
        <f>'FIN-CASHFLOW_CWS'!AZ35</f>
        <v>-13361538.285871848</v>
      </c>
      <c r="BB79" s="70">
        <f>'FIN-CASHFLOW_CWS'!BA35</f>
        <v>-13194583.78462185</v>
      </c>
      <c r="BC79" s="70">
        <f>'FIN-CASHFLOW_CWS'!BB35</f>
        <v>-13141523.53624185</v>
      </c>
      <c r="BD79" s="70">
        <f>'FIN-CASHFLOW_CWS'!BC35</f>
        <v>-13147628.53624185</v>
      </c>
      <c r="BE79" s="70">
        <f>'FIN-CASHFLOW_CWS'!BD35</f>
        <v>-13084503.909806849</v>
      </c>
      <c r="BF79" s="70">
        <f>'FIN-CASHFLOW_CWS'!BE35</f>
        <v>-13037943.66142685</v>
      </c>
      <c r="BG79" s="70">
        <f>'FIN-CASHFLOW_CWS'!BF35</f>
        <v>-13142878.53624185</v>
      </c>
      <c r="BH79" s="70">
        <f>'FIN-CASHFLOW_CWS'!BG35</f>
        <v>-13087753.909806849</v>
      </c>
      <c r="BI79" s="70">
        <f>'FIN-CASHFLOW_CWS'!BH35</f>
        <v>-13191333.78462185</v>
      </c>
      <c r="BJ79" s="70">
        <f>'FIN-CASHFLOW_CWS'!BI35</f>
        <v>-13195938.78462185</v>
      </c>
      <c r="BK79" s="70">
        <f>'FIN-CASHFLOW_CWS'!BJ35</f>
        <v>-13191333.78462185</v>
      </c>
      <c r="BL79" s="70">
        <f>'FIN-CASHFLOW_CWS'!BK35</f>
        <v>-13352863.285871848</v>
      </c>
    </row>
    <row r="80" spans="2:64" x14ac:dyDescent="0.15">
      <c r="B80" s="305" t="s">
        <v>1053</v>
      </c>
      <c r="C80" s="135"/>
      <c r="D80" s="121">
        <f>SUM(D77:D79)</f>
        <v>51331965</v>
      </c>
      <c r="E80" s="121">
        <f>SUM(E77:E79)</f>
        <v>41946847.666666664</v>
      </c>
      <c r="F80" s="121">
        <f t="shared" ref="F80:BL80" si="11">SUM(F77:F79)</f>
        <v>32588488.666666664</v>
      </c>
      <c r="G80" s="121">
        <f t="shared" si="11"/>
        <v>23230123</v>
      </c>
      <c r="H80" s="121">
        <f t="shared" si="11"/>
        <v>13827497.333333334</v>
      </c>
      <c r="I80" s="121">
        <f t="shared" si="11"/>
        <v>60485320.666666679</v>
      </c>
      <c r="J80" s="121">
        <f t="shared" si="11"/>
        <v>51053955.000000007</v>
      </c>
      <c r="K80" s="121">
        <f t="shared" si="11"/>
        <v>41580089.333333343</v>
      </c>
      <c r="L80" s="121">
        <f t="shared" si="11"/>
        <v>32142393.666666679</v>
      </c>
      <c r="M80" s="121">
        <f t="shared" si="11"/>
        <v>22700598.000000007</v>
      </c>
      <c r="N80" s="121">
        <f t="shared" si="11"/>
        <v>13283887.333333334</v>
      </c>
      <c r="O80" s="121">
        <f t="shared" si="11"/>
        <v>56709683.166666664</v>
      </c>
      <c r="P80" s="121">
        <f t="shared" si="11"/>
        <v>47286152.499999993</v>
      </c>
      <c r="Q80" s="121">
        <f t="shared" si="11"/>
        <v>36477125.208333321</v>
      </c>
      <c r="R80" s="121">
        <f t="shared" si="11"/>
        <v>25715112.916666649</v>
      </c>
      <c r="S80" s="121">
        <f t="shared" si="11"/>
        <v>14973430.624999991</v>
      </c>
      <c r="T80" s="121">
        <f t="shared" si="11"/>
        <v>4226183.333333334</v>
      </c>
      <c r="U80" s="121">
        <f t="shared" si="11"/>
        <v>-6506828.9583333228</v>
      </c>
      <c r="V80" s="121">
        <f t="shared" si="11"/>
        <v>-17227056.249999978</v>
      </c>
      <c r="W80" s="121">
        <f t="shared" si="11"/>
        <v>-26976910.208333306</v>
      </c>
      <c r="X80" s="121">
        <f t="shared" si="11"/>
        <v>-36714799.166666649</v>
      </c>
      <c r="Y80" s="121">
        <f t="shared" si="11"/>
        <v>-46482468.124999993</v>
      </c>
      <c r="Z80" s="121">
        <f t="shared" si="11"/>
        <v>-56252652.083333336</v>
      </c>
      <c r="AA80" s="121">
        <f t="shared" si="11"/>
        <v>-66020321.041666679</v>
      </c>
      <c r="AB80" s="121">
        <f t="shared" si="11"/>
        <v>-75830810.000000015</v>
      </c>
      <c r="AC80" s="121">
        <f t="shared" si="11"/>
        <v>-84073534.332291692</v>
      </c>
      <c r="AD80" s="121">
        <f t="shared" si="11"/>
        <v>-92250306.03125003</v>
      </c>
      <c r="AE80" s="121">
        <f t="shared" si="11"/>
        <v>-100399754.63020836</v>
      </c>
      <c r="AF80" s="121">
        <f t="shared" si="11"/>
        <v>-108555308.2291667</v>
      </c>
      <c r="AG80" s="121">
        <f t="shared" si="11"/>
        <v>-116685865.97812502</v>
      </c>
      <c r="AH80" s="121">
        <f t="shared" si="11"/>
        <v>-124797920.62708336</v>
      </c>
      <c r="AI80" s="121">
        <f t="shared" si="11"/>
        <v>-132948724.22604169</v>
      </c>
      <c r="AJ80" s="121">
        <f t="shared" si="11"/>
        <v>-141082531.97499999</v>
      </c>
      <c r="AK80" s="121">
        <f t="shared" si="11"/>
        <v>-149253733.67395836</v>
      </c>
      <c r="AL80" s="121">
        <f t="shared" si="11"/>
        <v>-157429540.3729167</v>
      </c>
      <c r="AM80" s="121">
        <f t="shared" si="11"/>
        <v>-165600742.07187504</v>
      </c>
      <c r="AN80" s="121">
        <f t="shared" si="11"/>
        <v>-173840453.07083336</v>
      </c>
      <c r="AO80" s="121">
        <f t="shared" si="11"/>
        <v>-183629952.48368233</v>
      </c>
      <c r="AP80" s="121">
        <f t="shared" si="11"/>
        <v>-193273016.8655313</v>
      </c>
      <c r="AQ80" s="121">
        <f t="shared" si="11"/>
        <v>-202866279.61338022</v>
      </c>
      <c r="AR80" s="121">
        <f t="shared" si="11"/>
        <v>-212465647.36122921</v>
      </c>
      <c r="AS80" s="121">
        <f t="shared" si="11"/>
        <v>-222012358.4750782</v>
      </c>
      <c r="AT80" s="121">
        <f t="shared" si="11"/>
        <v>-231515767.95492718</v>
      </c>
      <c r="AU80" s="121">
        <f t="shared" si="11"/>
        <v>-241110385.70277616</v>
      </c>
      <c r="AV80" s="121">
        <f t="shared" si="11"/>
        <v>-250660346.81662515</v>
      </c>
      <c r="AW80" s="121">
        <f t="shared" si="11"/>
        <v>-260300161.19847414</v>
      </c>
      <c r="AX80" s="121">
        <f t="shared" si="11"/>
        <v>-269944580.58032304</v>
      </c>
      <c r="AY80" s="121">
        <f t="shared" si="11"/>
        <v>-279584394.96217197</v>
      </c>
      <c r="AZ80" s="121">
        <f t="shared" si="11"/>
        <v>-289370789.37502092</v>
      </c>
      <c r="BA80" s="121">
        <f t="shared" si="11"/>
        <v>-302732327.66089278</v>
      </c>
      <c r="BB80" s="121">
        <f t="shared" si="11"/>
        <v>-315926911.44551462</v>
      </c>
      <c r="BC80" s="121">
        <f t="shared" si="11"/>
        <v>-329068434.98175645</v>
      </c>
      <c r="BD80" s="121">
        <f t="shared" si="11"/>
        <v>-342216063.51799828</v>
      </c>
      <c r="BE80" s="121">
        <f t="shared" si="11"/>
        <v>-355300567.42780513</v>
      </c>
      <c r="BF80" s="121">
        <f t="shared" si="11"/>
        <v>-368338511.08923197</v>
      </c>
      <c r="BG80" s="121">
        <f t="shared" si="11"/>
        <v>-381481389.6254738</v>
      </c>
      <c r="BH80" s="121">
        <f t="shared" si="11"/>
        <v>-394569143.5352807</v>
      </c>
      <c r="BI80" s="121">
        <f t="shared" si="11"/>
        <v>-407760477.31990254</v>
      </c>
      <c r="BJ80" s="121">
        <f t="shared" si="11"/>
        <v>-420956416.10452437</v>
      </c>
      <c r="BK80" s="121">
        <f t="shared" si="11"/>
        <v>-434147749.88914621</v>
      </c>
      <c r="BL80" s="121">
        <f t="shared" si="11"/>
        <v>-447500613.17501807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51331965</v>
      </c>
      <c r="E82" s="121">
        <f t="shared" si="12"/>
        <v>42006847.666666664</v>
      </c>
      <c r="F82" s="121">
        <f t="shared" si="12"/>
        <v>32720488.666666664</v>
      </c>
      <c r="G82" s="121">
        <f t="shared" si="12"/>
        <v>23386123</v>
      </c>
      <c r="H82" s="121">
        <f t="shared" si="12"/>
        <v>13971497.333333334</v>
      </c>
      <c r="I82" s="121">
        <f t="shared" si="12"/>
        <v>60617320.666666679</v>
      </c>
      <c r="J82" s="121">
        <f t="shared" si="12"/>
        <v>51173955.000000007</v>
      </c>
      <c r="K82" s="121">
        <f t="shared" si="12"/>
        <v>41676089.333333343</v>
      </c>
      <c r="L82" s="121">
        <f t="shared" si="12"/>
        <v>32238393.666666679</v>
      </c>
      <c r="M82" s="121">
        <f t="shared" si="12"/>
        <v>22772598.000000007</v>
      </c>
      <c r="N82" s="121">
        <f t="shared" si="12"/>
        <v>13439887.333333334</v>
      </c>
      <c r="O82" s="121">
        <f t="shared" si="12"/>
        <v>57045683.166666664</v>
      </c>
      <c r="P82" s="121">
        <f t="shared" si="12"/>
        <v>47730152.499999993</v>
      </c>
      <c r="Q82" s="121">
        <f t="shared" si="12"/>
        <v>36973925.208333321</v>
      </c>
      <c r="R82" s="121">
        <f t="shared" si="12"/>
        <v>26254392.916666649</v>
      </c>
      <c r="S82" s="121">
        <f t="shared" si="12"/>
        <v>15564070.624999991</v>
      </c>
      <c r="T82" s="121">
        <f t="shared" si="12"/>
        <v>4791143.333333334</v>
      </c>
      <c r="U82" s="121">
        <f t="shared" si="12"/>
        <v>-5967548.9583333228</v>
      </c>
      <c r="V82" s="121">
        <f t="shared" si="12"/>
        <v>-16726296.249999978</v>
      </c>
      <c r="W82" s="121">
        <f t="shared" si="12"/>
        <v>-26540350.208333306</v>
      </c>
      <c r="X82" s="121">
        <f t="shared" si="12"/>
        <v>-36278239.166666649</v>
      </c>
      <c r="Y82" s="121">
        <f t="shared" si="12"/>
        <v>-46122948.124999993</v>
      </c>
      <c r="Z82" s="121">
        <f t="shared" si="12"/>
        <v>-55931652.083333336</v>
      </c>
      <c r="AA82" s="121">
        <f t="shared" si="12"/>
        <v>-65545241.041666679</v>
      </c>
      <c r="AB82" s="121">
        <f t="shared" si="12"/>
        <v>-75201650.000000015</v>
      </c>
      <c r="AC82" s="121">
        <f t="shared" si="12"/>
        <v>-83358560.332291692</v>
      </c>
      <c r="AD82" s="121">
        <f t="shared" si="12"/>
        <v>-91444061.03125003</v>
      </c>
      <c r="AE82" s="121">
        <f t="shared" si="12"/>
        <v>-99505555.630208358</v>
      </c>
      <c r="AF82" s="121">
        <f t="shared" si="12"/>
        <v>-107705086.2291667</v>
      </c>
      <c r="AG82" s="121">
        <f t="shared" si="12"/>
        <v>-115879620.97812502</v>
      </c>
      <c r="AH82" s="121">
        <f t="shared" si="12"/>
        <v>-124035652.62708336</v>
      </c>
      <c r="AI82" s="121">
        <f t="shared" si="12"/>
        <v>-132274410.22604169</v>
      </c>
      <c r="AJ82" s="121">
        <f t="shared" ref="AJ82:BL82" si="13">AJ80+AJ74</f>
        <v>-140408217.97499999</v>
      </c>
      <c r="AK82" s="121">
        <f t="shared" si="13"/>
        <v>-148711350.67395836</v>
      </c>
      <c r="AL82" s="121">
        <f t="shared" si="13"/>
        <v>-156769885.3729167</v>
      </c>
      <c r="AM82" s="121">
        <f t="shared" si="13"/>
        <v>-164413363.07187504</v>
      </c>
      <c r="AN82" s="121">
        <f t="shared" si="13"/>
        <v>-172286599.07083336</v>
      </c>
      <c r="AO82" s="121">
        <f t="shared" si="13"/>
        <v>-182797064.48368233</v>
      </c>
      <c r="AP82" s="121">
        <f t="shared" si="13"/>
        <v>-193247764.8655313</v>
      </c>
      <c r="AQ82" s="121">
        <f t="shared" si="13"/>
        <v>-202838459.61338022</v>
      </c>
      <c r="AR82" s="121">
        <f t="shared" si="13"/>
        <v>-212439111.36122921</v>
      </c>
      <c r="AS82" s="121">
        <f t="shared" si="13"/>
        <v>-221987106.4750782</v>
      </c>
      <c r="AT82" s="121">
        <f t="shared" si="13"/>
        <v>-231491799.95492718</v>
      </c>
      <c r="AU82" s="121">
        <f t="shared" si="13"/>
        <v>-241088985.70277616</v>
      </c>
      <c r="AV82" s="121">
        <f t="shared" si="13"/>
        <v>-250638946.81662515</v>
      </c>
      <c r="AW82" s="121">
        <f t="shared" si="13"/>
        <v>-260282827.19847414</v>
      </c>
      <c r="AX82" s="121">
        <f t="shared" si="13"/>
        <v>-269930884.58032304</v>
      </c>
      <c r="AY82" s="121">
        <f t="shared" si="13"/>
        <v>-279565990.96217197</v>
      </c>
      <c r="AZ82" s="121">
        <f t="shared" si="13"/>
        <v>-289346821.37502092</v>
      </c>
      <c r="BA82" s="121">
        <f t="shared" si="13"/>
        <v>-301909112.4608928</v>
      </c>
      <c r="BB82" s="121">
        <f t="shared" si="13"/>
        <v>-314209561.44551462</v>
      </c>
      <c r="BC82" s="121">
        <f t="shared" si="13"/>
        <v>-327172480.58175647</v>
      </c>
      <c r="BD82" s="121">
        <f t="shared" si="13"/>
        <v>-340416280.71799827</v>
      </c>
      <c r="BE82" s="121">
        <f t="shared" si="13"/>
        <v>-353583217.42780513</v>
      </c>
      <c r="BF82" s="121">
        <f t="shared" si="13"/>
        <v>-366703593.88923198</v>
      </c>
      <c r="BG82" s="121">
        <f t="shared" si="13"/>
        <v>-380025076.82547379</v>
      </c>
      <c r="BH82" s="121">
        <f t="shared" si="13"/>
        <v>-393112830.73528069</v>
      </c>
      <c r="BI82" s="121">
        <f t="shared" si="13"/>
        <v>-406578940.51990253</v>
      </c>
      <c r="BJ82" s="121">
        <f t="shared" si="13"/>
        <v>-413633635.7045244</v>
      </c>
      <c r="BK82" s="121">
        <f t="shared" si="13"/>
        <v>-420408949.88914621</v>
      </c>
      <c r="BL82" s="121">
        <f t="shared" si="13"/>
        <v>-431700993.17501807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-148709333.54108116</v>
      </c>
      <c r="E4" s="121">
        <f>'FIN-VALUE_CWS'!E34</f>
        <v>56093909</v>
      </c>
      <c r="G4" s="244">
        <f>'FIN-VALUE_CWS'!F34</f>
        <v>-0.37720503255771759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-212702805.89893681</v>
      </c>
      <c r="E5" s="121">
        <f>'FIN-VALUE_CWS'!E35</f>
        <v>52842031.5</v>
      </c>
      <c r="G5" s="244">
        <f>'FIN-VALUE_CWS'!F35</f>
        <v>-0.24843128550503119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-276700001.86335015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6" t="s">
        <v>35</v>
      </c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 t="s">
        <v>36</v>
      </c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 t="s">
        <v>37</v>
      </c>
      <c r="AC1" s="376"/>
      <c r="AD1" s="376"/>
      <c r="AE1" s="376"/>
      <c r="AF1" s="376"/>
      <c r="AG1" s="376"/>
      <c r="AH1" s="376"/>
      <c r="AI1" s="376"/>
      <c r="AJ1" s="376"/>
      <c r="AK1" s="376"/>
      <c r="AL1" s="376"/>
      <c r="AM1" s="376"/>
      <c r="AN1" s="376" t="s">
        <v>38</v>
      </c>
      <c r="AO1" s="376"/>
      <c r="AP1" s="376"/>
      <c r="AQ1" s="376"/>
      <c r="AR1" s="376"/>
      <c r="AS1" s="376"/>
      <c r="AT1" s="376"/>
      <c r="AU1" s="376"/>
      <c r="AV1" s="376"/>
      <c r="AW1" s="376"/>
      <c r="AX1" s="376"/>
      <c r="AY1" s="376"/>
      <c r="AZ1" s="376" t="s">
        <v>39</v>
      </c>
      <c r="BA1" s="376"/>
      <c r="BB1" s="376"/>
      <c r="BC1" s="376"/>
      <c r="BD1" s="376"/>
      <c r="BE1" s="376"/>
      <c r="BF1" s="376"/>
      <c r="BG1" s="376"/>
      <c r="BH1" s="376"/>
      <c r="BI1" s="376"/>
      <c r="BJ1" s="376"/>
      <c r="BK1" s="376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-27652</v>
      </c>
      <c r="D6" s="121">
        <f>'FIN-CASHFLOW_CWS'!D67</f>
        <v>-9423959</v>
      </c>
      <c r="E6" s="121">
        <f>'FIN-CASHFLOW_CWS'!E67</f>
        <v>-9392609</v>
      </c>
      <c r="F6" s="121">
        <f>'FIN-CASHFLOW_CWS'!F67</f>
        <v>-9426949</v>
      </c>
      <c r="G6" s="121">
        <f>'FIN-CASHFLOW_CWS'!G67</f>
        <v>-13695399</v>
      </c>
      <c r="H6" s="121">
        <f>'FIN-CASHFLOW_CWS'!H67</f>
        <v>-9393049</v>
      </c>
      <c r="I6" s="121">
        <f>'FIN-CASHFLOW_CWS'!I67</f>
        <v>-9352329</v>
      </c>
      <c r="J6" s="121">
        <f>'FIN-CASHFLOW_CWS'!J67</f>
        <v>-9381689</v>
      </c>
      <c r="K6" s="121">
        <f>'FIN-CASHFLOW_CWS'!K67</f>
        <v>-9358659</v>
      </c>
      <c r="L6" s="121">
        <f>'FIN-CASHFLOW_CWS'!L67</f>
        <v>-9335119</v>
      </c>
      <c r="M6" s="121">
        <f>'FIN-CASHFLOW_CWS'!M67</f>
        <v>-9345294</v>
      </c>
      <c r="N6" s="121">
        <f>'FIN-CASHFLOW_CWS'!N67</f>
        <v>-9320819</v>
      </c>
      <c r="O6" s="121">
        <f>'FIN-CASHFLOW_CWS'!O67</f>
        <v>-9406424</v>
      </c>
      <c r="P6" s="121">
        <f>'FIN-CASHFLOW_CWS'!P67</f>
        <v>-11069035.625</v>
      </c>
      <c r="Q6" s="121">
        <f>'FIN-CASHFLOW_CWS'!Q67</f>
        <v>-10934340.625</v>
      </c>
      <c r="R6" s="121">
        <f>'FIN-CASHFLOW_CWS'!R67</f>
        <v>-10730720.625</v>
      </c>
      <c r="S6" s="121">
        <f>'FIN-CASHFLOW_CWS'!S67</f>
        <v>-10701510.625</v>
      </c>
      <c r="T6" s="121">
        <f>'FIN-CASHFLOW_CWS'!T67</f>
        <v>-10750405.625</v>
      </c>
      <c r="U6" s="121">
        <f>'FIN-CASHFLOW_CWS'!U67</f>
        <v>-10663255.625</v>
      </c>
      <c r="V6" s="121">
        <f>'FIN-CASHFLOW_CWS'!V67</f>
        <v>-9582065.625</v>
      </c>
      <c r="W6" s="121">
        <f>'FIN-CASHFLOW_CWS'!W67</f>
        <v>-9665285.625</v>
      </c>
      <c r="X6" s="121">
        <f>'FIN-CASHFLOW_CWS'!X67</f>
        <v>-9572550.625</v>
      </c>
      <c r="Y6" s="121">
        <f>'FIN-CASHFLOW_CWS'!Y67</f>
        <v>-9698650.625</v>
      </c>
      <c r="Z6" s="121">
        <f>'FIN-CASHFLOW_CWS'!Z67</f>
        <v>-9619095.625</v>
      </c>
      <c r="AA6" s="121">
        <f>'FIN-CASHFLOW_CWS'!AA67</f>
        <v>-9555450.625</v>
      </c>
      <c r="AB6" s="121">
        <f>'FIN-CASHFLOW_CWS'!AB67</f>
        <v>-8619719.4656249993</v>
      </c>
      <c r="AC6" s="121">
        <f>'FIN-CASHFLOW_CWS'!AC67</f>
        <v>-8541562.9656250011</v>
      </c>
      <c r="AD6" s="121">
        <f>'FIN-CASHFLOW_CWS'!AD67</f>
        <v>-8224462.4656249993</v>
      </c>
      <c r="AE6" s="121">
        <f>'FIN-CASHFLOW_CWS'!AE67</f>
        <v>-8127997.265625</v>
      </c>
      <c r="AF6" s="121">
        <f>'FIN-CASHFLOW_CWS'!AF67</f>
        <v>-8217491.4156250004</v>
      </c>
      <c r="AG6" s="121">
        <f>'FIN-CASHFLOW_CWS'!AG67</f>
        <v>-8099114.5156249991</v>
      </c>
      <c r="AH6" s="121">
        <f>'FIN-CASHFLOW_CWS'!AH67</f>
        <v>-7862210.0656249998</v>
      </c>
      <c r="AI6" s="121">
        <f>'FIN-CASHFLOW_CWS'!AI67</f>
        <v>-8088810.4156250004</v>
      </c>
      <c r="AJ6" s="121">
        <f>'FIN-CASHFLOW_CWS'!AJ67</f>
        <v>-7838631.1656250004</v>
      </c>
      <c r="AK6" s="121">
        <f>'FIN-CASHFLOW_CWS'!AK67</f>
        <v>-8104273.3656250006</v>
      </c>
      <c r="AL6" s="121">
        <f>'FIN-CASHFLOW_CWS'!AL67</f>
        <v>-7967737.3656250006</v>
      </c>
      <c r="AM6" s="121">
        <f>'FIN-CASHFLOW_CWS'!AM67</f>
        <v>-7977739.0656249998</v>
      </c>
      <c r="AN6" s="121">
        <f>'FIN-CASHFLOW_CWS'!AN67</f>
        <v>-10912483.210015625</v>
      </c>
      <c r="AO6" s="121">
        <f>'FIN-CASHFLOW_CWS'!AO67</f>
        <v>-11078784.515515625</v>
      </c>
      <c r="AP6" s="121">
        <f>'FIN-CASHFLOW_CWS'!AP67</f>
        <v>-9747758.848015625</v>
      </c>
      <c r="AQ6" s="121">
        <f>'FIN-CASHFLOW_CWS'!AQ67</f>
        <v>-9529109.4145156257</v>
      </c>
      <c r="AR6" s="121">
        <f>'FIN-CASHFLOW_CWS'!AR67</f>
        <v>-9702482.2140156273</v>
      </c>
      <c r="AS6" s="121">
        <f>'FIN-CASHFLOW_CWS'!AS67</f>
        <v>-9655328.5800156258</v>
      </c>
      <c r="AT6" s="121">
        <f>'FIN-CASHFLOW_CWS'!AT67</f>
        <v>-9072327.5475156251</v>
      </c>
      <c r="AU6" s="121">
        <f>'FIN-CASHFLOW_CWS'!AU67</f>
        <v>-9701880.2140156273</v>
      </c>
      <c r="AV6" s="121">
        <f>'FIN-CASHFLOW_CWS'!AV67</f>
        <v>-9116240.1815156247</v>
      </c>
      <c r="AW6" s="121">
        <f>'FIN-CASHFLOW_CWS'!AW67</f>
        <v>-9572886.0485156253</v>
      </c>
      <c r="AX6" s="121">
        <f>'FIN-CASHFLOW_CWS'!AX67</f>
        <v>-9564215.0485156253</v>
      </c>
      <c r="AY6" s="121">
        <f>'FIN-CASHFLOW_CWS'!AY67</f>
        <v>-9018239.6125156246</v>
      </c>
      <c r="AZ6" s="121">
        <f>'FIN-CASHFLOW_CWS'!AZ67</f>
        <v>-12946338.192378515</v>
      </c>
      <c r="BA6" s="121">
        <f>'FIN-CASHFLOW_CWS'!BA67</f>
        <v>-13172226.525113517</v>
      </c>
      <c r="BB6" s="121">
        <f>'FIN-CASHFLOW_CWS'!BB67</f>
        <v>-13297117.252038516</v>
      </c>
      <c r="BC6" s="121">
        <f>'FIN-CASHFLOW_CWS'!BC67</f>
        <v>-13172257.802908516</v>
      </c>
      <c r="BD6" s="121">
        <f>'FIN-CASHFLOW_CWS'!BD67</f>
        <v>-13349392.743808515</v>
      </c>
      <c r="BE6" s="121">
        <f>'FIN-CASHFLOW_CWS'!BE67</f>
        <v>-13018200.967248516</v>
      </c>
      <c r="BF6" s="121">
        <f>'FIN-CASHFLOW_CWS'!BF67</f>
        <v>-12683132.396418517</v>
      </c>
      <c r="BG6" s="121">
        <f>'FIN-CASHFLOW_CWS'!BG67</f>
        <v>-13091605.543808516</v>
      </c>
      <c r="BH6" s="121">
        <f>'FIN-CASHFLOW_CWS'!BH67</f>
        <v>-12638693.034823516</v>
      </c>
      <c r="BI6" s="121">
        <f>'FIN-CASHFLOW_CWS'!BI67</f>
        <v>-13124405.451288518</v>
      </c>
      <c r="BJ6" s="121">
        <f>'FIN-CASHFLOW_CWS'!BJ67</f>
        <v>-12845024.451288516</v>
      </c>
      <c r="BK6" s="121">
        <f>'FIN-CASHFLOW_CWS'!BK67</f>
        <v>-18932643.078713514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-27652</v>
      </c>
      <c r="E8" s="121">
        <f>'FIN-CASHFLOW_CWS'!E69</f>
        <v>-9451611</v>
      </c>
      <c r="F8" s="121">
        <f>'FIN-CASHFLOW_CWS'!F69</f>
        <v>-18844220</v>
      </c>
      <c r="G8" s="121">
        <f>'FIN-CASHFLOW_CWS'!G69</f>
        <v>-28271169</v>
      </c>
      <c r="H8" s="121">
        <f>'FIN-CASHFLOW_CWS'!H69</f>
        <v>-41966568</v>
      </c>
      <c r="I8" s="121">
        <f>'FIN-CASHFLOW_CWS'!I69</f>
        <v>-51359617</v>
      </c>
      <c r="J8" s="121">
        <f>'FIN-CASHFLOW_CWS'!J69</f>
        <v>-60711946</v>
      </c>
      <c r="K8" s="121">
        <f>'FIN-CASHFLOW_CWS'!K69</f>
        <v>-70093635</v>
      </c>
      <c r="L8" s="121">
        <f>'FIN-CASHFLOW_CWS'!L69</f>
        <v>-79452294</v>
      </c>
      <c r="M8" s="121">
        <f>'FIN-CASHFLOW_CWS'!M69</f>
        <v>-88787413</v>
      </c>
      <c r="N8" s="121">
        <f>'FIN-CASHFLOW_CWS'!N69</f>
        <v>-98132707</v>
      </c>
      <c r="O8" s="121">
        <f>'FIN-CASHFLOW_CWS'!O69</f>
        <v>-107453526</v>
      </c>
      <c r="P8" s="121">
        <f>'FIN-CASHFLOW_CWS'!P69</f>
        <v>-116859950</v>
      </c>
      <c r="Q8" s="121">
        <f>'FIN-CASHFLOW_CWS'!Q69</f>
        <v>-127928985.625</v>
      </c>
      <c r="R8" s="121">
        <f>'FIN-CASHFLOW_CWS'!R69</f>
        <v>-138863326.25</v>
      </c>
      <c r="S8" s="121">
        <f>'FIN-CASHFLOW_CWS'!S69</f>
        <v>-149594046.875</v>
      </c>
      <c r="T8" s="121">
        <f>'FIN-CASHFLOW_CWS'!T69</f>
        <v>-160295557.5</v>
      </c>
      <c r="U8" s="121">
        <f>'FIN-CASHFLOW_CWS'!U69</f>
        <v>-171045963.125</v>
      </c>
      <c r="V8" s="121">
        <f>'FIN-CASHFLOW_CWS'!V69</f>
        <v>-181709218.75</v>
      </c>
      <c r="W8" s="121">
        <f>'FIN-CASHFLOW_CWS'!W69</f>
        <v>-191291284.375</v>
      </c>
      <c r="X8" s="121">
        <f>'FIN-CASHFLOW_CWS'!X69</f>
        <v>-200956570</v>
      </c>
      <c r="Y8" s="121">
        <f>'FIN-CASHFLOW_CWS'!Y69</f>
        <v>-210529120.625</v>
      </c>
      <c r="Z8" s="121">
        <f>'FIN-CASHFLOW_CWS'!Z69</f>
        <v>-220227771.25</v>
      </c>
      <c r="AA8" s="121">
        <f>'FIN-CASHFLOW_CWS'!AA69</f>
        <v>-229846866.875</v>
      </c>
      <c r="AB8" s="121">
        <f>'FIN-CASHFLOW_CWS'!AB69</f>
        <v>-239402317.5</v>
      </c>
      <c r="AC8" s="121">
        <f>'FIN-CASHFLOW_CWS'!AC69</f>
        <v>-248022036.96562499</v>
      </c>
      <c r="AD8" s="121">
        <f>'FIN-CASHFLOW_CWS'!AD69</f>
        <v>-256563599.93124998</v>
      </c>
      <c r="AE8" s="121">
        <f>'FIN-CASHFLOW_CWS'!AE69</f>
        <v>-264788062.39687496</v>
      </c>
      <c r="AF8" s="121">
        <f>'FIN-CASHFLOW_CWS'!AF69</f>
        <v>-272916059.66249996</v>
      </c>
      <c r="AG8" s="121">
        <f>'FIN-CASHFLOW_CWS'!AG69</f>
        <v>-281133551.07812494</v>
      </c>
      <c r="AH8" s="121">
        <f>'FIN-CASHFLOW_CWS'!AH69</f>
        <v>-289232665.59374994</v>
      </c>
      <c r="AI8" s="121">
        <f>'FIN-CASHFLOW_CWS'!AI69</f>
        <v>-297094875.65937495</v>
      </c>
      <c r="AJ8" s="121">
        <f>'FIN-CASHFLOW_CWS'!AJ69</f>
        <v>-305183686.07499993</v>
      </c>
      <c r="AK8" s="121">
        <f>'FIN-CASHFLOW_CWS'!AK69</f>
        <v>-313022317.2406249</v>
      </c>
      <c r="AL8" s="121">
        <f>'FIN-CASHFLOW_CWS'!AL69</f>
        <v>-321126590.60624993</v>
      </c>
      <c r="AM8" s="121">
        <f>'FIN-CASHFLOW_CWS'!AM69</f>
        <v>-329094327.97187495</v>
      </c>
      <c r="AN8" s="121">
        <f>'FIN-CASHFLOW_CWS'!AN69</f>
        <v>-337072067.03749996</v>
      </c>
      <c r="AO8" s="121">
        <f>'FIN-CASHFLOW_CWS'!AO69</f>
        <v>-347984550.24751556</v>
      </c>
      <c r="AP8" s="121">
        <f>'FIN-CASHFLOW_CWS'!AP69</f>
        <v>-359063334.76303118</v>
      </c>
      <c r="AQ8" s="121">
        <f>'FIN-CASHFLOW_CWS'!AQ69</f>
        <v>-368811093.61104679</v>
      </c>
      <c r="AR8" s="121">
        <f>'FIN-CASHFLOW_CWS'!AR69</f>
        <v>-378340203.02556241</v>
      </c>
      <c r="AS8" s="121">
        <f>'FIN-CASHFLOW_CWS'!AS69</f>
        <v>-388042685.23957801</v>
      </c>
      <c r="AT8" s="121">
        <f>'FIN-CASHFLOW_CWS'!AT69</f>
        <v>-397698013.81959361</v>
      </c>
      <c r="AU8" s="121">
        <f>'FIN-CASHFLOW_CWS'!AU69</f>
        <v>-406770341.36710924</v>
      </c>
      <c r="AV8" s="121">
        <f>'FIN-CASHFLOW_CWS'!AV69</f>
        <v>-416472221.58112484</v>
      </c>
      <c r="AW8" s="121">
        <f>'FIN-CASHFLOW_CWS'!AW69</f>
        <v>-425588461.76264048</v>
      </c>
      <c r="AX8" s="121">
        <f>'FIN-CASHFLOW_CWS'!AX69</f>
        <v>-435161347.81115609</v>
      </c>
      <c r="AY8" s="121">
        <f>'FIN-CASHFLOW_CWS'!AY69</f>
        <v>-444725562.85967171</v>
      </c>
      <c r="AZ8" s="121">
        <f>'FIN-CASHFLOW_CWS'!AZ69</f>
        <v>-453743802.47218734</v>
      </c>
      <c r="BA8" s="121">
        <f>'FIN-CASHFLOW_CWS'!BA69</f>
        <v>-466690140.66456586</v>
      </c>
      <c r="BB8" s="121">
        <f>'FIN-CASHFLOW_CWS'!BB69</f>
        <v>-479862367.18967938</v>
      </c>
      <c r="BC8" s="121">
        <f>'FIN-CASHFLOW_CWS'!BC69</f>
        <v>-493159484.44171792</v>
      </c>
      <c r="BD8" s="121">
        <f>'FIN-CASHFLOW_CWS'!BD69</f>
        <v>-506331742.24462646</v>
      </c>
      <c r="BE8" s="121">
        <f>'FIN-CASHFLOW_CWS'!BE69</f>
        <v>-519681134.98843497</v>
      </c>
      <c r="BF8" s="121">
        <f>'FIN-CASHFLOW_CWS'!BF69</f>
        <v>-532699335.95568347</v>
      </c>
      <c r="BG8" s="121">
        <f>'FIN-CASHFLOW_CWS'!BG69</f>
        <v>-545382468.35210204</v>
      </c>
      <c r="BH8" s="121">
        <f>'FIN-CASHFLOW_CWS'!BH69</f>
        <v>-558474073.8959105</v>
      </c>
      <c r="BI8" s="121">
        <f>'FIN-CASHFLOW_CWS'!BI69</f>
        <v>-571112766.93073404</v>
      </c>
      <c r="BJ8" s="121">
        <f>'FIN-CASHFLOW_CWS'!BJ69</f>
        <v>-584237172.3820225</v>
      </c>
      <c r="BK8" s="121">
        <f>'FIN-CASHFLOW_CWS'!BK69</f>
        <v>-597082196.83331096</v>
      </c>
    </row>
    <row r="9" spans="2:63" x14ac:dyDescent="0.15">
      <c r="B9" s="127" t="s">
        <v>476</v>
      </c>
      <c r="C9" s="121">
        <f>'FIN-CASHFLOW_CWS'!C70</f>
        <v>-27652</v>
      </c>
      <c r="D9" s="121">
        <f>'FIN-CASHFLOW_CWS'!D70</f>
        <v>-9451611</v>
      </c>
      <c r="E9" s="121">
        <f>'FIN-CASHFLOW_CWS'!E70</f>
        <v>-18844220</v>
      </c>
      <c r="F9" s="121">
        <f>'FIN-CASHFLOW_CWS'!F70</f>
        <v>-28271169</v>
      </c>
      <c r="G9" s="121">
        <f>'FIN-CASHFLOW_CWS'!G70</f>
        <v>-41966568</v>
      </c>
      <c r="H9" s="121">
        <f>'FIN-CASHFLOW_CWS'!H70</f>
        <v>-51359617</v>
      </c>
      <c r="I9" s="121">
        <f>'FIN-CASHFLOW_CWS'!I70</f>
        <v>-60711946</v>
      </c>
      <c r="J9" s="121">
        <f>'FIN-CASHFLOW_CWS'!J70</f>
        <v>-70093635</v>
      </c>
      <c r="K9" s="121">
        <f>'FIN-CASHFLOW_CWS'!K70</f>
        <v>-79452294</v>
      </c>
      <c r="L9" s="121">
        <f>'FIN-CASHFLOW_CWS'!L70</f>
        <v>-88787413</v>
      </c>
      <c r="M9" s="121">
        <f>'FIN-CASHFLOW_CWS'!M70</f>
        <v>-98132707</v>
      </c>
      <c r="N9" s="121">
        <f>'FIN-CASHFLOW_CWS'!N70</f>
        <v>-107453526</v>
      </c>
      <c r="O9" s="121">
        <f>'FIN-CASHFLOW_CWS'!O70</f>
        <v>-116859950</v>
      </c>
      <c r="P9" s="121">
        <f>'FIN-CASHFLOW_CWS'!P70</f>
        <v>-127928985.625</v>
      </c>
      <c r="Q9" s="121">
        <f>'FIN-CASHFLOW_CWS'!Q70</f>
        <v>-138863326.25</v>
      </c>
      <c r="R9" s="121">
        <f>'FIN-CASHFLOW_CWS'!R70</f>
        <v>-149594046.875</v>
      </c>
      <c r="S9" s="121">
        <f>'FIN-CASHFLOW_CWS'!S70</f>
        <v>-160295557.5</v>
      </c>
      <c r="T9" s="121">
        <f>'FIN-CASHFLOW_CWS'!T70</f>
        <v>-171045963.125</v>
      </c>
      <c r="U9" s="121">
        <f>'FIN-CASHFLOW_CWS'!U70</f>
        <v>-181709218.75</v>
      </c>
      <c r="V9" s="121">
        <f>'FIN-CASHFLOW_CWS'!V70</f>
        <v>-191291284.375</v>
      </c>
      <c r="W9" s="121">
        <f>'FIN-CASHFLOW_CWS'!W70</f>
        <v>-200956570</v>
      </c>
      <c r="X9" s="121">
        <f>'FIN-CASHFLOW_CWS'!X70</f>
        <v>-210529120.625</v>
      </c>
      <c r="Y9" s="121">
        <f>'FIN-CASHFLOW_CWS'!Y70</f>
        <v>-220227771.25</v>
      </c>
      <c r="Z9" s="121">
        <f>'FIN-CASHFLOW_CWS'!Z70</f>
        <v>-229846866.875</v>
      </c>
      <c r="AA9" s="121">
        <f>'FIN-CASHFLOW_CWS'!AA70</f>
        <v>-239402317.5</v>
      </c>
      <c r="AB9" s="121">
        <f>'FIN-CASHFLOW_CWS'!AB70</f>
        <v>-248022036.96562499</v>
      </c>
      <c r="AC9" s="121">
        <f>'FIN-CASHFLOW_CWS'!AC70</f>
        <v>-256563599.93124998</v>
      </c>
      <c r="AD9" s="121">
        <f>'FIN-CASHFLOW_CWS'!AD70</f>
        <v>-264788062.39687496</v>
      </c>
      <c r="AE9" s="121">
        <f>'FIN-CASHFLOW_CWS'!AE70</f>
        <v>-272916059.66249996</v>
      </c>
      <c r="AF9" s="121">
        <f>'FIN-CASHFLOW_CWS'!AF70</f>
        <v>-281133551.07812494</v>
      </c>
      <c r="AG9" s="121">
        <f>'FIN-CASHFLOW_CWS'!AG70</f>
        <v>-289232665.59374994</v>
      </c>
      <c r="AH9" s="121">
        <f>'FIN-CASHFLOW_CWS'!AH70</f>
        <v>-297094875.65937495</v>
      </c>
      <c r="AI9" s="121">
        <f>'FIN-CASHFLOW_CWS'!AI70</f>
        <v>-305183686.07499993</v>
      </c>
      <c r="AJ9" s="121">
        <f>'FIN-CASHFLOW_CWS'!AJ70</f>
        <v>-313022317.2406249</v>
      </c>
      <c r="AK9" s="121">
        <f>'FIN-CASHFLOW_CWS'!AK70</f>
        <v>-321126590.60624993</v>
      </c>
      <c r="AL9" s="121">
        <f>'FIN-CASHFLOW_CWS'!AL70</f>
        <v>-329094327.97187495</v>
      </c>
      <c r="AM9" s="121">
        <f>'FIN-CASHFLOW_CWS'!AM70</f>
        <v>-337072067.03749996</v>
      </c>
      <c r="AN9" s="121">
        <f>'FIN-CASHFLOW_CWS'!AN70</f>
        <v>-347984550.24751556</v>
      </c>
      <c r="AO9" s="121">
        <f>'FIN-CASHFLOW_CWS'!AO70</f>
        <v>-359063334.76303118</v>
      </c>
      <c r="AP9" s="121">
        <f>'FIN-CASHFLOW_CWS'!AP70</f>
        <v>-368811093.61104679</v>
      </c>
      <c r="AQ9" s="121">
        <f>'FIN-CASHFLOW_CWS'!AQ70</f>
        <v>-378340203.02556241</v>
      </c>
      <c r="AR9" s="121">
        <f>'FIN-CASHFLOW_CWS'!AR70</f>
        <v>-388042685.23957801</v>
      </c>
      <c r="AS9" s="121">
        <f>'FIN-CASHFLOW_CWS'!AS70</f>
        <v>-397698013.81959361</v>
      </c>
      <c r="AT9" s="121">
        <f>'FIN-CASHFLOW_CWS'!AT70</f>
        <v>-406770341.36710924</v>
      </c>
      <c r="AU9" s="121">
        <f>'FIN-CASHFLOW_CWS'!AU70</f>
        <v>-416472221.58112484</v>
      </c>
      <c r="AV9" s="121">
        <f>'FIN-CASHFLOW_CWS'!AV70</f>
        <v>-425588461.76264048</v>
      </c>
      <c r="AW9" s="121">
        <f>'FIN-CASHFLOW_CWS'!AW70</f>
        <v>-435161347.81115609</v>
      </c>
      <c r="AX9" s="121">
        <f>'FIN-CASHFLOW_CWS'!AX70</f>
        <v>-444725562.85967171</v>
      </c>
      <c r="AY9" s="121">
        <f>'FIN-CASHFLOW_CWS'!AY70</f>
        <v>-453743802.47218734</v>
      </c>
      <c r="AZ9" s="121">
        <f>'FIN-CASHFLOW_CWS'!AZ70</f>
        <v>-466690140.66456586</v>
      </c>
      <c r="BA9" s="121">
        <f>'FIN-CASHFLOW_CWS'!BA70</f>
        <v>-479862367.18967938</v>
      </c>
      <c r="BB9" s="121">
        <f>'FIN-CASHFLOW_CWS'!BB70</f>
        <v>-493159484.44171792</v>
      </c>
      <c r="BC9" s="121">
        <f>'FIN-CASHFLOW_CWS'!BC70</f>
        <v>-506331742.24462646</v>
      </c>
      <c r="BD9" s="121">
        <f>'FIN-CASHFLOW_CWS'!BD70</f>
        <v>-519681134.98843497</v>
      </c>
      <c r="BE9" s="121">
        <f>'FIN-CASHFLOW_CWS'!BE70</f>
        <v>-532699335.95568347</v>
      </c>
      <c r="BF9" s="121">
        <f>'FIN-CASHFLOW_CWS'!BF70</f>
        <v>-545382468.35210204</v>
      </c>
      <c r="BG9" s="121">
        <f>'FIN-CASHFLOW_CWS'!BG70</f>
        <v>-558474073.8959105</v>
      </c>
      <c r="BH9" s="121">
        <f>'FIN-CASHFLOW_CWS'!BH70</f>
        <v>-571112766.93073404</v>
      </c>
      <c r="BI9" s="121">
        <f>'FIN-CASHFLOW_CWS'!BI70</f>
        <v>-584237172.3820225</v>
      </c>
      <c r="BJ9" s="121">
        <f>'FIN-CASHFLOW_CWS'!BJ70</f>
        <v>-597082196.83331096</v>
      </c>
      <c r="BK9" s="121">
        <f>'FIN-CASHFLOW_CWS'!BK70</f>
        <v>-616014839.9120245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51359617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56093909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52842031.5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-27652</v>
      </c>
      <c r="D15" s="121">
        <f t="shared" ref="D15:AI15" si="0">D6+D13</f>
        <v>-9423959</v>
      </c>
      <c r="E15" s="121">
        <f t="shared" si="0"/>
        <v>-9392609</v>
      </c>
      <c r="F15" s="121">
        <f t="shared" si="0"/>
        <v>-9426949</v>
      </c>
      <c r="G15" s="121">
        <f t="shared" si="0"/>
        <v>-13695399</v>
      </c>
      <c r="H15" s="121">
        <f t="shared" si="0"/>
        <v>46700860</v>
      </c>
      <c r="I15" s="121">
        <f t="shared" si="0"/>
        <v>-9352329</v>
      </c>
      <c r="J15" s="121">
        <f t="shared" si="0"/>
        <v>-9381689</v>
      </c>
      <c r="K15" s="121">
        <f t="shared" si="0"/>
        <v>-9358659</v>
      </c>
      <c r="L15" s="121">
        <f t="shared" si="0"/>
        <v>-9335119</v>
      </c>
      <c r="M15" s="121">
        <f t="shared" si="0"/>
        <v>-9345294</v>
      </c>
      <c r="N15" s="121">
        <f t="shared" si="0"/>
        <v>43521212.5</v>
      </c>
      <c r="O15" s="121">
        <f t="shared" si="0"/>
        <v>-9406424</v>
      </c>
      <c r="P15" s="121">
        <f t="shared" si="0"/>
        <v>-11069035.625</v>
      </c>
      <c r="Q15" s="121">
        <f t="shared" si="0"/>
        <v>-10934340.625</v>
      </c>
      <c r="R15" s="121">
        <f t="shared" si="0"/>
        <v>-10730720.625</v>
      </c>
      <c r="S15" s="121">
        <f t="shared" si="0"/>
        <v>-10701510.625</v>
      </c>
      <c r="T15" s="121">
        <f t="shared" si="0"/>
        <v>-10750405.625</v>
      </c>
      <c r="U15" s="121">
        <f t="shared" si="0"/>
        <v>-10663255.625</v>
      </c>
      <c r="V15" s="121">
        <f t="shared" si="0"/>
        <v>-9582065.625</v>
      </c>
      <c r="W15" s="121">
        <f t="shared" si="0"/>
        <v>-9665285.625</v>
      </c>
      <c r="X15" s="121">
        <f t="shared" si="0"/>
        <v>-9572550.625</v>
      </c>
      <c r="Y15" s="121">
        <f t="shared" si="0"/>
        <v>-9698650.625</v>
      </c>
      <c r="Z15" s="121">
        <f t="shared" si="0"/>
        <v>-9619095.625</v>
      </c>
      <c r="AA15" s="121">
        <f t="shared" si="0"/>
        <v>-9555450.625</v>
      </c>
      <c r="AB15" s="121">
        <f t="shared" si="0"/>
        <v>-8619719.4656249993</v>
      </c>
      <c r="AC15" s="121">
        <f t="shared" si="0"/>
        <v>-8541562.9656250011</v>
      </c>
      <c r="AD15" s="121">
        <f t="shared" si="0"/>
        <v>-8224462.4656249993</v>
      </c>
      <c r="AE15" s="121">
        <f t="shared" si="0"/>
        <v>-8127997.265625</v>
      </c>
      <c r="AF15" s="121">
        <f t="shared" si="0"/>
        <v>-8217491.4156250004</v>
      </c>
      <c r="AG15" s="121">
        <f t="shared" si="0"/>
        <v>-8099114.5156249991</v>
      </c>
      <c r="AH15" s="121">
        <f t="shared" si="0"/>
        <v>-7862210.0656249998</v>
      </c>
      <c r="AI15" s="121">
        <f t="shared" si="0"/>
        <v>-8088810.4156250004</v>
      </c>
      <c r="AJ15" s="121">
        <f t="shared" ref="AJ15:BK15" si="1">AJ6+AJ13</f>
        <v>-7838631.1656250004</v>
      </c>
      <c r="AK15" s="121">
        <f t="shared" si="1"/>
        <v>-8104273.3656250006</v>
      </c>
      <c r="AL15" s="121">
        <f t="shared" si="1"/>
        <v>-7967737.3656250006</v>
      </c>
      <c r="AM15" s="121">
        <f t="shared" si="1"/>
        <v>-7977739.0656249998</v>
      </c>
      <c r="AN15" s="121">
        <f t="shared" si="1"/>
        <v>-10912483.210015625</v>
      </c>
      <c r="AO15" s="121">
        <f t="shared" si="1"/>
        <v>-11078784.515515625</v>
      </c>
      <c r="AP15" s="121">
        <f t="shared" si="1"/>
        <v>-9747758.848015625</v>
      </c>
      <c r="AQ15" s="121">
        <f t="shared" si="1"/>
        <v>-9529109.4145156257</v>
      </c>
      <c r="AR15" s="121">
        <f t="shared" si="1"/>
        <v>-9702482.2140156273</v>
      </c>
      <c r="AS15" s="121">
        <f t="shared" si="1"/>
        <v>-9655328.5800156258</v>
      </c>
      <c r="AT15" s="121">
        <f t="shared" si="1"/>
        <v>-9072327.5475156251</v>
      </c>
      <c r="AU15" s="121">
        <f t="shared" si="1"/>
        <v>-9701880.2140156273</v>
      </c>
      <c r="AV15" s="121">
        <f t="shared" si="1"/>
        <v>-9116240.1815156247</v>
      </c>
      <c r="AW15" s="121">
        <f t="shared" si="1"/>
        <v>-9572886.0485156253</v>
      </c>
      <c r="AX15" s="121">
        <f t="shared" si="1"/>
        <v>-9564215.0485156253</v>
      </c>
      <c r="AY15" s="121">
        <f t="shared" si="1"/>
        <v>-9018239.6125156246</v>
      </c>
      <c r="AZ15" s="121">
        <f t="shared" si="1"/>
        <v>-12946338.192378515</v>
      </c>
      <c r="BA15" s="121">
        <f t="shared" si="1"/>
        <v>-13172226.525113517</v>
      </c>
      <c r="BB15" s="121">
        <f t="shared" si="1"/>
        <v>-13297117.252038516</v>
      </c>
      <c r="BC15" s="121">
        <f t="shared" si="1"/>
        <v>-13172257.802908516</v>
      </c>
      <c r="BD15" s="121">
        <f t="shared" si="1"/>
        <v>-13349392.743808515</v>
      </c>
      <c r="BE15" s="121">
        <f t="shared" si="1"/>
        <v>-13018200.967248516</v>
      </c>
      <c r="BF15" s="121">
        <f t="shared" si="1"/>
        <v>-12683132.396418517</v>
      </c>
      <c r="BG15" s="121">
        <f t="shared" si="1"/>
        <v>-13091605.543808516</v>
      </c>
      <c r="BH15" s="121">
        <f t="shared" si="1"/>
        <v>-12638693.034823516</v>
      </c>
      <c r="BI15" s="121">
        <f t="shared" si="1"/>
        <v>-13124405.451288518</v>
      </c>
      <c r="BJ15" s="121">
        <f t="shared" si="1"/>
        <v>-12845024.451288516</v>
      </c>
      <c r="BK15" s="121">
        <f t="shared" si="1"/>
        <v>-18932643.078713514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51359617</v>
      </c>
      <c r="D17" s="121">
        <f t="shared" ref="D17:AI17" si="2">C18</f>
        <v>51331965</v>
      </c>
      <c r="E17" s="121">
        <f t="shared" si="2"/>
        <v>41908006</v>
      </c>
      <c r="F17" s="121">
        <f t="shared" si="2"/>
        <v>32515397</v>
      </c>
      <c r="G17" s="121">
        <f t="shared" si="2"/>
        <v>23088448</v>
      </c>
      <c r="H17" s="121">
        <f t="shared" si="2"/>
        <v>9393049</v>
      </c>
      <c r="I17" s="121">
        <f t="shared" si="2"/>
        <v>56093909</v>
      </c>
      <c r="J17" s="121">
        <f t="shared" si="2"/>
        <v>46741580</v>
      </c>
      <c r="K17" s="121">
        <f t="shared" si="2"/>
        <v>37359891</v>
      </c>
      <c r="L17" s="121">
        <f t="shared" si="2"/>
        <v>28001232</v>
      </c>
      <c r="M17" s="121">
        <f t="shared" si="2"/>
        <v>18666113</v>
      </c>
      <c r="N17" s="121">
        <f t="shared" si="2"/>
        <v>9320819</v>
      </c>
      <c r="O17" s="121">
        <f t="shared" si="2"/>
        <v>52842031.5</v>
      </c>
      <c r="P17" s="121">
        <f t="shared" si="2"/>
        <v>43435607.5</v>
      </c>
      <c r="Q17" s="121">
        <f t="shared" si="2"/>
        <v>32366571.875</v>
      </c>
      <c r="R17" s="121">
        <f t="shared" si="2"/>
        <v>21432231.25</v>
      </c>
      <c r="S17" s="121">
        <f t="shared" si="2"/>
        <v>10701510.625</v>
      </c>
      <c r="T17" s="121">
        <f t="shared" si="2"/>
        <v>0</v>
      </c>
      <c r="U17" s="121">
        <f t="shared" si="2"/>
        <v>-10750405.625</v>
      </c>
      <c r="V17" s="121">
        <f t="shared" si="2"/>
        <v>-21413661.25</v>
      </c>
      <c r="W17" s="121">
        <f t="shared" si="2"/>
        <v>-30995726.875</v>
      </c>
      <c r="X17" s="121">
        <f t="shared" si="2"/>
        <v>-40661012.5</v>
      </c>
      <c r="Y17" s="121">
        <f t="shared" si="2"/>
        <v>-50233563.125</v>
      </c>
      <c r="Z17" s="121">
        <f t="shared" si="2"/>
        <v>-59932213.75</v>
      </c>
      <c r="AA17" s="121">
        <f t="shared" si="2"/>
        <v>-69551309.375</v>
      </c>
      <c r="AB17" s="121">
        <f t="shared" si="2"/>
        <v>-79106760</v>
      </c>
      <c r="AC17" s="121">
        <f t="shared" si="2"/>
        <v>-87726479.465625003</v>
      </c>
      <c r="AD17" s="121">
        <f t="shared" si="2"/>
        <v>-96268042.431250006</v>
      </c>
      <c r="AE17" s="121">
        <f t="shared" si="2"/>
        <v>-104492504.89687501</v>
      </c>
      <c r="AF17" s="121">
        <f t="shared" si="2"/>
        <v>-112620502.16250001</v>
      </c>
      <c r="AG17" s="121">
        <f t="shared" si="2"/>
        <v>-120837993.57812501</v>
      </c>
      <c r="AH17" s="121">
        <f t="shared" si="2"/>
        <v>-128937108.09375001</v>
      </c>
      <c r="AI17" s="121">
        <f t="shared" si="2"/>
        <v>-136799318.15937501</v>
      </c>
      <c r="AJ17" s="121">
        <f t="shared" ref="AJ17:BK17" si="3">AI18</f>
        <v>-144888128.57500002</v>
      </c>
      <c r="AK17" s="121">
        <f t="shared" si="3"/>
        <v>-152726759.74062502</v>
      </c>
      <c r="AL17" s="121">
        <f t="shared" si="3"/>
        <v>-160831033.10625002</v>
      </c>
      <c r="AM17" s="121">
        <f t="shared" si="3"/>
        <v>-168798770.47187501</v>
      </c>
      <c r="AN17" s="121">
        <f t="shared" si="3"/>
        <v>-176776509.53750002</v>
      </c>
      <c r="AO17" s="121">
        <f t="shared" si="3"/>
        <v>-187688992.74751565</v>
      </c>
      <c r="AP17" s="121">
        <f t="shared" si="3"/>
        <v>-198767777.26303127</v>
      </c>
      <c r="AQ17" s="121">
        <f t="shared" si="3"/>
        <v>-208515536.11104691</v>
      </c>
      <c r="AR17" s="121">
        <f t="shared" si="3"/>
        <v>-218044645.52556252</v>
      </c>
      <c r="AS17" s="121">
        <f t="shared" si="3"/>
        <v>-227747127.73957816</v>
      </c>
      <c r="AT17" s="121">
        <f t="shared" si="3"/>
        <v>-237402456.31959379</v>
      </c>
      <c r="AU17" s="121">
        <f t="shared" si="3"/>
        <v>-246474783.86710942</v>
      </c>
      <c r="AV17" s="121">
        <f t="shared" si="3"/>
        <v>-256176664.08112505</v>
      </c>
      <c r="AW17" s="121">
        <f t="shared" si="3"/>
        <v>-265292904.26264068</v>
      </c>
      <c r="AX17" s="121">
        <f t="shared" si="3"/>
        <v>-274865790.31115633</v>
      </c>
      <c r="AY17" s="121">
        <f t="shared" si="3"/>
        <v>-284430005.35967195</v>
      </c>
      <c r="AZ17" s="121">
        <f t="shared" si="3"/>
        <v>-293448244.97218758</v>
      </c>
      <c r="BA17" s="121">
        <f t="shared" si="3"/>
        <v>-306394583.1645661</v>
      </c>
      <c r="BB17" s="121">
        <f t="shared" si="3"/>
        <v>-319566809.68967962</v>
      </c>
      <c r="BC17" s="121">
        <f t="shared" si="3"/>
        <v>-332863926.94171816</v>
      </c>
      <c r="BD17" s="121">
        <f t="shared" si="3"/>
        <v>-346036184.7446267</v>
      </c>
      <c r="BE17" s="121">
        <f t="shared" si="3"/>
        <v>-359385577.48843521</v>
      </c>
      <c r="BF17" s="121">
        <f t="shared" si="3"/>
        <v>-372403778.45568371</v>
      </c>
      <c r="BG17" s="121">
        <f t="shared" si="3"/>
        <v>-385086910.85210222</v>
      </c>
      <c r="BH17" s="121">
        <f t="shared" si="3"/>
        <v>-398178516.39591074</v>
      </c>
      <c r="BI17" s="121">
        <f t="shared" si="3"/>
        <v>-410817209.43073428</v>
      </c>
      <c r="BJ17" s="121">
        <f t="shared" si="3"/>
        <v>-423941614.8820228</v>
      </c>
      <c r="BK17" s="121">
        <f t="shared" si="3"/>
        <v>-436786639.33331132</v>
      </c>
    </row>
    <row r="18" spans="2:64" x14ac:dyDescent="0.15">
      <c r="B18" s="127" t="s">
        <v>476</v>
      </c>
      <c r="C18" s="121">
        <f>C13+C15</f>
        <v>51331965</v>
      </c>
      <c r="D18" s="121">
        <f t="shared" ref="D18:AI18" si="4">D15+D17</f>
        <v>41908006</v>
      </c>
      <c r="E18" s="121">
        <f t="shared" si="4"/>
        <v>32515397</v>
      </c>
      <c r="F18" s="121">
        <f t="shared" si="4"/>
        <v>23088448</v>
      </c>
      <c r="G18" s="121">
        <f t="shared" si="4"/>
        <v>9393049</v>
      </c>
      <c r="H18" s="121">
        <f t="shared" si="4"/>
        <v>56093909</v>
      </c>
      <c r="I18" s="121">
        <f t="shared" si="4"/>
        <v>46741580</v>
      </c>
      <c r="J18" s="121">
        <f t="shared" si="4"/>
        <v>37359891</v>
      </c>
      <c r="K18" s="121">
        <f t="shared" si="4"/>
        <v>28001232</v>
      </c>
      <c r="L18" s="121">
        <f t="shared" si="4"/>
        <v>18666113</v>
      </c>
      <c r="M18" s="121">
        <f t="shared" si="4"/>
        <v>9320819</v>
      </c>
      <c r="N18" s="121">
        <f t="shared" si="4"/>
        <v>52842031.5</v>
      </c>
      <c r="O18" s="121">
        <f t="shared" si="4"/>
        <v>43435607.5</v>
      </c>
      <c r="P18" s="121">
        <f t="shared" si="4"/>
        <v>32366571.875</v>
      </c>
      <c r="Q18" s="121">
        <f t="shared" si="4"/>
        <v>21432231.25</v>
      </c>
      <c r="R18" s="121">
        <f t="shared" si="4"/>
        <v>10701510.625</v>
      </c>
      <c r="S18" s="121">
        <f t="shared" si="4"/>
        <v>0</v>
      </c>
      <c r="T18" s="121">
        <f t="shared" si="4"/>
        <v>-10750405.625</v>
      </c>
      <c r="U18" s="121">
        <f t="shared" si="4"/>
        <v>-21413661.25</v>
      </c>
      <c r="V18" s="121">
        <f t="shared" si="4"/>
        <v>-30995726.875</v>
      </c>
      <c r="W18" s="121">
        <f t="shared" si="4"/>
        <v>-40661012.5</v>
      </c>
      <c r="X18" s="121">
        <f t="shared" si="4"/>
        <v>-50233563.125</v>
      </c>
      <c r="Y18" s="121">
        <f t="shared" si="4"/>
        <v>-59932213.75</v>
      </c>
      <c r="Z18" s="121">
        <f t="shared" si="4"/>
        <v>-69551309.375</v>
      </c>
      <c r="AA18" s="121">
        <f t="shared" si="4"/>
        <v>-79106760</v>
      </c>
      <c r="AB18" s="121">
        <f t="shared" si="4"/>
        <v>-87726479.465625003</v>
      </c>
      <c r="AC18" s="121">
        <f t="shared" si="4"/>
        <v>-96268042.431250006</v>
      </c>
      <c r="AD18" s="121">
        <f t="shared" si="4"/>
        <v>-104492504.89687501</v>
      </c>
      <c r="AE18" s="121">
        <f t="shared" si="4"/>
        <v>-112620502.16250001</v>
      </c>
      <c r="AF18" s="121">
        <f t="shared" si="4"/>
        <v>-120837993.57812501</v>
      </c>
      <c r="AG18" s="121">
        <f t="shared" si="4"/>
        <v>-128937108.09375001</v>
      </c>
      <c r="AH18" s="121">
        <f t="shared" si="4"/>
        <v>-136799318.15937501</v>
      </c>
      <c r="AI18" s="121">
        <f t="shared" si="4"/>
        <v>-144888128.57500002</v>
      </c>
      <c r="AJ18" s="121">
        <f t="shared" ref="AJ18:BK18" si="5">AJ15+AJ17</f>
        <v>-152726759.74062502</v>
      </c>
      <c r="AK18" s="121">
        <f t="shared" si="5"/>
        <v>-160831033.10625002</v>
      </c>
      <c r="AL18" s="121">
        <f t="shared" si="5"/>
        <v>-168798770.47187501</v>
      </c>
      <c r="AM18" s="121">
        <f t="shared" si="5"/>
        <v>-176776509.53750002</v>
      </c>
      <c r="AN18" s="121">
        <f t="shared" si="5"/>
        <v>-187688992.74751565</v>
      </c>
      <c r="AO18" s="121">
        <f t="shared" si="5"/>
        <v>-198767777.26303127</v>
      </c>
      <c r="AP18" s="121">
        <f t="shared" si="5"/>
        <v>-208515536.11104691</v>
      </c>
      <c r="AQ18" s="121">
        <f t="shared" si="5"/>
        <v>-218044645.52556252</v>
      </c>
      <c r="AR18" s="121">
        <f t="shared" si="5"/>
        <v>-227747127.73957816</v>
      </c>
      <c r="AS18" s="121">
        <f t="shared" si="5"/>
        <v>-237402456.31959379</v>
      </c>
      <c r="AT18" s="121">
        <f t="shared" si="5"/>
        <v>-246474783.86710942</v>
      </c>
      <c r="AU18" s="121">
        <f t="shared" si="5"/>
        <v>-256176664.08112505</v>
      </c>
      <c r="AV18" s="121">
        <f t="shared" si="5"/>
        <v>-265292904.26264068</v>
      </c>
      <c r="AW18" s="121">
        <f t="shared" si="5"/>
        <v>-274865790.31115633</v>
      </c>
      <c r="AX18" s="121">
        <f t="shared" si="5"/>
        <v>-284430005.35967195</v>
      </c>
      <c r="AY18" s="121">
        <f t="shared" si="5"/>
        <v>-293448244.97218758</v>
      </c>
      <c r="AZ18" s="121">
        <f t="shared" si="5"/>
        <v>-306394583.1645661</v>
      </c>
      <c r="BA18" s="121">
        <f t="shared" si="5"/>
        <v>-319566809.68967962</v>
      </c>
      <c r="BB18" s="121">
        <f t="shared" si="5"/>
        <v>-332863926.94171816</v>
      </c>
      <c r="BC18" s="121">
        <f t="shared" si="5"/>
        <v>-346036184.7446267</v>
      </c>
      <c r="BD18" s="121">
        <f t="shared" si="5"/>
        <v>-359385577.48843521</v>
      </c>
      <c r="BE18" s="121">
        <f t="shared" si="5"/>
        <v>-372403778.45568371</v>
      </c>
      <c r="BF18" s="121">
        <f t="shared" si="5"/>
        <v>-385086910.85210222</v>
      </c>
      <c r="BG18" s="121">
        <f t="shared" si="5"/>
        <v>-398178516.39591074</v>
      </c>
      <c r="BH18" s="121">
        <f t="shared" si="5"/>
        <v>-410817209.43073428</v>
      </c>
      <c r="BI18" s="121">
        <f t="shared" si="5"/>
        <v>-423941614.8820228</v>
      </c>
      <c r="BJ18" s="121">
        <f t="shared" si="5"/>
        <v>-436786639.33331132</v>
      </c>
      <c r="BK18" s="121">
        <f t="shared" si="5"/>
        <v>-455719282.41202486</v>
      </c>
      <c r="BL18" s="130">
        <f>BK18-BK9</f>
        <v>160295557.49999964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-51359617</v>
      </c>
      <c r="E27" s="130">
        <f>D29</f>
        <v>-107453526</v>
      </c>
      <c r="F27" s="224">
        <f>C27</f>
        <v>0</v>
      </c>
      <c r="G27" s="224">
        <f>F29</f>
        <v>-160295557.5</v>
      </c>
      <c r="L27" s="130"/>
    </row>
    <row r="28" spans="2:64" x14ac:dyDescent="0.15">
      <c r="B28" s="138" t="s">
        <v>842</v>
      </c>
      <c r="C28" s="121">
        <f>C29-C27</f>
        <v>-51359617</v>
      </c>
      <c r="D28" s="121">
        <f>D29-D27</f>
        <v>-56093909</v>
      </c>
      <c r="E28" s="121">
        <f>E29-E27</f>
        <v>-52842031.5</v>
      </c>
      <c r="F28" s="224">
        <f>SUM(C28:E28)</f>
        <v>-160295557.5</v>
      </c>
      <c r="G28" s="145">
        <f>G29-G27</f>
        <v>-295423724.91202486</v>
      </c>
      <c r="L28" s="130"/>
    </row>
    <row r="29" spans="2:64" x14ac:dyDescent="0.15">
      <c r="B29" s="138" t="s">
        <v>843</v>
      </c>
      <c r="C29" s="121">
        <f>H9</f>
        <v>-51359617</v>
      </c>
      <c r="D29" s="130">
        <f>N9</f>
        <v>-107453526</v>
      </c>
      <c r="E29" s="130">
        <f>S9</f>
        <v>-160295557.5</v>
      </c>
      <c r="F29" s="224">
        <f>E29</f>
        <v>-160295557.5</v>
      </c>
      <c r="G29" s="224">
        <f>'FIN-CASHFLOW_CWS'!BK58</f>
        <v>-455719282.41202486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>
        <f>NPV(+C34/12,I6:BK6)</f>
        <v>-148709333.54108116</v>
      </c>
      <c r="E34" s="130">
        <f>D28*-1</f>
        <v>56093909</v>
      </c>
      <c r="F34" s="237">
        <f>E34/D34</f>
        <v>-0.37720503255771759</v>
      </c>
    </row>
    <row r="35" spans="1:15" x14ac:dyDescent="0.15">
      <c r="B35" s="138" t="s">
        <v>958</v>
      </c>
      <c r="C35" s="221">
        <f>'FIN-VALUE_DB'!D41</f>
        <v>0.48000000000000009</v>
      </c>
      <c r="D35" s="121">
        <f>NPV(+C35/12,N6:BK6)</f>
        <v>-212702805.89893681</v>
      </c>
      <c r="E35" s="130">
        <f>E28*-1</f>
        <v>52842031.5</v>
      </c>
      <c r="F35" s="237">
        <f>E35/D35</f>
        <v>-0.24843128550503119</v>
      </c>
    </row>
    <row r="36" spans="1:15" x14ac:dyDescent="0.15">
      <c r="B36" s="138" t="s">
        <v>856</v>
      </c>
      <c r="C36" s="221">
        <f>'FIN-VALUE_DB'!E41</f>
        <v>0.25000000000000006</v>
      </c>
      <c r="D36" s="121">
        <f>NPV(+C36/12,V6:BK6)</f>
        <v>-276700001.86335015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7" t="s">
        <v>846</v>
      </c>
      <c r="G39" s="377"/>
      <c r="H39" s="377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25679808.5</v>
      </c>
      <c r="F42" s="238">
        <f>D42/E44</f>
        <v>0.5</v>
      </c>
      <c r="G42" s="239">
        <f>F42*(1-G52)</f>
        <v>0.68860251627885882</v>
      </c>
      <c r="H42" s="240">
        <f>G42*(1-H60)</f>
        <v>0.85967292460001488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25679808.5</v>
      </c>
      <c r="F43" s="238">
        <f>D43/E44</f>
        <v>0.5</v>
      </c>
      <c r="G43" s="239">
        <f>F43*(1-G52)</f>
        <v>0.68860251627885882</v>
      </c>
      <c r="H43" s="240">
        <f>G43*(1-H60)</f>
        <v>0.85967292460001488</v>
      </c>
    </row>
    <row r="44" spans="1:15" x14ac:dyDescent="0.15">
      <c r="B44" s="47" t="s">
        <v>844</v>
      </c>
      <c r="E44" s="121">
        <f>D43+D42</f>
        <v>51359617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513.59617000000003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56093909</v>
      </c>
      <c r="F52" s="238"/>
      <c r="G52" s="242">
        <f>D52/E53</f>
        <v>-0.37720503255771759</v>
      </c>
      <c r="H52" s="242">
        <f>G52*(1-H60)</f>
        <v>-0.47091456369499851</v>
      </c>
      <c r="L52" s="223"/>
    </row>
    <row r="53" spans="2:12" x14ac:dyDescent="0.15">
      <c r="B53" s="47" t="s">
        <v>844</v>
      </c>
      <c r="E53" s="121">
        <f>D34</f>
        <v>-148709333.54108116</v>
      </c>
    </row>
    <row r="54" spans="2:12" x14ac:dyDescent="0.15">
      <c r="B54" s="106" t="s">
        <v>923</v>
      </c>
      <c r="D54" s="234">
        <f>D47/(1-G52)-D47</f>
        <v>-27389.170358837568</v>
      </c>
      <c r="L54" s="223"/>
    </row>
    <row r="55" spans="2:12" x14ac:dyDescent="0.15">
      <c r="B55" s="47" t="s">
        <v>912</v>
      </c>
      <c r="D55" s="235">
        <f>D47+D54</f>
        <v>72610.829641162432</v>
      </c>
    </row>
    <row r="56" spans="2:12" x14ac:dyDescent="0.15">
      <c r="B56" s="47" t="s">
        <v>913</v>
      </c>
      <c r="D56" s="131">
        <f>E53/D55</f>
        <v>-2048.0324254108118</v>
      </c>
    </row>
    <row r="57" spans="2:12" x14ac:dyDescent="0.15">
      <c r="B57" s="47" t="s">
        <v>916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52842031.5</v>
      </c>
      <c r="F60" s="238"/>
      <c r="H60" s="242">
        <f>D60/E61</f>
        <v>-0.24843128550503119</v>
      </c>
      <c r="L60" s="223"/>
    </row>
    <row r="61" spans="2:12" x14ac:dyDescent="0.15">
      <c r="B61" s="47" t="s">
        <v>844</v>
      </c>
      <c r="E61" s="121">
        <f>D35</f>
        <v>-212702805.89893681</v>
      </c>
    </row>
    <row r="62" spans="2:12" x14ac:dyDescent="0.15">
      <c r="B62" s="106" t="s">
        <v>924</v>
      </c>
      <c r="D62" s="234">
        <f>D55/(1-H60)-D55</f>
        <v>-14449.174703310586</v>
      </c>
      <c r="L62" s="223"/>
    </row>
    <row r="63" spans="2:12" x14ac:dyDescent="0.15">
      <c r="B63" s="47" t="s">
        <v>912</v>
      </c>
      <c r="D63" s="235">
        <f>D55+D62</f>
        <v>58161.654937851847</v>
      </c>
    </row>
    <row r="64" spans="2:12" x14ac:dyDescent="0.15">
      <c r="B64" s="47" t="s">
        <v>913</v>
      </c>
      <c r="D64" s="131">
        <f>E61/D63</f>
        <v>-3657.0968643553665</v>
      </c>
    </row>
    <row r="65" spans="2:8" x14ac:dyDescent="0.15">
      <c r="B65" s="33" t="s">
        <v>916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>
        <f>D36</f>
        <v>-276700001.86335015</v>
      </c>
    </row>
    <row r="70" spans="2:8" x14ac:dyDescent="0.15">
      <c r="B70" s="138" t="s">
        <v>845</v>
      </c>
      <c r="C70" s="130">
        <f>D42</f>
        <v>25679808.5</v>
      </c>
      <c r="D70" s="236">
        <f>H42</f>
        <v>0.85967292460001488</v>
      </c>
      <c r="E70" s="130">
        <f>$C$69*D70</f>
        <v>-237871499.83869579</v>
      </c>
      <c r="F70" s="243">
        <f>E70/C70</f>
        <v>-9.2629779477793139</v>
      </c>
    </row>
    <row r="71" spans="2:8" x14ac:dyDescent="0.15">
      <c r="B71" s="138" t="s">
        <v>911</v>
      </c>
      <c r="C71" s="130">
        <f>D43</f>
        <v>25679808.5</v>
      </c>
      <c r="D71" s="236">
        <f>H43</f>
        <v>0.85967292460001488</v>
      </c>
      <c r="E71" s="130">
        <f>$C$69*D71</f>
        <v>-237871499.83869579</v>
      </c>
      <c r="F71" s="243">
        <f>E71/C71</f>
        <v>-9.2629779477793139</v>
      </c>
    </row>
    <row r="72" spans="2:8" x14ac:dyDescent="0.15">
      <c r="B72" s="138" t="s">
        <v>914</v>
      </c>
      <c r="C72" s="130">
        <f>D52</f>
        <v>56093909</v>
      </c>
      <c r="D72" s="236">
        <f>H52</f>
        <v>-0.47091456369499851</v>
      </c>
      <c r="E72" s="130">
        <f>$C$69*D72</f>
        <v>130302060.65188481</v>
      </c>
      <c r="F72" s="243">
        <f>E72/C72</f>
        <v>2.3229270873578236</v>
      </c>
    </row>
    <row r="73" spans="2:8" x14ac:dyDescent="0.15">
      <c r="B73" s="138" t="s">
        <v>915</v>
      </c>
      <c r="C73" s="130">
        <f>D60</f>
        <v>52842031.5</v>
      </c>
      <c r="D73" s="236">
        <f>H60</f>
        <v>-0.24843128550503119</v>
      </c>
      <c r="E73" s="130">
        <f>$C$69*D73</f>
        <v>68740937.162156597</v>
      </c>
      <c r="F73" s="243">
        <f>E73/C73</f>
        <v>1.3008761247598248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160295557.5</v>
      </c>
      <c r="D75" s="236">
        <f>SUM(D70:D73)</f>
        <v>1</v>
      </c>
      <c r="E75" s="130">
        <f>SUM(E70:E73)</f>
        <v>-276700001.86335021</v>
      </c>
      <c r="F75" s="243">
        <f>E75/C75</f>
        <v>-1.7261863408993741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8" t="s">
        <v>151</v>
      </c>
      <c r="B3" s="375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9342424</v>
      </c>
      <c r="G7" s="250">
        <f>STAFF_CWS!L570</f>
        <v>9342424</v>
      </c>
      <c r="H7" s="250">
        <f>STAFF_CWS!M570</f>
        <v>9342424</v>
      </c>
      <c r="I7" s="250">
        <f>STAFF_CWS!N570</f>
        <v>9342424</v>
      </c>
      <c r="J7" s="250">
        <f>STAFF_CWS!O570</f>
        <v>9342424</v>
      </c>
      <c r="K7" s="250">
        <f>STAFF_CWS!P570</f>
        <v>9342424</v>
      </c>
      <c r="L7" s="250">
        <f>STAFF_CWS!Q570</f>
        <v>9342424</v>
      </c>
      <c r="M7" s="250">
        <f>STAFF_CWS!R570</f>
        <v>9342424</v>
      </c>
      <c r="N7" s="250">
        <f>STAFF_CWS!S570</f>
        <v>9342424</v>
      </c>
      <c r="O7" s="250">
        <f>STAFF_CWS!T570</f>
        <v>10782424</v>
      </c>
      <c r="P7" s="250">
        <f>STAFF_CWS!U570</f>
        <v>10782424</v>
      </c>
      <c r="Q7" s="250">
        <f>STAFF_CWS!V570</f>
        <v>10782424</v>
      </c>
      <c r="R7" s="250">
        <f>STAFF_CWS!W570</f>
        <v>10782424</v>
      </c>
      <c r="S7" s="250">
        <f>STAFF_CWS!X570</f>
        <v>10782424</v>
      </c>
      <c r="T7" s="250">
        <f>STAFF_CWS!Y570</f>
        <v>10782424</v>
      </c>
      <c r="U7" s="250">
        <f>STAFF_CWS!Z570</f>
        <v>9782424</v>
      </c>
      <c r="V7" s="250">
        <f>STAFF_CWS!AA570</f>
        <v>9782424</v>
      </c>
      <c r="W7" s="250">
        <f>STAFF_CWS!AB570</f>
        <v>9782424</v>
      </c>
      <c r="X7" s="250">
        <f>STAFF_CWS!AC570</f>
        <v>9782424</v>
      </c>
      <c r="Y7" s="250">
        <f>STAFF_CWS!AD570</f>
        <v>9782424</v>
      </c>
      <c r="Z7" s="250">
        <f>STAFF_CWS!AE570</f>
        <v>9782424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8" t="s">
        <v>154</v>
      </c>
      <c r="B9" s="375"/>
    </row>
    <row r="10" spans="1:62" x14ac:dyDescent="0.15">
      <c r="C10" s="375" t="s">
        <v>35</v>
      </c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 t="s">
        <v>36</v>
      </c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  <c r="AA10" s="375" t="s">
        <v>37</v>
      </c>
      <c r="AB10" s="375"/>
      <c r="AC10" s="375"/>
      <c r="AD10" s="375"/>
      <c r="AE10" s="375"/>
      <c r="AF10" s="375"/>
      <c r="AG10" s="375"/>
      <c r="AH10" s="375"/>
      <c r="AI10" s="375"/>
      <c r="AJ10" s="375"/>
      <c r="AK10" s="375"/>
      <c r="AL10" s="375"/>
      <c r="AM10" s="375" t="s">
        <v>38</v>
      </c>
      <c r="AN10" s="375"/>
      <c r="AO10" s="375"/>
      <c r="AP10" s="375"/>
      <c r="AQ10" s="375"/>
      <c r="AR10" s="375"/>
      <c r="AS10" s="375"/>
      <c r="AT10" s="375"/>
      <c r="AU10" s="375"/>
      <c r="AV10" s="375"/>
      <c r="AW10" s="375"/>
      <c r="AX10" s="375"/>
      <c r="AY10" s="375" t="s">
        <v>39</v>
      </c>
      <c r="AZ10" s="375"/>
      <c r="BA10" s="375"/>
      <c r="BB10" s="375"/>
      <c r="BC10" s="375"/>
      <c r="BD10" s="375"/>
      <c r="BE10" s="375"/>
      <c r="BF10" s="375"/>
      <c r="BG10" s="375"/>
      <c r="BH10" s="375"/>
      <c r="BI10" s="375"/>
      <c r="BJ10" s="375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5" t="s">
        <v>35</v>
      </c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 t="s">
        <v>36</v>
      </c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  <c r="AA19" s="375" t="s">
        <v>37</v>
      </c>
      <c r="AB19" s="375"/>
      <c r="AC19" s="375"/>
      <c r="AD19" s="375"/>
      <c r="AE19" s="375"/>
      <c r="AF19" s="375"/>
      <c r="AG19" s="375"/>
      <c r="AH19" s="375"/>
      <c r="AI19" s="375"/>
      <c r="AJ19" s="375"/>
      <c r="AK19" s="375"/>
      <c r="AL19" s="375"/>
      <c r="AM19" s="375" t="s">
        <v>38</v>
      </c>
      <c r="AN19" s="375"/>
      <c r="AO19" s="375"/>
      <c r="AP19" s="375"/>
      <c r="AQ19" s="375"/>
      <c r="AR19" s="375"/>
      <c r="AS19" s="375"/>
      <c r="AT19" s="375"/>
      <c r="AU19" s="375"/>
      <c r="AV19" s="375"/>
      <c r="AW19" s="375"/>
      <c r="AX19" s="375"/>
      <c r="AY19" s="375" t="s">
        <v>39</v>
      </c>
      <c r="AZ19" s="375"/>
      <c r="BA19" s="375"/>
      <c r="BB19" s="375"/>
      <c r="BC19" s="375"/>
      <c r="BD19" s="375"/>
      <c r="BE19" s="375"/>
      <c r="BF19" s="375"/>
      <c r="BG19" s="375"/>
      <c r="BH19" s="375"/>
      <c r="BI19" s="375"/>
      <c r="BJ19" s="375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712127.8</v>
      </c>
      <c r="AB22" s="250">
        <f>'REV-REVCALC_CWS'!AB90</f>
        <v>1151769.4000000001</v>
      </c>
      <c r="AC22" s="250">
        <f>'REV-REVCALC_CWS'!AC90</f>
        <v>1298316.6000000001</v>
      </c>
      <c r="AD22" s="250">
        <f>'REV-REVCALC_CWS'!AD90</f>
        <v>1298316.6000000001</v>
      </c>
      <c r="AE22" s="250">
        <f>'REV-REVCALC_CWS'!AE90</f>
        <v>1412806.6</v>
      </c>
      <c r="AF22" s="250">
        <f>'REV-REVCALC_CWS'!AF90</f>
        <v>1559353.8</v>
      </c>
      <c r="AG22" s="250">
        <f>'REV-REVCALC_CWS'!AG90</f>
        <v>1298316.6000000001</v>
      </c>
      <c r="AH22" s="250">
        <f>'REV-REVCALC_CWS'!AH90</f>
        <v>1412806.6</v>
      </c>
      <c r="AI22" s="250">
        <f>'REV-REVCALC_CWS'!AI90</f>
        <v>1151769.4000000001</v>
      </c>
      <c r="AJ22" s="250">
        <f>'REV-REVCALC_CWS'!AJ90</f>
        <v>1151769.4000000001</v>
      </c>
      <c r="AK22" s="250">
        <f>'REV-REVCALC_CWS'!AK90</f>
        <v>1151769.4000000001</v>
      </c>
      <c r="AL22" s="250">
        <f>'REV-REVCALC_CWS'!AL90</f>
        <v>712127.8</v>
      </c>
      <c r="AM22" s="250">
        <f>'REV-REVCALC_CWS'!AM90</f>
        <v>1180328.9305000002</v>
      </c>
      <c r="AN22" s="250">
        <f>'REV-REVCALC_CWS'!AN90</f>
        <v>1877378.3975000002</v>
      </c>
      <c r="AO22" s="250">
        <f>'REV-REVCALC_CWS'!AO90</f>
        <v>2103407.8309999998</v>
      </c>
      <c r="AP22" s="250">
        <f>'REV-REVCALC_CWS'!AP90</f>
        <v>2103398.8309999998</v>
      </c>
      <c r="AQ22" s="250">
        <f>'REV-REVCALC_CWS'!AQ90</f>
        <v>2329419.2645000005</v>
      </c>
      <c r="AR22" s="250">
        <f>'REV-REVCALC_CWS'!AR90</f>
        <v>2555439.6980000003</v>
      </c>
      <c r="AS22" s="250">
        <f>'REV-REVCALC_CWS'!AS90</f>
        <v>2103398.8309999998</v>
      </c>
      <c r="AT22" s="250">
        <f>'REV-REVCALC_CWS'!AT90</f>
        <v>2329419.2645000005</v>
      </c>
      <c r="AU22" s="250">
        <f>'REV-REVCALC_CWS'!AU90</f>
        <v>1877378.3975000002</v>
      </c>
      <c r="AV22" s="250">
        <f>'REV-REVCALC_CWS'!AV90</f>
        <v>1877378.3975000002</v>
      </c>
      <c r="AW22" s="250">
        <f>'REV-REVCALC_CWS'!AW90</f>
        <v>1877378.3975000002</v>
      </c>
      <c r="AX22" s="250">
        <f>'REV-REVCALC_CWS'!AX90</f>
        <v>1180328.9305000002</v>
      </c>
      <c r="AY22" s="250">
        <f>'REV-REVCALC_CWS'!AY90</f>
        <v>1278700.5703399999</v>
      </c>
      <c r="AZ22" s="250">
        <f>'REV-REVCALC_CWS'!AZ90</f>
        <v>2043407.0441650006</v>
      </c>
      <c r="BA22" s="250">
        <f>'REV-REVCALC_CWS'!BA90</f>
        <v>2270534.0932950005</v>
      </c>
      <c r="BB22" s="250">
        <f>'REV-REVCALC_CWS'!BB90</f>
        <v>2270525.0932950005</v>
      </c>
      <c r="BC22" s="250">
        <f>'REV-REVCALC_CWS'!BC90</f>
        <v>2524514.4606300001</v>
      </c>
      <c r="BD22" s="250">
        <f>'REV-REVCALC_CWS'!BD90</f>
        <v>2754909.4997850005</v>
      </c>
      <c r="BE22" s="250">
        <f>'REV-REVCALC_CWS'!BE90</f>
        <v>2270525.0932950005</v>
      </c>
      <c r="BF22" s="250">
        <f>'REV-REVCALC_CWS'!BF90</f>
        <v>2524514.4606300001</v>
      </c>
      <c r="BG22" s="250">
        <f>'REV-REVCALC_CWS'!BG90</f>
        <v>2043407.0441650006</v>
      </c>
      <c r="BH22" s="250">
        <f>'REV-REVCALC_CWS'!BH90</f>
        <v>2043407.0441650006</v>
      </c>
      <c r="BI22" s="250">
        <f>'REV-REVCALC_CWS'!BI90</f>
        <v>2043407.0441650006</v>
      </c>
      <c r="BJ22" s="250">
        <f>'REV-REVCALC_CWS'!BJ90</f>
        <v>1278700.5703399999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5" t="s">
        <v>35</v>
      </c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 t="s">
        <v>36</v>
      </c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 t="s">
        <v>37</v>
      </c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 t="s">
        <v>38</v>
      </c>
      <c r="AN31" s="375"/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 t="s">
        <v>39</v>
      </c>
      <c r="AZ31" s="375"/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-27652</v>
      </c>
      <c r="D42" s="250">
        <f>+'FIN-P&amp;L_CWS'!E207</f>
        <v>-9385117.333333334</v>
      </c>
      <c r="E42" s="250">
        <f>+'FIN-P&amp;L_CWS'!F207</f>
        <v>-9358359</v>
      </c>
      <c r="F42" s="250">
        <f>+'FIN-P&amp;L_CWS'!G207</f>
        <v>-9358365.666666666</v>
      </c>
      <c r="G42" s="250">
        <f>+'FIN-P&amp;L_CWS'!H207</f>
        <v>-9402625.666666666</v>
      </c>
      <c r="H42" s="250">
        <f>+'FIN-P&amp;L_CWS'!I207</f>
        <v>-9436085.666666666</v>
      </c>
      <c r="I42" s="250">
        <f>+'FIN-P&amp;L_CWS'!J207</f>
        <v>-9431365.666666666</v>
      </c>
      <c r="J42" s="250">
        <f>+'FIN-P&amp;L_CWS'!K207</f>
        <v>-9473865.666666666</v>
      </c>
      <c r="K42" s="250">
        <f>+'FIN-P&amp;L_CWS'!L207</f>
        <v>-9437695.666666666</v>
      </c>
      <c r="L42" s="250">
        <f>+'FIN-P&amp;L_CWS'!M207</f>
        <v>-9441795.666666666</v>
      </c>
      <c r="M42" s="250">
        <f>+'FIN-P&amp;L_CWS'!N207</f>
        <v>-9416710.666666666</v>
      </c>
      <c r="N42" s="250">
        <f>+'FIN-P&amp;L_CWS'!O207</f>
        <v>-9416235.666666666</v>
      </c>
      <c r="O42" s="250">
        <f>+'FIN-P&amp;L_CWS'!P207</f>
        <v>-9423530.666666666</v>
      </c>
      <c r="P42" s="250">
        <f>+'FIN-P&amp;L_CWS'!Q207</f>
        <v>-10809027.291666666</v>
      </c>
      <c r="Q42" s="250">
        <f>+'FIN-P&amp;L_CWS'!R207</f>
        <v>-10762012.291666666</v>
      </c>
      <c r="R42" s="250">
        <f>+'FIN-P&amp;L_CWS'!S207</f>
        <v>-10741682.291666666</v>
      </c>
      <c r="S42" s="250">
        <f>+'FIN-P&amp;L_CWS'!T207</f>
        <v>-10747247.291666666</v>
      </c>
      <c r="T42" s="250">
        <f>+'FIN-P&amp;L_CWS'!U207</f>
        <v>-10733012.291666666</v>
      </c>
      <c r="U42" s="250">
        <f>+'FIN-P&amp;L_CWS'!V207</f>
        <v>-10720227.291666666</v>
      </c>
      <c r="V42" s="250">
        <f>+'FIN-P&amp;L_CWS'!W207</f>
        <v>-9749853.958333334</v>
      </c>
      <c r="W42" s="250">
        <f>+'FIN-P&amp;L_CWS'!X207</f>
        <v>-9737888.958333334</v>
      </c>
      <c r="X42" s="250">
        <f>+'FIN-P&amp;L_CWS'!Y207</f>
        <v>-9767668.958333334</v>
      </c>
      <c r="Y42" s="250">
        <f>+'FIN-P&amp;L_CWS'!Z207</f>
        <v>-9770183.958333334</v>
      </c>
      <c r="Z42" s="250">
        <f>+'FIN-P&amp;L_CWS'!AA207</f>
        <v>-9767668.958333334</v>
      </c>
      <c r="AA42" s="250">
        <f>+'FIN-P&amp;L_CWS'!AB207</f>
        <v>-9810488.958333334</v>
      </c>
      <c r="AB42" s="250">
        <f>+'FIN-P&amp;L_CWS'!AC207</f>
        <v>-8242724.3322916664</v>
      </c>
      <c r="AC42" s="250">
        <f>+'FIN-P&amp;L_CWS'!AD207</f>
        <v>-8176771.6989583336</v>
      </c>
      <c r="AD42" s="250">
        <f>+'FIN-P&amp;L_CWS'!AE207</f>
        <v>-8149448.598958333</v>
      </c>
      <c r="AE42" s="250">
        <f>+'FIN-P&amp;L_CWS'!AF207</f>
        <v>-8155553.598958333</v>
      </c>
      <c r="AF42" s="250">
        <f>+'FIN-P&amp;L_CWS'!AG207</f>
        <v>-8130557.7489583334</v>
      </c>
      <c r="AG42" s="250">
        <f>+'FIN-P&amp;L_CWS'!AH207</f>
        <v>-8112054.6489583328</v>
      </c>
      <c r="AH42" s="250">
        <f>+'FIN-P&amp;L_CWS'!AI207</f>
        <v>-8150803.598958333</v>
      </c>
      <c r="AI42" s="250">
        <f>+'FIN-P&amp;L_CWS'!AJ207</f>
        <v>-8133807.7489583334</v>
      </c>
      <c r="AJ42" s="250">
        <f>+'FIN-P&amp;L_CWS'!AK207</f>
        <v>-8171201.6989583336</v>
      </c>
      <c r="AK42" s="250">
        <f>+'FIN-P&amp;L_CWS'!AL207</f>
        <v>-8175806.6989583336</v>
      </c>
      <c r="AL42" s="250">
        <f>+'FIN-P&amp;L_CWS'!AM207</f>
        <v>-8171201.6989583336</v>
      </c>
      <c r="AM42" s="250">
        <f>+'FIN-P&amp;L_CWS'!AN207</f>
        <v>-8239710.9989583334</v>
      </c>
      <c r="AN42" s="250">
        <f>+'FIN-P&amp;L_CWS'!AO207</f>
        <v>-9789499.4128489587</v>
      </c>
      <c r="AO42" s="250">
        <f>+'FIN-P&amp;L_CWS'!AP207</f>
        <v>-9643064.3818489593</v>
      </c>
      <c r="AP42" s="250">
        <f>+'FIN-P&amp;L_CWS'!AQ207</f>
        <v>-9593262.7478489596</v>
      </c>
      <c r="AQ42" s="250">
        <f>+'FIN-P&amp;L_CWS'!AR207</f>
        <v>-9599367.7478489596</v>
      </c>
      <c r="AR42" s="250">
        <f>+'FIN-P&amp;L_CWS'!AS207</f>
        <v>-9546711.11384896</v>
      </c>
      <c r="AS42" s="250">
        <f>+'FIN-P&amp;L_CWS'!AT207</f>
        <v>-9503409.4798489586</v>
      </c>
      <c r="AT42" s="250">
        <f>+'FIN-P&amp;L_CWS'!AU207</f>
        <v>-9594617.7478489596</v>
      </c>
      <c r="AU42" s="250">
        <f>+'FIN-P&amp;L_CWS'!AV207</f>
        <v>-9549961.11384896</v>
      </c>
      <c r="AV42" s="250">
        <f>+'FIN-P&amp;L_CWS'!AW207</f>
        <v>-9639814.3818489593</v>
      </c>
      <c r="AW42" s="250">
        <f>+'FIN-P&amp;L_CWS'!AX207</f>
        <v>-9644419.3818489593</v>
      </c>
      <c r="AX42" s="250">
        <f>+'FIN-P&amp;L_CWS'!AY207</f>
        <v>-9639814.3818489593</v>
      </c>
      <c r="AY42" s="250">
        <f>+'FIN-P&amp;L_CWS'!AZ207</f>
        <v>-9786394.4128489587</v>
      </c>
      <c r="AZ42" s="250">
        <f>+'FIN-P&amp;L_CWS'!BA207</f>
        <v>-13361538.285871848</v>
      </c>
      <c r="BA42" s="250">
        <f>+'FIN-P&amp;L_CWS'!BB207</f>
        <v>-13194583.78462185</v>
      </c>
      <c r="BB42" s="250">
        <f>+'FIN-P&amp;L_CWS'!BC207</f>
        <v>-13141523.53624185</v>
      </c>
      <c r="BC42" s="250">
        <f>+'FIN-P&amp;L_CWS'!BD207</f>
        <v>-13147628.53624185</v>
      </c>
      <c r="BD42" s="250">
        <f>+'FIN-P&amp;L_CWS'!BE207</f>
        <v>-13084503.909806849</v>
      </c>
      <c r="BE42" s="250">
        <f>+'FIN-P&amp;L_CWS'!BF207</f>
        <v>-13037943.66142685</v>
      </c>
      <c r="BF42" s="250">
        <f>+'FIN-P&amp;L_CWS'!BG207</f>
        <v>-13142878.53624185</v>
      </c>
      <c r="BG42" s="250">
        <f>+'FIN-P&amp;L_CWS'!BH207</f>
        <v>-13087753.909806849</v>
      </c>
      <c r="BH42" s="250">
        <f>+'FIN-P&amp;L_CWS'!BI207</f>
        <v>-13191333.78462185</v>
      </c>
      <c r="BI42" s="250">
        <f>+'FIN-P&amp;L_CWS'!BJ207</f>
        <v>-13195938.78462185</v>
      </c>
      <c r="BJ42" s="250">
        <f>+'FIN-P&amp;L_CWS'!BK207</f>
        <v>-13191333.78462185</v>
      </c>
      <c r="BK42" s="250">
        <f>+'FIN-P&amp;L_CWS'!BL207</f>
        <v>-13352863.285871848</v>
      </c>
    </row>
    <row r="43" spans="1:64" x14ac:dyDescent="0.15">
      <c r="B43" s="33" t="s">
        <v>1099</v>
      </c>
      <c r="C43" s="250">
        <f>+'FIN-P&amp;L_CWS'!D208</f>
        <v>-27652</v>
      </c>
      <c r="D43" s="250">
        <f>+'FIN-P&amp;L_CWS'!E208</f>
        <v>-9412769.333333334</v>
      </c>
      <c r="E43" s="250">
        <f>+'FIN-P&amp;L_CWS'!F208</f>
        <v>-18771128.333333336</v>
      </c>
      <c r="F43" s="250">
        <f>+'FIN-P&amp;L_CWS'!G208</f>
        <v>-28129494</v>
      </c>
      <c r="G43" s="250">
        <f>+'FIN-P&amp;L_CWS'!H208</f>
        <v>-37532119.666666664</v>
      </c>
      <c r="H43" s="250">
        <f>+'FIN-P&amp;L_CWS'!I208</f>
        <v>-46968205.333333328</v>
      </c>
      <c r="I43" s="250">
        <f>+'FIN-P&amp;L_CWS'!J208</f>
        <v>-56399570.999999993</v>
      </c>
      <c r="J43" s="250">
        <f>+'FIN-P&amp;L_CWS'!K208</f>
        <v>-65873436.666666657</v>
      </c>
      <c r="K43" s="250">
        <f>+'FIN-P&amp;L_CWS'!L208</f>
        <v>-75311132.333333328</v>
      </c>
      <c r="L43" s="250">
        <f>+'FIN-P&amp;L_CWS'!M208</f>
        <v>-84752928</v>
      </c>
      <c r="M43" s="250">
        <f>+'FIN-P&amp;L_CWS'!N208</f>
        <v>-94169638.666666672</v>
      </c>
      <c r="N43" s="250">
        <f>+'FIN-P&amp;L_CWS'!O208</f>
        <v>-103585874.33333334</v>
      </c>
      <c r="O43" s="250">
        <f>+'FIN-P&amp;L_CWS'!P208</f>
        <v>-113009405.00000001</v>
      </c>
      <c r="P43" s="250">
        <f>+'FIN-P&amp;L_CWS'!Q208</f>
        <v>-123818432.29166669</v>
      </c>
      <c r="Q43" s="250">
        <f>+'FIN-P&amp;L_CWS'!R208</f>
        <v>-134580444.58333334</v>
      </c>
      <c r="R43" s="250">
        <f>+'FIN-P&amp;L_CWS'!S208</f>
        <v>-145322126.875</v>
      </c>
      <c r="S43" s="250">
        <f>+'FIN-P&amp;L_CWS'!T208</f>
        <v>-156069374.16666666</v>
      </c>
      <c r="T43" s="250">
        <f>+'FIN-P&amp;L_CWS'!U208</f>
        <v>-166802386.45833331</v>
      </c>
      <c r="U43" s="250">
        <f>+'FIN-P&amp;L_CWS'!V208</f>
        <v>-177522613.74999997</v>
      </c>
      <c r="V43" s="250">
        <f>+'FIN-P&amp;L_CWS'!W208</f>
        <v>-187272467.70833331</v>
      </c>
      <c r="W43" s="250">
        <f>+'FIN-P&amp;L_CWS'!X208</f>
        <v>-197010356.66666666</v>
      </c>
      <c r="X43" s="250">
        <f>+'FIN-P&amp;L_CWS'!Y208</f>
        <v>-206778025.625</v>
      </c>
      <c r="Y43" s="250">
        <f>+'FIN-P&amp;L_CWS'!Z208</f>
        <v>-216548209.58333334</v>
      </c>
      <c r="Z43" s="250">
        <f>+'FIN-P&amp;L_CWS'!AA208</f>
        <v>-226315878.54166669</v>
      </c>
      <c r="AA43" s="250">
        <f>+'FIN-P&amp;L_CWS'!AB208</f>
        <v>-236126367.50000003</v>
      </c>
      <c r="AB43" s="250">
        <f>+'FIN-P&amp;L_CWS'!AC208</f>
        <v>-244369091.83229169</v>
      </c>
      <c r="AC43" s="250">
        <f>+'FIN-P&amp;L_CWS'!AD208</f>
        <v>-252545863.53125003</v>
      </c>
      <c r="AD43" s="250">
        <f>+'FIN-P&amp;L_CWS'!AE208</f>
        <v>-260695312.13020837</v>
      </c>
      <c r="AE43" s="250">
        <f>+'FIN-P&amp;L_CWS'!AF208</f>
        <v>-268850865.72916669</v>
      </c>
      <c r="AF43" s="250">
        <f>+'FIN-P&amp;L_CWS'!AG208</f>
        <v>-276981423.47812504</v>
      </c>
      <c r="AG43" s="250">
        <f>+'FIN-P&amp;L_CWS'!AH208</f>
        <v>-285093478.12708336</v>
      </c>
      <c r="AH43" s="250">
        <f>+'FIN-P&amp;L_CWS'!AI208</f>
        <v>-293244281.72604167</v>
      </c>
      <c r="AI43" s="250">
        <f>+'FIN-P&amp;L_CWS'!AJ208</f>
        <v>-301378089.47500002</v>
      </c>
      <c r="AJ43" s="250">
        <f>+'FIN-P&amp;L_CWS'!AK208</f>
        <v>-309549291.17395836</v>
      </c>
      <c r="AK43" s="250">
        <f>+'FIN-P&amp;L_CWS'!AL208</f>
        <v>-317725097.8729167</v>
      </c>
      <c r="AL43" s="250">
        <f>+'FIN-P&amp;L_CWS'!AM208</f>
        <v>-325896299.57187504</v>
      </c>
      <c r="AM43" s="250">
        <f>+'FIN-P&amp;L_CWS'!AN208</f>
        <v>-334136010.57083338</v>
      </c>
      <c r="AN43" s="250">
        <f>+'FIN-P&amp;L_CWS'!AO208</f>
        <v>-343925509.98368233</v>
      </c>
      <c r="AO43" s="250">
        <f>+'FIN-P&amp;L_CWS'!AP208</f>
        <v>-353568574.36553127</v>
      </c>
      <c r="AP43" s="250">
        <f>+'FIN-P&amp;L_CWS'!AQ208</f>
        <v>-363161837.11338025</v>
      </c>
      <c r="AQ43" s="250">
        <f>+'FIN-P&amp;L_CWS'!AR208</f>
        <v>-372761204.86122924</v>
      </c>
      <c r="AR43" s="250">
        <f>+'FIN-P&amp;L_CWS'!AS208</f>
        <v>-382307915.97507823</v>
      </c>
      <c r="AS43" s="250">
        <f>+'FIN-P&amp;L_CWS'!AT208</f>
        <v>-391811325.45492721</v>
      </c>
      <c r="AT43" s="250">
        <f>+'FIN-P&amp;L_CWS'!AU208</f>
        <v>-401405943.20277619</v>
      </c>
      <c r="AU43" s="250">
        <f>+'FIN-P&amp;L_CWS'!AV208</f>
        <v>-410955904.31662518</v>
      </c>
      <c r="AV43" s="250">
        <f>+'FIN-P&amp;L_CWS'!AW208</f>
        <v>-420595718.69847411</v>
      </c>
      <c r="AW43" s="250">
        <f>+'FIN-P&amp;L_CWS'!AX208</f>
        <v>-430240138.08032304</v>
      </c>
      <c r="AX43" s="250">
        <f>+'FIN-P&amp;L_CWS'!AY208</f>
        <v>-439879952.46217197</v>
      </c>
      <c r="AY43" s="250">
        <f>+'FIN-P&amp;L_CWS'!AZ208</f>
        <v>-449666346.87502092</v>
      </c>
      <c r="AZ43" s="250">
        <f>+'FIN-P&amp;L_CWS'!BA208</f>
        <v>-463027885.16089278</v>
      </c>
      <c r="BA43" s="250">
        <f>+'FIN-P&amp;L_CWS'!BB208</f>
        <v>-476222468.94551462</v>
      </c>
      <c r="BB43" s="250">
        <f>+'FIN-P&amp;L_CWS'!BC208</f>
        <v>-489363992.48175645</v>
      </c>
      <c r="BC43" s="250">
        <f>+'FIN-P&amp;L_CWS'!BD208</f>
        <v>-502511621.01799828</v>
      </c>
      <c r="BD43" s="250">
        <f>+'FIN-P&amp;L_CWS'!BE208</f>
        <v>-515596124.92780513</v>
      </c>
      <c r="BE43" s="250">
        <f>+'FIN-P&amp;L_CWS'!BF208</f>
        <v>-528634068.58923197</v>
      </c>
      <c r="BF43" s="250">
        <f>+'FIN-P&amp;L_CWS'!BG208</f>
        <v>-541776947.12547386</v>
      </c>
      <c r="BG43" s="250">
        <f>+'FIN-P&amp;L_CWS'!BH208</f>
        <v>-554864701.0352807</v>
      </c>
      <c r="BH43" s="250">
        <f>+'FIN-P&amp;L_CWS'!BI208</f>
        <v>-568056034.81990254</v>
      </c>
      <c r="BI43" s="250">
        <f>+'FIN-P&amp;L_CWS'!BJ208</f>
        <v>-581251973.60452437</v>
      </c>
      <c r="BJ43" s="250">
        <f>+'FIN-P&amp;L_CWS'!BK208</f>
        <v>-594443307.38914621</v>
      </c>
      <c r="BK43" s="250">
        <f>+'FIN-P&amp;L_CWS'!BL208</f>
        <v>-607796170.67501807</v>
      </c>
    </row>
    <row r="44" spans="1:64" x14ac:dyDescent="0.15">
      <c r="B44" s="33" t="s">
        <v>1101</v>
      </c>
      <c r="C44" s="250">
        <f>+'FIN-CASHFLOW_CWS'!C67</f>
        <v>-27652</v>
      </c>
      <c r="D44" s="250">
        <f>+'FIN-CASHFLOW_CWS'!D67</f>
        <v>-9423959</v>
      </c>
      <c r="E44" s="250">
        <f>+'FIN-CASHFLOW_CWS'!E67</f>
        <v>-9392609</v>
      </c>
      <c r="F44" s="250">
        <f>+'FIN-CASHFLOW_CWS'!F67</f>
        <v>-9426949</v>
      </c>
      <c r="G44" s="250">
        <f>+'FIN-CASHFLOW_CWS'!G67</f>
        <v>-13695399</v>
      </c>
      <c r="H44" s="250">
        <f>+'FIN-CASHFLOW_CWS'!H67</f>
        <v>-9393049</v>
      </c>
      <c r="I44" s="250">
        <f>+'FIN-CASHFLOW_CWS'!I67</f>
        <v>-9352329</v>
      </c>
      <c r="J44" s="250">
        <f>+'FIN-CASHFLOW_CWS'!J67</f>
        <v>-9381689</v>
      </c>
      <c r="K44" s="250">
        <f>+'FIN-CASHFLOW_CWS'!K67</f>
        <v>-9358659</v>
      </c>
      <c r="L44" s="250">
        <f>+'FIN-CASHFLOW_CWS'!L67</f>
        <v>-9335119</v>
      </c>
      <c r="M44" s="250">
        <f>+'FIN-CASHFLOW_CWS'!M67</f>
        <v>-9345294</v>
      </c>
      <c r="N44" s="250">
        <f>+'FIN-CASHFLOW_CWS'!N67</f>
        <v>-9320819</v>
      </c>
      <c r="O44" s="250">
        <f>+'FIN-CASHFLOW_CWS'!O67</f>
        <v>-9406424</v>
      </c>
      <c r="P44" s="250">
        <f>+'FIN-CASHFLOW_CWS'!P67</f>
        <v>-11069035.625</v>
      </c>
      <c r="Q44" s="250">
        <f>+'FIN-CASHFLOW_CWS'!Q67</f>
        <v>-10934340.625</v>
      </c>
      <c r="R44" s="250">
        <f>+'FIN-CASHFLOW_CWS'!R67</f>
        <v>-10730720.625</v>
      </c>
      <c r="S44" s="250">
        <f>+'FIN-CASHFLOW_CWS'!S67</f>
        <v>-10701510.625</v>
      </c>
      <c r="T44" s="250">
        <f>+'FIN-CASHFLOW_CWS'!T67</f>
        <v>-10750405.625</v>
      </c>
      <c r="U44" s="250">
        <f>+'FIN-CASHFLOW_CWS'!U67</f>
        <v>-10663255.625</v>
      </c>
      <c r="V44" s="250">
        <f>+'FIN-CASHFLOW_CWS'!V67</f>
        <v>-9582065.625</v>
      </c>
      <c r="W44" s="250">
        <f>+'FIN-CASHFLOW_CWS'!W67</f>
        <v>-9665285.625</v>
      </c>
      <c r="X44" s="250">
        <f>+'FIN-CASHFLOW_CWS'!X67</f>
        <v>-9572550.625</v>
      </c>
      <c r="Y44" s="250">
        <f>+'FIN-CASHFLOW_CWS'!Y67</f>
        <v>-9698650.625</v>
      </c>
      <c r="Z44" s="250">
        <f>+'FIN-CASHFLOW_CWS'!Z67</f>
        <v>-9619095.625</v>
      </c>
      <c r="AA44" s="250">
        <f>+'FIN-CASHFLOW_CWS'!AA67</f>
        <v>-9555450.625</v>
      </c>
      <c r="AB44" s="250">
        <f>+'FIN-CASHFLOW_CWS'!AB67</f>
        <v>-8619719.4656249993</v>
      </c>
      <c r="AC44" s="250">
        <f>+'FIN-CASHFLOW_CWS'!AC67</f>
        <v>-8541562.9656250011</v>
      </c>
      <c r="AD44" s="250">
        <f>+'FIN-CASHFLOW_CWS'!AD67</f>
        <v>-8224462.4656249993</v>
      </c>
      <c r="AE44" s="250">
        <f>+'FIN-CASHFLOW_CWS'!AE67</f>
        <v>-8127997.265625</v>
      </c>
      <c r="AF44" s="250">
        <f>+'FIN-CASHFLOW_CWS'!AF67</f>
        <v>-8217491.4156250004</v>
      </c>
      <c r="AG44" s="250">
        <f>+'FIN-CASHFLOW_CWS'!AG67</f>
        <v>-8099114.5156249991</v>
      </c>
      <c r="AH44" s="250">
        <f>+'FIN-CASHFLOW_CWS'!AH67</f>
        <v>-7862210.0656249998</v>
      </c>
      <c r="AI44" s="250">
        <f>+'FIN-CASHFLOW_CWS'!AI67</f>
        <v>-8088810.4156250004</v>
      </c>
      <c r="AJ44" s="250">
        <f>+'FIN-CASHFLOW_CWS'!AJ67</f>
        <v>-7838631.1656250004</v>
      </c>
      <c r="AK44" s="250">
        <f>+'FIN-CASHFLOW_CWS'!AK67</f>
        <v>-8104273.3656250006</v>
      </c>
      <c r="AL44" s="250">
        <f>+'FIN-CASHFLOW_CWS'!AL67</f>
        <v>-7967737.3656250006</v>
      </c>
      <c r="AM44" s="250">
        <f>+'FIN-CASHFLOW_CWS'!AM67</f>
        <v>-7977739.0656249998</v>
      </c>
      <c r="AN44" s="250">
        <f>+'FIN-CASHFLOW_CWS'!AN67</f>
        <v>-10912483.210015625</v>
      </c>
      <c r="AO44" s="250">
        <f>+'FIN-CASHFLOW_CWS'!AO67</f>
        <v>-11078784.515515625</v>
      </c>
      <c r="AP44" s="250">
        <f>+'FIN-CASHFLOW_CWS'!AP67</f>
        <v>-9747758.848015625</v>
      </c>
      <c r="AQ44" s="250">
        <f>+'FIN-CASHFLOW_CWS'!AQ67</f>
        <v>-9529109.4145156257</v>
      </c>
      <c r="AR44" s="250">
        <f>+'FIN-CASHFLOW_CWS'!AR67</f>
        <v>-9702482.2140156273</v>
      </c>
      <c r="AS44" s="250">
        <f>+'FIN-CASHFLOW_CWS'!AS67</f>
        <v>-9655328.5800156258</v>
      </c>
      <c r="AT44" s="250">
        <f>+'FIN-CASHFLOW_CWS'!AT67</f>
        <v>-9072327.5475156251</v>
      </c>
      <c r="AU44" s="250">
        <f>+'FIN-CASHFLOW_CWS'!AU67</f>
        <v>-9701880.2140156273</v>
      </c>
      <c r="AV44" s="250">
        <f>+'FIN-CASHFLOW_CWS'!AV67</f>
        <v>-9116240.1815156247</v>
      </c>
      <c r="AW44" s="250">
        <f>+'FIN-CASHFLOW_CWS'!AW67</f>
        <v>-9572886.0485156253</v>
      </c>
      <c r="AX44" s="250">
        <f>+'FIN-CASHFLOW_CWS'!AX67</f>
        <v>-9564215.0485156253</v>
      </c>
      <c r="AY44" s="250">
        <f>+'FIN-CASHFLOW_CWS'!AY67</f>
        <v>-9018239.6125156246</v>
      </c>
      <c r="AZ44" s="250">
        <f>+'FIN-CASHFLOW_CWS'!AZ67</f>
        <v>-12946338.192378515</v>
      </c>
      <c r="BA44" s="250">
        <f>+'FIN-CASHFLOW_CWS'!BA67</f>
        <v>-13172226.525113517</v>
      </c>
      <c r="BB44" s="250">
        <f>+'FIN-CASHFLOW_CWS'!BB67</f>
        <v>-13297117.252038516</v>
      </c>
      <c r="BC44" s="250">
        <f>+'FIN-CASHFLOW_CWS'!BC67</f>
        <v>-13172257.802908516</v>
      </c>
      <c r="BD44" s="250">
        <f>+'FIN-CASHFLOW_CWS'!BD67</f>
        <v>-13349392.743808515</v>
      </c>
      <c r="BE44" s="250">
        <f>+'FIN-CASHFLOW_CWS'!BE67</f>
        <v>-13018200.967248516</v>
      </c>
      <c r="BF44" s="250">
        <f>+'FIN-CASHFLOW_CWS'!BF67</f>
        <v>-12683132.396418517</v>
      </c>
      <c r="BG44" s="250">
        <f>+'FIN-CASHFLOW_CWS'!BG67</f>
        <v>-13091605.543808516</v>
      </c>
      <c r="BH44" s="250">
        <f>+'FIN-CASHFLOW_CWS'!BH67</f>
        <v>-12638693.034823516</v>
      </c>
      <c r="BI44" s="250">
        <f>+'FIN-CASHFLOW_CWS'!BI67</f>
        <v>-13124405.451288518</v>
      </c>
      <c r="BJ44" s="250">
        <f>+'FIN-CASHFLOW_CWS'!BJ67</f>
        <v>-12845024.451288516</v>
      </c>
      <c r="BK44" s="250">
        <f>+'FIN-CASHFLOW_CWS'!BK67</f>
        <v>-18932643.078713514</v>
      </c>
      <c r="BL44" s="66"/>
    </row>
    <row r="45" spans="1:64" x14ac:dyDescent="0.15">
      <c r="B45" s="33" t="s">
        <v>1100</v>
      </c>
      <c r="C45" s="250">
        <f>+'FIN-CASHFLOW_CWS'!C70</f>
        <v>-27652</v>
      </c>
      <c r="D45" s="250">
        <f>+'FIN-CASHFLOW_CWS'!D70</f>
        <v>-9451611</v>
      </c>
      <c r="E45" s="250">
        <f>+'FIN-CASHFLOW_CWS'!E70</f>
        <v>-18844220</v>
      </c>
      <c r="F45" s="250">
        <f>+'FIN-CASHFLOW_CWS'!F70</f>
        <v>-28271169</v>
      </c>
      <c r="G45" s="250">
        <f>+'FIN-CASHFLOW_CWS'!G70</f>
        <v>-41966568</v>
      </c>
      <c r="H45" s="250">
        <f>+'FIN-CASHFLOW_CWS'!H70</f>
        <v>-51359617</v>
      </c>
      <c r="I45" s="250">
        <f>+'FIN-CASHFLOW_CWS'!I70</f>
        <v>-60711946</v>
      </c>
      <c r="J45" s="250">
        <f>+'FIN-CASHFLOW_CWS'!J70</f>
        <v>-70093635</v>
      </c>
      <c r="K45" s="250">
        <f>+'FIN-CASHFLOW_CWS'!K70</f>
        <v>-79452294</v>
      </c>
      <c r="L45" s="250">
        <f>+'FIN-CASHFLOW_CWS'!L70</f>
        <v>-88787413</v>
      </c>
      <c r="M45" s="250">
        <f>+'FIN-CASHFLOW_CWS'!M70</f>
        <v>-98132707</v>
      </c>
      <c r="N45" s="250">
        <f>+'FIN-CASHFLOW_CWS'!N70</f>
        <v>-107453526</v>
      </c>
      <c r="O45" s="250">
        <f>+'FIN-CASHFLOW_CWS'!O70</f>
        <v>-116859950</v>
      </c>
      <c r="P45" s="250">
        <f>+'FIN-CASHFLOW_CWS'!P70</f>
        <v>-127928985.625</v>
      </c>
      <c r="Q45" s="250">
        <f>+'FIN-CASHFLOW_CWS'!Q70</f>
        <v>-138863326.25</v>
      </c>
      <c r="R45" s="250">
        <f>+'FIN-CASHFLOW_CWS'!R70</f>
        <v>-149594046.875</v>
      </c>
      <c r="S45" s="250">
        <f>+'FIN-CASHFLOW_CWS'!S70</f>
        <v>-160295557.5</v>
      </c>
      <c r="T45" s="250">
        <f>+'FIN-CASHFLOW_CWS'!T70</f>
        <v>-171045963.125</v>
      </c>
      <c r="U45" s="250">
        <f>+'FIN-CASHFLOW_CWS'!U70</f>
        <v>-181709218.75</v>
      </c>
      <c r="V45" s="250">
        <f>+'FIN-CASHFLOW_CWS'!V70</f>
        <v>-191291284.375</v>
      </c>
      <c r="W45" s="250">
        <f>+'FIN-CASHFLOW_CWS'!W70</f>
        <v>-200956570</v>
      </c>
      <c r="X45" s="250">
        <f>+'FIN-CASHFLOW_CWS'!X70</f>
        <v>-210529120.625</v>
      </c>
      <c r="Y45" s="250">
        <f>+'FIN-CASHFLOW_CWS'!Y70</f>
        <v>-220227771.25</v>
      </c>
      <c r="Z45" s="250">
        <f>+'FIN-CASHFLOW_CWS'!Z70</f>
        <v>-229846866.875</v>
      </c>
      <c r="AA45" s="250">
        <f>+'FIN-CASHFLOW_CWS'!AA70</f>
        <v>-239402317.5</v>
      </c>
      <c r="AB45" s="250">
        <f>+'FIN-CASHFLOW_CWS'!AB70</f>
        <v>-248022036.96562499</v>
      </c>
      <c r="AC45" s="250">
        <f>+'FIN-CASHFLOW_CWS'!AC70</f>
        <v>-256563599.93124998</v>
      </c>
      <c r="AD45" s="250">
        <f>+'FIN-CASHFLOW_CWS'!AD70</f>
        <v>-264788062.39687496</v>
      </c>
      <c r="AE45" s="250">
        <f>+'FIN-CASHFLOW_CWS'!AE70</f>
        <v>-272916059.66249996</v>
      </c>
      <c r="AF45" s="250">
        <f>+'FIN-CASHFLOW_CWS'!AF70</f>
        <v>-281133551.07812494</v>
      </c>
      <c r="AG45" s="250">
        <f>+'FIN-CASHFLOW_CWS'!AG70</f>
        <v>-289232665.59374994</v>
      </c>
      <c r="AH45" s="250">
        <f>+'FIN-CASHFLOW_CWS'!AH70</f>
        <v>-297094875.65937495</v>
      </c>
      <c r="AI45" s="250">
        <f>+'FIN-CASHFLOW_CWS'!AI70</f>
        <v>-305183686.07499993</v>
      </c>
      <c r="AJ45" s="250">
        <f>+'FIN-CASHFLOW_CWS'!AJ70</f>
        <v>-313022317.2406249</v>
      </c>
      <c r="AK45" s="250">
        <f>+'FIN-CASHFLOW_CWS'!AK70</f>
        <v>-321126590.60624993</v>
      </c>
      <c r="AL45" s="250">
        <f>+'FIN-CASHFLOW_CWS'!AL70</f>
        <v>-329094327.97187495</v>
      </c>
      <c r="AM45" s="250">
        <f>+'FIN-CASHFLOW_CWS'!AM70</f>
        <v>-337072067.03749996</v>
      </c>
      <c r="AN45" s="250">
        <f>+'FIN-CASHFLOW_CWS'!AN70</f>
        <v>-347984550.24751556</v>
      </c>
      <c r="AO45" s="250">
        <f>+'FIN-CASHFLOW_CWS'!AO70</f>
        <v>-359063334.76303118</v>
      </c>
      <c r="AP45" s="250">
        <f>+'FIN-CASHFLOW_CWS'!AP70</f>
        <v>-368811093.61104679</v>
      </c>
      <c r="AQ45" s="250">
        <f>+'FIN-CASHFLOW_CWS'!AQ70</f>
        <v>-378340203.02556241</v>
      </c>
      <c r="AR45" s="250">
        <f>+'FIN-CASHFLOW_CWS'!AR70</f>
        <v>-388042685.23957801</v>
      </c>
      <c r="AS45" s="250">
        <f>+'FIN-CASHFLOW_CWS'!AS70</f>
        <v>-397698013.81959361</v>
      </c>
      <c r="AT45" s="250">
        <f>+'FIN-CASHFLOW_CWS'!AT70</f>
        <v>-406770341.36710924</v>
      </c>
      <c r="AU45" s="250">
        <f>+'FIN-CASHFLOW_CWS'!AU70</f>
        <v>-416472221.58112484</v>
      </c>
      <c r="AV45" s="250">
        <f>+'FIN-CASHFLOW_CWS'!AV70</f>
        <v>-425588461.76264048</v>
      </c>
      <c r="AW45" s="250">
        <f>+'FIN-CASHFLOW_CWS'!AW70</f>
        <v>-435161347.81115609</v>
      </c>
      <c r="AX45" s="250">
        <f>+'FIN-CASHFLOW_CWS'!AX70</f>
        <v>-444725562.85967171</v>
      </c>
      <c r="AY45" s="250">
        <f>+'FIN-CASHFLOW_CWS'!AY70</f>
        <v>-453743802.47218734</v>
      </c>
      <c r="AZ45" s="250">
        <f>+'FIN-CASHFLOW_CWS'!AZ70</f>
        <v>-466690140.66456586</v>
      </c>
      <c r="BA45" s="250">
        <f>+'FIN-CASHFLOW_CWS'!BA70</f>
        <v>-479862367.18967938</v>
      </c>
      <c r="BB45" s="250">
        <f>+'FIN-CASHFLOW_CWS'!BB70</f>
        <v>-493159484.44171792</v>
      </c>
      <c r="BC45" s="250">
        <f>+'FIN-CASHFLOW_CWS'!BC70</f>
        <v>-506331742.24462646</v>
      </c>
      <c r="BD45" s="250">
        <f>+'FIN-CASHFLOW_CWS'!BD70</f>
        <v>-519681134.98843497</v>
      </c>
      <c r="BE45" s="250">
        <f>+'FIN-CASHFLOW_CWS'!BE70</f>
        <v>-532699335.95568347</v>
      </c>
      <c r="BF45" s="250">
        <f>+'FIN-CASHFLOW_CWS'!BF70</f>
        <v>-545382468.35210204</v>
      </c>
      <c r="BG45" s="250">
        <f>+'FIN-CASHFLOW_CWS'!BG70</f>
        <v>-558474073.8959105</v>
      </c>
      <c r="BH45" s="250">
        <f>+'FIN-CASHFLOW_CWS'!BH70</f>
        <v>-571112766.93073404</v>
      </c>
      <c r="BI45" s="250">
        <f>+'FIN-CASHFLOW_CWS'!BI70</f>
        <v>-584237172.3820225</v>
      </c>
      <c r="BJ45" s="250">
        <f>+'FIN-CASHFLOW_CWS'!BJ70</f>
        <v>-597082196.83331096</v>
      </c>
      <c r="BK45" s="250">
        <f>+'FIN-CASHFLOW_CWS'!BK70</f>
        <v>-616014839.9120245</v>
      </c>
    </row>
    <row r="47" spans="1:64" x14ac:dyDescent="0.15">
      <c r="A47" s="251" t="s">
        <v>941</v>
      </c>
      <c r="C47" s="74" t="s">
        <v>147</v>
      </c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-27652</v>
      </c>
      <c r="D49" s="250">
        <f t="shared" ref="D49:BK49" si="3">+D42</f>
        <v>-9385117.333333334</v>
      </c>
      <c r="E49" s="250">
        <f t="shared" si="3"/>
        <v>-9358359</v>
      </c>
      <c r="F49" s="250">
        <f t="shared" si="3"/>
        <v>-9358365.666666666</v>
      </c>
      <c r="G49" s="250">
        <f t="shared" si="3"/>
        <v>-9402625.666666666</v>
      </c>
      <c r="H49" s="250">
        <f t="shared" si="3"/>
        <v>-9436085.666666666</v>
      </c>
      <c r="I49" s="250">
        <f t="shared" si="3"/>
        <v>-9431365.666666666</v>
      </c>
      <c r="J49" s="250">
        <f t="shared" si="3"/>
        <v>-9473865.666666666</v>
      </c>
      <c r="K49" s="250">
        <f t="shared" si="3"/>
        <v>-9437695.666666666</v>
      </c>
      <c r="L49" s="250">
        <f t="shared" si="3"/>
        <v>-9441795.666666666</v>
      </c>
      <c r="M49" s="250">
        <f t="shared" si="3"/>
        <v>-9416710.666666666</v>
      </c>
      <c r="N49" s="250">
        <f t="shared" si="3"/>
        <v>-9416235.666666666</v>
      </c>
      <c r="O49" s="250">
        <f t="shared" si="3"/>
        <v>-9423530.666666666</v>
      </c>
      <c r="P49" s="250">
        <f t="shared" si="3"/>
        <v>-10809027.291666666</v>
      </c>
      <c r="Q49" s="250">
        <f t="shared" si="3"/>
        <v>-10762012.291666666</v>
      </c>
      <c r="R49" s="250">
        <f t="shared" si="3"/>
        <v>-10741682.291666666</v>
      </c>
      <c r="S49" s="250">
        <f t="shared" si="3"/>
        <v>-10747247.291666666</v>
      </c>
      <c r="T49" s="250">
        <f t="shared" si="3"/>
        <v>-10733012.291666666</v>
      </c>
      <c r="U49" s="250">
        <f t="shared" si="3"/>
        <v>-10720227.291666666</v>
      </c>
      <c r="V49" s="250">
        <f t="shared" si="3"/>
        <v>-9749853.958333334</v>
      </c>
      <c r="W49" s="250">
        <f t="shared" si="3"/>
        <v>-9737888.958333334</v>
      </c>
      <c r="X49" s="250">
        <f t="shared" si="3"/>
        <v>-9767668.958333334</v>
      </c>
      <c r="Y49" s="250">
        <f t="shared" si="3"/>
        <v>-9770183.958333334</v>
      </c>
      <c r="Z49" s="250">
        <f t="shared" si="3"/>
        <v>-9767668.958333334</v>
      </c>
      <c r="AA49" s="250">
        <f t="shared" si="3"/>
        <v>-9810488.958333334</v>
      </c>
      <c r="AB49" s="250">
        <f t="shared" si="3"/>
        <v>-8242724.3322916664</v>
      </c>
      <c r="AC49" s="250">
        <f t="shared" si="3"/>
        <v>-8176771.6989583336</v>
      </c>
      <c r="AD49" s="250">
        <f t="shared" si="3"/>
        <v>-8149448.598958333</v>
      </c>
      <c r="AE49" s="250">
        <f t="shared" si="3"/>
        <v>-8155553.598958333</v>
      </c>
      <c r="AF49" s="250">
        <f t="shared" si="3"/>
        <v>-8130557.7489583334</v>
      </c>
      <c r="AG49" s="250">
        <f t="shared" si="3"/>
        <v>-8112054.6489583328</v>
      </c>
      <c r="AH49" s="250">
        <f t="shared" si="3"/>
        <v>-8150803.598958333</v>
      </c>
      <c r="AI49" s="250">
        <f t="shared" si="3"/>
        <v>-8133807.7489583334</v>
      </c>
      <c r="AJ49" s="250">
        <f t="shared" si="3"/>
        <v>-8171201.6989583336</v>
      </c>
      <c r="AK49" s="250">
        <f t="shared" si="3"/>
        <v>-8175806.6989583336</v>
      </c>
      <c r="AL49" s="250">
        <f t="shared" si="3"/>
        <v>-8171201.6989583336</v>
      </c>
      <c r="AM49" s="250">
        <f t="shared" si="3"/>
        <v>-8239710.9989583334</v>
      </c>
      <c r="AN49" s="250">
        <f t="shared" si="3"/>
        <v>-9789499.4128489587</v>
      </c>
      <c r="AO49" s="250">
        <f t="shared" si="3"/>
        <v>-9643064.3818489593</v>
      </c>
      <c r="AP49" s="250">
        <f t="shared" si="3"/>
        <v>-9593262.7478489596</v>
      </c>
      <c r="AQ49" s="250">
        <f t="shared" si="3"/>
        <v>-9599367.7478489596</v>
      </c>
      <c r="AR49" s="250">
        <f t="shared" si="3"/>
        <v>-9546711.11384896</v>
      </c>
      <c r="AS49" s="250">
        <f t="shared" si="3"/>
        <v>-9503409.4798489586</v>
      </c>
      <c r="AT49" s="250">
        <f t="shared" si="3"/>
        <v>-9594617.7478489596</v>
      </c>
      <c r="AU49" s="250">
        <f t="shared" si="3"/>
        <v>-9549961.11384896</v>
      </c>
      <c r="AV49" s="250">
        <f t="shared" si="3"/>
        <v>-9639814.3818489593</v>
      </c>
      <c r="AW49" s="250">
        <f t="shared" si="3"/>
        <v>-9644419.3818489593</v>
      </c>
      <c r="AX49" s="250">
        <f t="shared" si="3"/>
        <v>-9639814.3818489593</v>
      </c>
      <c r="AY49" s="250">
        <f t="shared" si="3"/>
        <v>-9786394.4128489587</v>
      </c>
      <c r="AZ49" s="250">
        <f t="shared" si="3"/>
        <v>-13361538.285871848</v>
      </c>
      <c r="BA49" s="250">
        <f t="shared" si="3"/>
        <v>-13194583.78462185</v>
      </c>
      <c r="BB49" s="250">
        <f t="shared" si="3"/>
        <v>-13141523.53624185</v>
      </c>
      <c r="BC49" s="250">
        <f t="shared" si="3"/>
        <v>-13147628.53624185</v>
      </c>
      <c r="BD49" s="250">
        <f t="shared" si="3"/>
        <v>-13084503.909806849</v>
      </c>
      <c r="BE49" s="250">
        <f t="shared" si="3"/>
        <v>-13037943.66142685</v>
      </c>
      <c r="BF49" s="250">
        <f t="shared" si="3"/>
        <v>-13142878.53624185</v>
      </c>
      <c r="BG49" s="250">
        <f t="shared" si="3"/>
        <v>-13087753.909806849</v>
      </c>
      <c r="BH49" s="250">
        <f t="shared" si="3"/>
        <v>-13191333.78462185</v>
      </c>
      <c r="BI49" s="250">
        <f t="shared" si="3"/>
        <v>-13195938.78462185</v>
      </c>
      <c r="BJ49" s="250">
        <f t="shared" si="3"/>
        <v>-13191333.78462185</v>
      </c>
      <c r="BK49" s="250">
        <f t="shared" si="3"/>
        <v>-13352863.285871848</v>
      </c>
    </row>
    <row r="50" spans="1:64" x14ac:dyDescent="0.15">
      <c r="B50" s="33" t="s">
        <v>940</v>
      </c>
      <c r="C50" s="250">
        <f>+C44</f>
        <v>-27652</v>
      </c>
      <c r="D50" s="250">
        <f t="shared" ref="D50:BK50" si="4">+D44</f>
        <v>-9423959</v>
      </c>
      <c r="E50" s="250">
        <f t="shared" si="4"/>
        <v>-9392609</v>
      </c>
      <c r="F50" s="250">
        <f t="shared" si="4"/>
        <v>-9426949</v>
      </c>
      <c r="G50" s="250">
        <f t="shared" si="4"/>
        <v>-13695399</v>
      </c>
      <c r="H50" s="250">
        <f t="shared" si="4"/>
        <v>-9393049</v>
      </c>
      <c r="I50" s="250">
        <f t="shared" si="4"/>
        <v>-9352329</v>
      </c>
      <c r="J50" s="250">
        <f t="shared" si="4"/>
        <v>-9381689</v>
      </c>
      <c r="K50" s="250">
        <f t="shared" si="4"/>
        <v>-9358659</v>
      </c>
      <c r="L50" s="250">
        <f t="shared" si="4"/>
        <v>-9335119</v>
      </c>
      <c r="M50" s="250">
        <f t="shared" si="4"/>
        <v>-9345294</v>
      </c>
      <c r="N50" s="250">
        <f t="shared" si="4"/>
        <v>-9320819</v>
      </c>
      <c r="O50" s="250">
        <f t="shared" si="4"/>
        <v>-9406424</v>
      </c>
      <c r="P50" s="250">
        <f t="shared" si="4"/>
        <v>-11069035.625</v>
      </c>
      <c r="Q50" s="250">
        <f t="shared" si="4"/>
        <v>-10934340.625</v>
      </c>
      <c r="R50" s="250">
        <f t="shared" si="4"/>
        <v>-10730720.625</v>
      </c>
      <c r="S50" s="250">
        <f t="shared" si="4"/>
        <v>-10701510.625</v>
      </c>
      <c r="T50" s="250">
        <f t="shared" si="4"/>
        <v>-10750405.625</v>
      </c>
      <c r="U50" s="250">
        <f t="shared" si="4"/>
        <v>-10663255.625</v>
      </c>
      <c r="V50" s="250">
        <f t="shared" si="4"/>
        <v>-9582065.625</v>
      </c>
      <c r="W50" s="250">
        <f t="shared" si="4"/>
        <v>-9665285.625</v>
      </c>
      <c r="X50" s="250">
        <f t="shared" si="4"/>
        <v>-9572550.625</v>
      </c>
      <c r="Y50" s="250">
        <f t="shared" si="4"/>
        <v>-9698650.625</v>
      </c>
      <c r="Z50" s="250">
        <f t="shared" si="4"/>
        <v>-9619095.625</v>
      </c>
      <c r="AA50" s="250">
        <f t="shared" si="4"/>
        <v>-9555450.625</v>
      </c>
      <c r="AB50" s="250">
        <f t="shared" si="4"/>
        <v>-8619719.4656249993</v>
      </c>
      <c r="AC50" s="250">
        <f t="shared" si="4"/>
        <v>-8541562.9656250011</v>
      </c>
      <c r="AD50" s="250">
        <f t="shared" si="4"/>
        <v>-8224462.4656249993</v>
      </c>
      <c r="AE50" s="250">
        <f t="shared" si="4"/>
        <v>-8127997.265625</v>
      </c>
      <c r="AF50" s="250">
        <f t="shared" si="4"/>
        <v>-8217491.4156250004</v>
      </c>
      <c r="AG50" s="250">
        <f t="shared" si="4"/>
        <v>-8099114.5156249991</v>
      </c>
      <c r="AH50" s="250">
        <f t="shared" si="4"/>
        <v>-7862210.0656249998</v>
      </c>
      <c r="AI50" s="250">
        <f t="shared" si="4"/>
        <v>-8088810.4156250004</v>
      </c>
      <c r="AJ50" s="250">
        <f t="shared" si="4"/>
        <v>-7838631.1656250004</v>
      </c>
      <c r="AK50" s="250">
        <f t="shared" si="4"/>
        <v>-8104273.3656250006</v>
      </c>
      <c r="AL50" s="250">
        <f t="shared" si="4"/>
        <v>-7967737.3656250006</v>
      </c>
      <c r="AM50" s="250">
        <f t="shared" si="4"/>
        <v>-7977739.0656249998</v>
      </c>
      <c r="AN50" s="250">
        <f t="shared" si="4"/>
        <v>-10912483.210015625</v>
      </c>
      <c r="AO50" s="250">
        <f t="shared" si="4"/>
        <v>-11078784.515515625</v>
      </c>
      <c r="AP50" s="250">
        <f t="shared" si="4"/>
        <v>-9747758.848015625</v>
      </c>
      <c r="AQ50" s="250">
        <f t="shared" si="4"/>
        <v>-9529109.4145156257</v>
      </c>
      <c r="AR50" s="250">
        <f t="shared" si="4"/>
        <v>-9702482.2140156273</v>
      </c>
      <c r="AS50" s="250">
        <f t="shared" si="4"/>
        <v>-9655328.5800156258</v>
      </c>
      <c r="AT50" s="250">
        <f t="shared" si="4"/>
        <v>-9072327.5475156251</v>
      </c>
      <c r="AU50" s="250">
        <f t="shared" si="4"/>
        <v>-9701880.2140156273</v>
      </c>
      <c r="AV50" s="250">
        <f t="shared" si="4"/>
        <v>-9116240.1815156247</v>
      </c>
      <c r="AW50" s="250">
        <f t="shared" si="4"/>
        <v>-9572886.0485156253</v>
      </c>
      <c r="AX50" s="250">
        <f t="shared" si="4"/>
        <v>-9564215.0485156253</v>
      </c>
      <c r="AY50" s="250">
        <f t="shared" si="4"/>
        <v>-9018239.6125156246</v>
      </c>
      <c r="AZ50" s="250">
        <f t="shared" si="4"/>
        <v>-12946338.192378515</v>
      </c>
      <c r="BA50" s="250">
        <f t="shared" si="4"/>
        <v>-13172226.525113517</v>
      </c>
      <c r="BB50" s="250">
        <f t="shared" si="4"/>
        <v>-13297117.252038516</v>
      </c>
      <c r="BC50" s="250">
        <f t="shared" si="4"/>
        <v>-13172257.802908516</v>
      </c>
      <c r="BD50" s="250">
        <f t="shared" si="4"/>
        <v>-13349392.743808515</v>
      </c>
      <c r="BE50" s="250">
        <f t="shared" si="4"/>
        <v>-13018200.967248516</v>
      </c>
      <c r="BF50" s="250">
        <f t="shared" si="4"/>
        <v>-12683132.396418517</v>
      </c>
      <c r="BG50" s="250">
        <f t="shared" si="4"/>
        <v>-13091605.543808516</v>
      </c>
      <c r="BH50" s="250">
        <f t="shared" si="4"/>
        <v>-12638693.034823516</v>
      </c>
      <c r="BI50" s="250">
        <f t="shared" si="4"/>
        <v>-13124405.451288518</v>
      </c>
      <c r="BJ50" s="250">
        <f t="shared" si="4"/>
        <v>-12845024.451288516</v>
      </c>
      <c r="BK50" s="250">
        <f t="shared" si="4"/>
        <v>-18932643.078713514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5" t="s">
        <v>35</v>
      </c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 t="s">
        <v>36</v>
      </c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 t="s">
        <v>37</v>
      </c>
      <c r="AC53" s="375"/>
      <c r="AD53" s="375"/>
      <c r="AE53" s="375"/>
      <c r="AF53" s="375"/>
      <c r="AG53" s="375"/>
      <c r="AH53" s="375"/>
      <c r="AI53" s="375"/>
      <c r="AJ53" s="375"/>
      <c r="AK53" s="375"/>
      <c r="AL53" s="375"/>
      <c r="AM53" s="375"/>
      <c r="AN53" s="375" t="s">
        <v>38</v>
      </c>
      <c r="AO53" s="375"/>
      <c r="AP53" s="375"/>
      <c r="AQ53" s="375"/>
      <c r="AR53" s="375"/>
      <c r="AS53" s="375"/>
      <c r="AT53" s="375"/>
      <c r="AU53" s="375"/>
      <c r="AV53" s="375"/>
      <c r="AW53" s="375"/>
      <c r="AX53" s="375"/>
      <c r="AY53" s="375"/>
      <c r="AZ53" s="375" t="s">
        <v>39</v>
      </c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-27652</v>
      </c>
      <c r="D55" s="250">
        <f t="shared" ref="D55:BK58" si="5">+D42</f>
        <v>-9385117.333333334</v>
      </c>
      <c r="E55" s="250">
        <f t="shared" si="5"/>
        <v>-9358359</v>
      </c>
      <c r="F55" s="250">
        <f t="shared" si="5"/>
        <v>-9358365.666666666</v>
      </c>
      <c r="G55" s="250">
        <f t="shared" si="5"/>
        <v>-9402625.666666666</v>
      </c>
      <c r="H55" s="250">
        <f t="shared" si="5"/>
        <v>-9436085.666666666</v>
      </c>
      <c r="I55" s="250">
        <f t="shared" si="5"/>
        <v>-9431365.666666666</v>
      </c>
      <c r="J55" s="250">
        <f t="shared" si="5"/>
        <v>-9473865.666666666</v>
      </c>
      <c r="K55" s="250">
        <f t="shared" si="5"/>
        <v>-9437695.666666666</v>
      </c>
      <c r="L55" s="250">
        <f t="shared" si="5"/>
        <v>-9441795.666666666</v>
      </c>
      <c r="M55" s="250">
        <f t="shared" si="5"/>
        <v>-9416710.666666666</v>
      </c>
      <c r="N55" s="250">
        <f t="shared" si="5"/>
        <v>-9416235.666666666</v>
      </c>
      <c r="O55" s="250">
        <f t="shared" si="5"/>
        <v>-9423530.666666666</v>
      </c>
      <c r="P55" s="250">
        <f t="shared" si="5"/>
        <v>-10809027.291666666</v>
      </c>
      <c r="Q55" s="250">
        <f t="shared" si="5"/>
        <v>-10762012.291666666</v>
      </c>
      <c r="R55" s="250">
        <f t="shared" si="5"/>
        <v>-10741682.291666666</v>
      </c>
      <c r="S55" s="250">
        <f t="shared" si="5"/>
        <v>-10747247.291666666</v>
      </c>
      <c r="T55" s="250">
        <f t="shared" si="5"/>
        <v>-10733012.291666666</v>
      </c>
      <c r="U55" s="250">
        <f t="shared" si="5"/>
        <v>-10720227.291666666</v>
      </c>
      <c r="V55" s="250">
        <f t="shared" si="5"/>
        <v>-9749853.958333334</v>
      </c>
      <c r="W55" s="250">
        <f t="shared" si="5"/>
        <v>-9737888.958333334</v>
      </c>
      <c r="X55" s="250">
        <f t="shared" si="5"/>
        <v>-9767668.958333334</v>
      </c>
      <c r="Y55" s="250">
        <f t="shared" si="5"/>
        <v>-9770183.958333334</v>
      </c>
      <c r="Z55" s="250">
        <f t="shared" si="5"/>
        <v>-9767668.958333334</v>
      </c>
      <c r="AA55" s="250">
        <f t="shared" si="5"/>
        <v>-9810488.958333334</v>
      </c>
      <c r="AB55" s="250">
        <f t="shared" si="5"/>
        <v>-8242724.3322916664</v>
      </c>
      <c r="AC55" s="250">
        <f t="shared" si="5"/>
        <v>-8176771.6989583336</v>
      </c>
      <c r="AD55" s="250">
        <f t="shared" si="5"/>
        <v>-8149448.598958333</v>
      </c>
      <c r="AE55" s="250">
        <f t="shared" si="5"/>
        <v>-8155553.598958333</v>
      </c>
      <c r="AF55" s="250">
        <f t="shared" si="5"/>
        <v>-8130557.7489583334</v>
      </c>
      <c r="AG55" s="250">
        <f t="shared" si="5"/>
        <v>-8112054.6489583328</v>
      </c>
      <c r="AH55" s="250">
        <f t="shared" si="5"/>
        <v>-8150803.598958333</v>
      </c>
      <c r="AI55" s="250">
        <f t="shared" si="5"/>
        <v>-8133807.7489583334</v>
      </c>
      <c r="AJ55" s="250">
        <f t="shared" si="5"/>
        <v>-8171201.6989583336</v>
      </c>
      <c r="AK55" s="250">
        <f t="shared" si="5"/>
        <v>-8175806.6989583336</v>
      </c>
      <c r="AL55" s="250">
        <f t="shared" si="5"/>
        <v>-8171201.6989583336</v>
      </c>
      <c r="AM55" s="250">
        <f t="shared" si="5"/>
        <v>-8239710.9989583334</v>
      </c>
      <c r="AN55" s="250">
        <f t="shared" si="5"/>
        <v>-9789499.4128489587</v>
      </c>
      <c r="AO55" s="250">
        <f t="shared" si="5"/>
        <v>-9643064.3818489593</v>
      </c>
      <c r="AP55" s="250">
        <f t="shared" si="5"/>
        <v>-9593262.7478489596</v>
      </c>
      <c r="AQ55" s="250">
        <f t="shared" si="5"/>
        <v>-9599367.7478489596</v>
      </c>
      <c r="AR55" s="250">
        <f t="shared" si="5"/>
        <v>-9546711.11384896</v>
      </c>
      <c r="AS55" s="250">
        <f t="shared" si="5"/>
        <v>-9503409.4798489586</v>
      </c>
      <c r="AT55" s="250">
        <f t="shared" si="5"/>
        <v>-9594617.7478489596</v>
      </c>
      <c r="AU55" s="250">
        <f t="shared" si="5"/>
        <v>-9549961.11384896</v>
      </c>
      <c r="AV55" s="250">
        <f t="shared" si="5"/>
        <v>-9639814.3818489593</v>
      </c>
      <c r="AW55" s="250">
        <f t="shared" si="5"/>
        <v>-9644419.3818489593</v>
      </c>
      <c r="AX55" s="250">
        <f t="shared" si="5"/>
        <v>-9639814.3818489593</v>
      </c>
      <c r="AY55" s="250">
        <f t="shared" si="5"/>
        <v>-9786394.4128489587</v>
      </c>
      <c r="AZ55" s="250">
        <f t="shared" si="5"/>
        <v>-13361538.285871848</v>
      </c>
      <c r="BA55" s="250">
        <f t="shared" si="5"/>
        <v>-13194583.78462185</v>
      </c>
      <c r="BB55" s="250">
        <f t="shared" si="5"/>
        <v>-13141523.53624185</v>
      </c>
      <c r="BC55" s="250">
        <f t="shared" si="5"/>
        <v>-13147628.53624185</v>
      </c>
      <c r="BD55" s="250">
        <f t="shared" si="5"/>
        <v>-13084503.909806849</v>
      </c>
      <c r="BE55" s="250">
        <f t="shared" si="5"/>
        <v>-13037943.66142685</v>
      </c>
      <c r="BF55" s="250">
        <f t="shared" si="5"/>
        <v>-13142878.53624185</v>
      </c>
      <c r="BG55" s="250">
        <f t="shared" si="5"/>
        <v>-13087753.909806849</v>
      </c>
      <c r="BH55" s="250">
        <f t="shared" si="5"/>
        <v>-13191333.78462185</v>
      </c>
      <c r="BI55" s="250">
        <f t="shared" si="5"/>
        <v>-13195938.78462185</v>
      </c>
      <c r="BJ55" s="250">
        <f t="shared" si="5"/>
        <v>-13191333.78462185</v>
      </c>
      <c r="BK55" s="250">
        <f t="shared" si="5"/>
        <v>-13352863.285871848</v>
      </c>
    </row>
    <row r="56" spans="1:64" x14ac:dyDescent="0.15">
      <c r="B56" s="33" t="s">
        <v>1099</v>
      </c>
      <c r="C56" s="250">
        <f>+C43</f>
        <v>-27652</v>
      </c>
      <c r="D56" s="250">
        <f t="shared" ref="D56:R56" si="6">+D43</f>
        <v>-9412769.333333334</v>
      </c>
      <c r="E56" s="250">
        <f t="shared" si="6"/>
        <v>-18771128.333333336</v>
      </c>
      <c r="F56" s="250">
        <f t="shared" si="6"/>
        <v>-28129494</v>
      </c>
      <c r="G56" s="250">
        <f t="shared" si="6"/>
        <v>-37532119.666666664</v>
      </c>
      <c r="H56" s="250">
        <f t="shared" si="6"/>
        <v>-46968205.333333328</v>
      </c>
      <c r="I56" s="250">
        <f t="shared" si="6"/>
        <v>-56399570.999999993</v>
      </c>
      <c r="J56" s="250">
        <f t="shared" si="6"/>
        <v>-65873436.666666657</v>
      </c>
      <c r="K56" s="250">
        <f t="shared" si="6"/>
        <v>-75311132.333333328</v>
      </c>
      <c r="L56" s="250">
        <f t="shared" si="6"/>
        <v>-84752928</v>
      </c>
      <c r="M56" s="250">
        <f t="shared" si="6"/>
        <v>-94169638.666666672</v>
      </c>
      <c r="N56" s="250">
        <f t="shared" si="6"/>
        <v>-103585874.33333334</v>
      </c>
      <c r="O56" s="250">
        <f t="shared" si="6"/>
        <v>-113009405.00000001</v>
      </c>
      <c r="P56" s="250">
        <f t="shared" si="6"/>
        <v>-123818432.29166669</v>
      </c>
      <c r="Q56" s="250">
        <f t="shared" si="6"/>
        <v>-134580444.58333334</v>
      </c>
      <c r="R56" s="250">
        <f t="shared" si="6"/>
        <v>-145322126.875</v>
      </c>
      <c r="S56" s="250">
        <f t="shared" si="5"/>
        <v>-156069374.16666666</v>
      </c>
      <c r="T56" s="250">
        <f t="shared" si="5"/>
        <v>-166802386.45833331</v>
      </c>
      <c r="U56" s="250">
        <f t="shared" si="5"/>
        <v>-177522613.74999997</v>
      </c>
      <c r="V56" s="250">
        <f t="shared" si="5"/>
        <v>-187272467.70833331</v>
      </c>
      <c r="W56" s="250">
        <f t="shared" si="5"/>
        <v>-197010356.66666666</v>
      </c>
      <c r="X56" s="250">
        <f t="shared" si="5"/>
        <v>-206778025.625</v>
      </c>
      <c r="Y56" s="250">
        <f t="shared" si="5"/>
        <v>-216548209.58333334</v>
      </c>
      <c r="Z56" s="250">
        <f t="shared" si="5"/>
        <v>-226315878.54166669</v>
      </c>
      <c r="AA56" s="250">
        <f t="shared" si="5"/>
        <v>-236126367.50000003</v>
      </c>
      <c r="AB56" s="250">
        <f t="shared" si="5"/>
        <v>-244369091.83229169</v>
      </c>
      <c r="AC56" s="250">
        <f t="shared" si="5"/>
        <v>-252545863.53125003</v>
      </c>
      <c r="AD56" s="250">
        <f t="shared" si="5"/>
        <v>-260695312.13020837</v>
      </c>
      <c r="AE56" s="250">
        <f t="shared" si="5"/>
        <v>-268850865.72916669</v>
      </c>
      <c r="AF56" s="250">
        <f t="shared" si="5"/>
        <v>-276981423.47812504</v>
      </c>
      <c r="AG56" s="250">
        <f t="shared" si="5"/>
        <v>-285093478.12708336</v>
      </c>
      <c r="AH56" s="250">
        <f t="shared" si="5"/>
        <v>-293244281.72604167</v>
      </c>
      <c r="AI56" s="250">
        <f t="shared" si="5"/>
        <v>-301378089.47500002</v>
      </c>
      <c r="AJ56" s="250">
        <f t="shared" si="5"/>
        <v>-309549291.17395836</v>
      </c>
      <c r="AK56" s="250">
        <f t="shared" si="5"/>
        <v>-317725097.8729167</v>
      </c>
      <c r="AL56" s="250">
        <f t="shared" si="5"/>
        <v>-325896299.57187504</v>
      </c>
      <c r="AM56" s="250">
        <f t="shared" si="5"/>
        <v>-334136010.57083338</v>
      </c>
      <c r="AN56" s="250">
        <f t="shared" si="5"/>
        <v>-343925509.98368233</v>
      </c>
      <c r="AO56" s="250">
        <f t="shared" si="5"/>
        <v>-353568574.36553127</v>
      </c>
      <c r="AP56" s="250">
        <f t="shared" si="5"/>
        <v>-363161837.11338025</v>
      </c>
      <c r="AQ56" s="250">
        <f t="shared" si="5"/>
        <v>-372761204.86122924</v>
      </c>
      <c r="AR56" s="250">
        <f t="shared" si="5"/>
        <v>-382307915.97507823</v>
      </c>
      <c r="AS56" s="250">
        <f t="shared" si="5"/>
        <v>-391811325.45492721</v>
      </c>
      <c r="AT56" s="250">
        <f t="shared" si="5"/>
        <v>-401405943.20277619</v>
      </c>
      <c r="AU56" s="250">
        <f t="shared" si="5"/>
        <v>-410955904.31662518</v>
      </c>
      <c r="AV56" s="250">
        <f t="shared" si="5"/>
        <v>-420595718.69847411</v>
      </c>
      <c r="AW56" s="250">
        <f t="shared" si="5"/>
        <v>-430240138.08032304</v>
      </c>
      <c r="AX56" s="250">
        <f t="shared" si="5"/>
        <v>-439879952.46217197</v>
      </c>
      <c r="AY56" s="250">
        <f t="shared" si="5"/>
        <v>-449666346.87502092</v>
      </c>
      <c r="AZ56" s="250">
        <f t="shared" si="5"/>
        <v>-463027885.16089278</v>
      </c>
      <c r="BA56" s="250">
        <f t="shared" si="5"/>
        <v>-476222468.94551462</v>
      </c>
      <c r="BB56" s="250">
        <f t="shared" si="5"/>
        <v>-489363992.48175645</v>
      </c>
      <c r="BC56" s="250">
        <f t="shared" si="5"/>
        <v>-502511621.01799828</v>
      </c>
      <c r="BD56" s="250">
        <f t="shared" si="5"/>
        <v>-515596124.92780513</v>
      </c>
      <c r="BE56" s="250">
        <f t="shared" si="5"/>
        <v>-528634068.58923197</v>
      </c>
      <c r="BF56" s="250">
        <f t="shared" si="5"/>
        <v>-541776947.12547386</v>
      </c>
      <c r="BG56" s="250">
        <f t="shared" si="5"/>
        <v>-554864701.0352807</v>
      </c>
      <c r="BH56" s="250">
        <f t="shared" si="5"/>
        <v>-568056034.81990254</v>
      </c>
      <c r="BI56" s="250">
        <f t="shared" si="5"/>
        <v>-581251973.60452437</v>
      </c>
      <c r="BJ56" s="250">
        <f t="shared" si="5"/>
        <v>-594443307.38914621</v>
      </c>
      <c r="BK56" s="250">
        <f t="shared" si="5"/>
        <v>-607796170.67501807</v>
      </c>
    </row>
    <row r="57" spans="1:64" x14ac:dyDescent="0.15">
      <c r="B57" s="33" t="s">
        <v>940</v>
      </c>
      <c r="C57" s="250">
        <f>+C44</f>
        <v>-27652</v>
      </c>
      <c r="D57" s="250">
        <f t="shared" si="5"/>
        <v>-9423959</v>
      </c>
      <c r="E57" s="250">
        <f t="shared" si="5"/>
        <v>-9392609</v>
      </c>
      <c r="F57" s="250">
        <f t="shared" si="5"/>
        <v>-9426949</v>
      </c>
      <c r="G57" s="250">
        <f t="shared" si="5"/>
        <v>-13695399</v>
      </c>
      <c r="H57" s="250">
        <f t="shared" si="5"/>
        <v>-9393049</v>
      </c>
      <c r="I57" s="250">
        <f t="shared" si="5"/>
        <v>-9352329</v>
      </c>
      <c r="J57" s="250">
        <f t="shared" si="5"/>
        <v>-9381689</v>
      </c>
      <c r="K57" s="250">
        <f t="shared" si="5"/>
        <v>-9358659</v>
      </c>
      <c r="L57" s="250">
        <f t="shared" si="5"/>
        <v>-9335119</v>
      </c>
      <c r="M57" s="250">
        <f t="shared" si="5"/>
        <v>-9345294</v>
      </c>
      <c r="N57" s="250">
        <f t="shared" si="5"/>
        <v>-9320819</v>
      </c>
      <c r="O57" s="250">
        <f t="shared" si="5"/>
        <v>-9406424</v>
      </c>
      <c r="P57" s="250">
        <f t="shared" si="5"/>
        <v>-11069035.625</v>
      </c>
      <c r="Q57" s="250">
        <f t="shared" si="5"/>
        <v>-10934340.625</v>
      </c>
      <c r="R57" s="250">
        <f t="shared" si="5"/>
        <v>-10730720.625</v>
      </c>
      <c r="S57" s="250">
        <f t="shared" si="5"/>
        <v>-10701510.625</v>
      </c>
      <c r="T57" s="250">
        <f t="shared" si="5"/>
        <v>-10750405.625</v>
      </c>
      <c r="U57" s="250">
        <f t="shared" si="5"/>
        <v>-10663255.625</v>
      </c>
      <c r="V57" s="250">
        <f t="shared" si="5"/>
        <v>-9582065.625</v>
      </c>
      <c r="W57" s="250">
        <f t="shared" si="5"/>
        <v>-9665285.625</v>
      </c>
      <c r="X57" s="250">
        <f t="shared" si="5"/>
        <v>-9572550.625</v>
      </c>
      <c r="Y57" s="250">
        <f t="shared" si="5"/>
        <v>-9698650.625</v>
      </c>
      <c r="Z57" s="250">
        <f t="shared" si="5"/>
        <v>-9619095.625</v>
      </c>
      <c r="AA57" s="250">
        <f t="shared" si="5"/>
        <v>-9555450.625</v>
      </c>
      <c r="AB57" s="250">
        <f t="shared" si="5"/>
        <v>-8619719.4656249993</v>
      </c>
      <c r="AC57" s="250">
        <f t="shared" si="5"/>
        <v>-8541562.9656250011</v>
      </c>
      <c r="AD57" s="250">
        <f t="shared" si="5"/>
        <v>-8224462.4656249993</v>
      </c>
      <c r="AE57" s="250">
        <f t="shared" si="5"/>
        <v>-8127997.265625</v>
      </c>
      <c r="AF57" s="250">
        <f t="shared" si="5"/>
        <v>-8217491.4156250004</v>
      </c>
      <c r="AG57" s="250">
        <f t="shared" si="5"/>
        <v>-8099114.5156249991</v>
      </c>
      <c r="AH57" s="250">
        <f t="shared" si="5"/>
        <v>-7862210.0656249998</v>
      </c>
      <c r="AI57" s="250">
        <f t="shared" si="5"/>
        <v>-8088810.4156250004</v>
      </c>
      <c r="AJ57" s="250">
        <f t="shared" si="5"/>
        <v>-7838631.1656250004</v>
      </c>
      <c r="AK57" s="250">
        <f t="shared" si="5"/>
        <v>-8104273.3656250006</v>
      </c>
      <c r="AL57" s="250">
        <f t="shared" si="5"/>
        <v>-7967737.3656250006</v>
      </c>
      <c r="AM57" s="250">
        <f t="shared" si="5"/>
        <v>-7977739.0656249998</v>
      </c>
      <c r="AN57" s="250">
        <f t="shared" si="5"/>
        <v>-10912483.210015625</v>
      </c>
      <c r="AO57" s="250">
        <f t="shared" si="5"/>
        <v>-11078784.515515625</v>
      </c>
      <c r="AP57" s="250">
        <f t="shared" si="5"/>
        <v>-9747758.848015625</v>
      </c>
      <c r="AQ57" s="250">
        <f t="shared" si="5"/>
        <v>-9529109.4145156257</v>
      </c>
      <c r="AR57" s="250">
        <f t="shared" si="5"/>
        <v>-9702482.2140156273</v>
      </c>
      <c r="AS57" s="250">
        <f t="shared" si="5"/>
        <v>-9655328.5800156258</v>
      </c>
      <c r="AT57" s="250">
        <f t="shared" si="5"/>
        <v>-9072327.5475156251</v>
      </c>
      <c r="AU57" s="250">
        <f t="shared" si="5"/>
        <v>-9701880.2140156273</v>
      </c>
      <c r="AV57" s="250">
        <f t="shared" si="5"/>
        <v>-9116240.1815156247</v>
      </c>
      <c r="AW57" s="250">
        <f t="shared" si="5"/>
        <v>-9572886.0485156253</v>
      </c>
      <c r="AX57" s="250">
        <f t="shared" si="5"/>
        <v>-9564215.0485156253</v>
      </c>
      <c r="AY57" s="250">
        <f t="shared" si="5"/>
        <v>-9018239.6125156246</v>
      </c>
      <c r="AZ57" s="250">
        <f t="shared" si="5"/>
        <v>-12946338.192378515</v>
      </c>
      <c r="BA57" s="250">
        <f t="shared" si="5"/>
        <v>-13172226.525113517</v>
      </c>
      <c r="BB57" s="250">
        <f t="shared" si="5"/>
        <v>-13297117.252038516</v>
      </c>
      <c r="BC57" s="250">
        <f t="shared" si="5"/>
        <v>-13172257.802908516</v>
      </c>
      <c r="BD57" s="250">
        <f t="shared" si="5"/>
        <v>-13349392.743808515</v>
      </c>
      <c r="BE57" s="250">
        <f t="shared" si="5"/>
        <v>-13018200.967248516</v>
      </c>
      <c r="BF57" s="250">
        <f t="shared" si="5"/>
        <v>-12683132.396418517</v>
      </c>
      <c r="BG57" s="250">
        <f t="shared" si="5"/>
        <v>-13091605.543808516</v>
      </c>
      <c r="BH57" s="250">
        <f t="shared" si="5"/>
        <v>-12638693.034823516</v>
      </c>
      <c r="BI57" s="250">
        <f t="shared" si="5"/>
        <v>-13124405.451288518</v>
      </c>
      <c r="BJ57" s="250">
        <f t="shared" si="5"/>
        <v>-12845024.451288516</v>
      </c>
      <c r="BK57" s="250">
        <f t="shared" si="5"/>
        <v>-18932643.078713514</v>
      </c>
      <c r="BL57" s="66"/>
    </row>
    <row r="58" spans="1:64" x14ac:dyDescent="0.15">
      <c r="B58" s="33" t="s">
        <v>1100</v>
      </c>
      <c r="C58" s="250">
        <f>+C45</f>
        <v>-27652</v>
      </c>
      <c r="D58" s="250">
        <f t="shared" si="5"/>
        <v>-9451611</v>
      </c>
      <c r="E58" s="250">
        <f t="shared" si="5"/>
        <v>-18844220</v>
      </c>
      <c r="F58" s="250">
        <f t="shared" si="5"/>
        <v>-28271169</v>
      </c>
      <c r="G58" s="250">
        <f t="shared" si="5"/>
        <v>-41966568</v>
      </c>
      <c r="H58" s="250">
        <f t="shared" si="5"/>
        <v>-51359617</v>
      </c>
      <c r="I58" s="250">
        <f t="shared" si="5"/>
        <v>-60711946</v>
      </c>
      <c r="J58" s="250">
        <f t="shared" si="5"/>
        <v>-70093635</v>
      </c>
      <c r="K58" s="250">
        <f t="shared" si="5"/>
        <v>-79452294</v>
      </c>
      <c r="L58" s="250">
        <f t="shared" si="5"/>
        <v>-88787413</v>
      </c>
      <c r="M58" s="250">
        <f t="shared" si="5"/>
        <v>-98132707</v>
      </c>
      <c r="N58" s="250">
        <f t="shared" si="5"/>
        <v>-107453526</v>
      </c>
      <c r="O58" s="250">
        <f t="shared" si="5"/>
        <v>-116859950</v>
      </c>
      <c r="P58" s="250">
        <f t="shared" si="5"/>
        <v>-127928985.625</v>
      </c>
      <c r="Q58" s="250">
        <f t="shared" si="5"/>
        <v>-138863326.25</v>
      </c>
      <c r="R58" s="250">
        <f t="shared" si="5"/>
        <v>-149594046.875</v>
      </c>
      <c r="S58" s="250">
        <f t="shared" si="5"/>
        <v>-160295557.5</v>
      </c>
      <c r="T58" s="250">
        <f t="shared" si="5"/>
        <v>-171045963.125</v>
      </c>
      <c r="U58" s="250">
        <f t="shared" si="5"/>
        <v>-181709218.75</v>
      </c>
      <c r="V58" s="250">
        <f t="shared" si="5"/>
        <v>-191291284.375</v>
      </c>
      <c r="W58" s="250">
        <f t="shared" si="5"/>
        <v>-200956570</v>
      </c>
      <c r="X58" s="250">
        <f t="shared" si="5"/>
        <v>-210529120.625</v>
      </c>
      <c r="Y58" s="250">
        <f t="shared" si="5"/>
        <v>-220227771.25</v>
      </c>
      <c r="Z58" s="250">
        <f t="shared" si="5"/>
        <v>-229846866.875</v>
      </c>
      <c r="AA58" s="250">
        <f t="shared" si="5"/>
        <v>-239402317.5</v>
      </c>
      <c r="AB58" s="250">
        <f t="shared" si="5"/>
        <v>-248022036.96562499</v>
      </c>
      <c r="AC58" s="250">
        <f t="shared" si="5"/>
        <v>-256563599.93124998</v>
      </c>
      <c r="AD58" s="250">
        <f t="shared" si="5"/>
        <v>-264788062.39687496</v>
      </c>
      <c r="AE58" s="250">
        <f t="shared" si="5"/>
        <v>-272916059.66249996</v>
      </c>
      <c r="AF58" s="250">
        <f t="shared" si="5"/>
        <v>-281133551.07812494</v>
      </c>
      <c r="AG58" s="250">
        <f t="shared" si="5"/>
        <v>-289232665.59374994</v>
      </c>
      <c r="AH58" s="250">
        <f t="shared" si="5"/>
        <v>-297094875.65937495</v>
      </c>
      <c r="AI58" s="250">
        <f t="shared" si="5"/>
        <v>-305183686.07499993</v>
      </c>
      <c r="AJ58" s="250">
        <f t="shared" si="5"/>
        <v>-313022317.2406249</v>
      </c>
      <c r="AK58" s="250">
        <f t="shared" si="5"/>
        <v>-321126590.60624993</v>
      </c>
      <c r="AL58" s="250">
        <f t="shared" si="5"/>
        <v>-329094327.97187495</v>
      </c>
      <c r="AM58" s="250">
        <f t="shared" si="5"/>
        <v>-337072067.03749996</v>
      </c>
      <c r="AN58" s="250">
        <f t="shared" si="5"/>
        <v>-347984550.24751556</v>
      </c>
      <c r="AO58" s="250">
        <f t="shared" si="5"/>
        <v>-359063334.76303118</v>
      </c>
      <c r="AP58" s="250">
        <f t="shared" si="5"/>
        <v>-368811093.61104679</v>
      </c>
      <c r="AQ58" s="250">
        <f t="shared" si="5"/>
        <v>-378340203.02556241</v>
      </c>
      <c r="AR58" s="250">
        <f t="shared" si="5"/>
        <v>-388042685.23957801</v>
      </c>
      <c r="AS58" s="250">
        <f t="shared" si="5"/>
        <v>-397698013.81959361</v>
      </c>
      <c r="AT58" s="250">
        <f t="shared" si="5"/>
        <v>-406770341.36710924</v>
      </c>
      <c r="AU58" s="250">
        <f t="shared" si="5"/>
        <v>-416472221.58112484</v>
      </c>
      <c r="AV58" s="250">
        <f t="shared" si="5"/>
        <v>-425588461.76264048</v>
      </c>
      <c r="AW58" s="250">
        <f t="shared" si="5"/>
        <v>-435161347.81115609</v>
      </c>
      <c r="AX58" s="250">
        <f t="shared" si="5"/>
        <v>-444725562.85967171</v>
      </c>
      <c r="AY58" s="250">
        <f t="shared" si="5"/>
        <v>-453743802.47218734</v>
      </c>
      <c r="AZ58" s="250">
        <f t="shared" si="5"/>
        <v>-466690140.66456586</v>
      </c>
      <c r="BA58" s="250">
        <f t="shared" si="5"/>
        <v>-479862367.18967938</v>
      </c>
      <c r="BB58" s="250">
        <f t="shared" si="5"/>
        <v>-493159484.44171792</v>
      </c>
      <c r="BC58" s="250">
        <f t="shared" si="5"/>
        <v>-506331742.24462646</v>
      </c>
      <c r="BD58" s="250">
        <f t="shared" si="5"/>
        <v>-519681134.98843497</v>
      </c>
      <c r="BE58" s="250">
        <f t="shared" si="5"/>
        <v>-532699335.95568347</v>
      </c>
      <c r="BF58" s="250">
        <f t="shared" si="5"/>
        <v>-545382468.35210204</v>
      </c>
      <c r="BG58" s="250">
        <f t="shared" si="5"/>
        <v>-558474073.8959105</v>
      </c>
      <c r="BH58" s="250">
        <f t="shared" si="5"/>
        <v>-571112766.93073404</v>
      </c>
      <c r="BI58" s="250">
        <f t="shared" si="5"/>
        <v>-584237172.3820225</v>
      </c>
      <c r="BJ58" s="250">
        <f t="shared" si="5"/>
        <v>-597082196.83331096</v>
      </c>
      <c r="BK58" s="250">
        <f t="shared" si="5"/>
        <v>-616014839.9120245</v>
      </c>
    </row>
    <row r="59" spans="1:64" x14ac:dyDescent="0.15">
      <c r="B59" s="33" t="s">
        <v>1102</v>
      </c>
      <c r="C59" s="259">
        <f>+'FIN-CASHFLOW_CWS'!C58</f>
        <v>51331965</v>
      </c>
      <c r="D59" s="259">
        <f>+'FIN-CASHFLOW_CWS'!D58</f>
        <v>41908006</v>
      </c>
      <c r="E59" s="259">
        <f>+'FIN-CASHFLOW_CWS'!E58</f>
        <v>32515397</v>
      </c>
      <c r="F59" s="259">
        <f>+'FIN-CASHFLOW_CWS'!F58</f>
        <v>23088448</v>
      </c>
      <c r="G59" s="259">
        <f>+'FIN-CASHFLOW_CWS'!G58</f>
        <v>9393049</v>
      </c>
      <c r="H59" s="259">
        <f>+'FIN-CASHFLOW_CWS'!H58</f>
        <v>56093909</v>
      </c>
      <c r="I59" s="259">
        <f>+'FIN-CASHFLOW_CWS'!I58</f>
        <v>46741580</v>
      </c>
      <c r="J59" s="259">
        <f>+'FIN-CASHFLOW_CWS'!J58</f>
        <v>37359891</v>
      </c>
      <c r="K59" s="259">
        <f>+'FIN-CASHFLOW_CWS'!K58</f>
        <v>28001232</v>
      </c>
      <c r="L59" s="259">
        <f>+'FIN-CASHFLOW_CWS'!L58</f>
        <v>18666113</v>
      </c>
      <c r="M59" s="259">
        <f>+'FIN-CASHFLOW_CWS'!M58</f>
        <v>9320819</v>
      </c>
      <c r="N59" s="259">
        <f>+'FIN-CASHFLOW_CWS'!N58</f>
        <v>52842031.5</v>
      </c>
      <c r="O59" s="259">
        <f>+'FIN-CASHFLOW_CWS'!O58</f>
        <v>43435607.5</v>
      </c>
      <c r="P59" s="259">
        <f>+'FIN-CASHFLOW_CWS'!P58</f>
        <v>32366571.875</v>
      </c>
      <c r="Q59" s="259">
        <f>+'FIN-CASHFLOW_CWS'!Q58</f>
        <v>21432231.25</v>
      </c>
      <c r="R59" s="259">
        <f>+'FIN-CASHFLOW_CWS'!R58</f>
        <v>10701510.625</v>
      </c>
      <c r="S59" s="259">
        <f>+'FIN-CASHFLOW_CWS'!S58</f>
        <v>0</v>
      </c>
      <c r="T59" s="259">
        <f>+'FIN-CASHFLOW_CWS'!T58</f>
        <v>-10750405.625</v>
      </c>
      <c r="U59" s="259">
        <f>+'FIN-CASHFLOW_CWS'!U58</f>
        <v>-21413661.25</v>
      </c>
      <c r="V59" s="259">
        <f>+'FIN-CASHFLOW_CWS'!V58</f>
        <v>-30995726.875</v>
      </c>
      <c r="W59" s="259">
        <f>+'FIN-CASHFLOW_CWS'!W58</f>
        <v>-40661012.5</v>
      </c>
      <c r="X59" s="259">
        <f>+'FIN-CASHFLOW_CWS'!X58</f>
        <v>-50233563.125</v>
      </c>
      <c r="Y59" s="259">
        <f>+'FIN-CASHFLOW_CWS'!Y58</f>
        <v>-59932213.75</v>
      </c>
      <c r="Z59" s="259">
        <f>+'FIN-CASHFLOW_CWS'!Z58</f>
        <v>-69551309.375</v>
      </c>
      <c r="AA59" s="259">
        <f>+'FIN-CASHFLOW_CWS'!AA58</f>
        <v>-79106760</v>
      </c>
      <c r="AB59" s="259">
        <f>+'FIN-CASHFLOW_CWS'!AB58</f>
        <v>-87726479.465625003</v>
      </c>
      <c r="AC59" s="259">
        <f>+'FIN-CASHFLOW_CWS'!AC58</f>
        <v>-96268042.431250006</v>
      </c>
      <c r="AD59" s="259">
        <f>+'FIN-CASHFLOW_CWS'!AD58</f>
        <v>-104492504.89687501</v>
      </c>
      <c r="AE59" s="259">
        <f>+'FIN-CASHFLOW_CWS'!AE58</f>
        <v>-112620502.16250001</v>
      </c>
      <c r="AF59" s="259">
        <f>+'FIN-CASHFLOW_CWS'!AF58</f>
        <v>-120837993.57812501</v>
      </c>
      <c r="AG59" s="259">
        <f>+'FIN-CASHFLOW_CWS'!AG58</f>
        <v>-128937108.09375001</v>
      </c>
      <c r="AH59" s="259">
        <f>+'FIN-CASHFLOW_CWS'!AH58</f>
        <v>-136799318.15937501</v>
      </c>
      <c r="AI59" s="259">
        <f>+'FIN-CASHFLOW_CWS'!AI58</f>
        <v>-144888128.57500002</v>
      </c>
      <c r="AJ59" s="259">
        <f>+'FIN-CASHFLOW_CWS'!AJ58</f>
        <v>-152726759.74062502</v>
      </c>
      <c r="AK59" s="259">
        <f>+'FIN-CASHFLOW_CWS'!AK58</f>
        <v>-160831033.10625002</v>
      </c>
      <c r="AL59" s="259">
        <f>+'FIN-CASHFLOW_CWS'!AL58</f>
        <v>-168798770.47187501</v>
      </c>
      <c r="AM59" s="259">
        <f>+'FIN-CASHFLOW_CWS'!AM58</f>
        <v>-176776509.53750002</v>
      </c>
      <c r="AN59" s="259">
        <f>+'FIN-CASHFLOW_CWS'!AN58</f>
        <v>-187688992.74751565</v>
      </c>
      <c r="AO59" s="259">
        <f>+'FIN-CASHFLOW_CWS'!AO58</f>
        <v>-198767777.26303127</v>
      </c>
      <c r="AP59" s="259">
        <f>+'FIN-CASHFLOW_CWS'!AP58</f>
        <v>-208515536.11104691</v>
      </c>
      <c r="AQ59" s="259">
        <f>+'FIN-CASHFLOW_CWS'!AQ58</f>
        <v>-218044645.52556252</v>
      </c>
      <c r="AR59" s="259">
        <f>+'FIN-CASHFLOW_CWS'!AR58</f>
        <v>-227747127.73957816</v>
      </c>
      <c r="AS59" s="259">
        <f>+'FIN-CASHFLOW_CWS'!AS58</f>
        <v>-237402456.31959379</v>
      </c>
      <c r="AT59" s="259">
        <f>+'FIN-CASHFLOW_CWS'!AT58</f>
        <v>-246474783.86710942</v>
      </c>
      <c r="AU59" s="259">
        <f>+'FIN-CASHFLOW_CWS'!AU58</f>
        <v>-256176664.08112505</v>
      </c>
      <c r="AV59" s="259">
        <f>+'FIN-CASHFLOW_CWS'!AV58</f>
        <v>-265292904.26264068</v>
      </c>
      <c r="AW59" s="259">
        <f>+'FIN-CASHFLOW_CWS'!AW58</f>
        <v>-274865790.31115633</v>
      </c>
      <c r="AX59" s="259">
        <f>+'FIN-CASHFLOW_CWS'!AX58</f>
        <v>-284430005.35967195</v>
      </c>
      <c r="AY59" s="259">
        <f>+'FIN-CASHFLOW_CWS'!AY58</f>
        <v>-293448244.97218758</v>
      </c>
      <c r="AZ59" s="259">
        <f>+'FIN-CASHFLOW_CWS'!AZ58</f>
        <v>-306394583.1645661</v>
      </c>
      <c r="BA59" s="259">
        <f>+'FIN-CASHFLOW_CWS'!BA58</f>
        <v>-319566809.68967962</v>
      </c>
      <c r="BB59" s="259">
        <f>+'FIN-CASHFLOW_CWS'!BB58</f>
        <v>-332863926.94171816</v>
      </c>
      <c r="BC59" s="259">
        <f>+'FIN-CASHFLOW_CWS'!BC58</f>
        <v>-346036184.7446267</v>
      </c>
      <c r="BD59" s="259">
        <f>+'FIN-CASHFLOW_CWS'!BD58</f>
        <v>-359385577.48843521</v>
      </c>
      <c r="BE59" s="259">
        <f>+'FIN-CASHFLOW_CWS'!BE58</f>
        <v>-372403778.45568371</v>
      </c>
      <c r="BF59" s="259">
        <f>+'FIN-CASHFLOW_CWS'!BF58</f>
        <v>-385086910.85210222</v>
      </c>
      <c r="BG59" s="259">
        <f>+'FIN-CASHFLOW_CWS'!BG58</f>
        <v>-398178516.39591074</v>
      </c>
      <c r="BH59" s="259">
        <f>+'FIN-CASHFLOW_CWS'!BH58</f>
        <v>-410817209.43073428</v>
      </c>
      <c r="BI59" s="259">
        <f>+'FIN-CASHFLOW_CWS'!BI58</f>
        <v>-423941614.8820228</v>
      </c>
      <c r="BJ59" s="259">
        <f>+'FIN-CASHFLOW_CWS'!BJ58</f>
        <v>-436786639.33331132</v>
      </c>
      <c r="BK59" s="259">
        <f>+'FIN-CASHFLOW_CWS'!BK58</f>
        <v>-455719282.41202486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5" t="s">
        <v>318</v>
      </c>
      <c r="B2" s="375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75" t="s">
        <v>36</v>
      </c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 t="s">
        <v>37</v>
      </c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 t="s">
        <v>38</v>
      </c>
      <c r="AO41" s="375"/>
      <c r="AP41" s="375"/>
      <c r="AQ41" s="375"/>
      <c r="AR41" s="375"/>
      <c r="AS41" s="375"/>
      <c r="AT41" s="375"/>
      <c r="AU41" s="375"/>
      <c r="AV41" s="375"/>
      <c r="AW41" s="375"/>
      <c r="AX41" s="375"/>
      <c r="AY41" s="375"/>
      <c r="AZ41" s="375" t="s">
        <v>39</v>
      </c>
      <c r="BA41" s="375"/>
      <c r="BB41" s="375"/>
      <c r="BC41" s="375"/>
      <c r="BD41" s="375"/>
      <c r="BE41" s="375"/>
      <c r="BF41" s="375"/>
      <c r="BG41" s="375"/>
      <c r="BH41" s="375"/>
      <c r="BI41" s="375"/>
      <c r="BJ41" s="375"/>
      <c r="BK41" s="375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5" t="s">
        <v>35</v>
      </c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 t="s">
        <v>36</v>
      </c>
      <c r="R44" s="375"/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 t="s">
        <v>37</v>
      </c>
      <c r="AD44" s="375"/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 t="s">
        <v>38</v>
      </c>
      <c r="AP44" s="375"/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 t="s">
        <v>39</v>
      </c>
      <c r="BB44" s="375"/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9" t="s">
        <v>35</v>
      </c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5" t="s">
        <v>318</v>
      </c>
      <c r="B2" s="375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5" t="s">
        <v>35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 t="s">
        <v>36</v>
      </c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 t="s">
        <v>37</v>
      </c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 t="s">
        <v>38</v>
      </c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/>
      <c r="AZ4" s="375" t="s">
        <v>39</v>
      </c>
      <c r="BA4" s="375"/>
      <c r="BB4" s="375"/>
      <c r="BC4" s="375"/>
      <c r="BD4" s="375"/>
      <c r="BE4" s="375"/>
      <c r="BF4" s="375"/>
      <c r="BG4" s="375"/>
      <c r="BH4" s="375"/>
      <c r="BI4" s="375"/>
      <c r="BJ4" s="375"/>
      <c r="BK4" s="375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102468.54999999999</v>
      </c>
      <c r="AC7" s="9">
        <f>'FIN-P&amp;L_CWS'!AD129</f>
        <v>167727.85000000003</v>
      </c>
      <c r="AD7" s="9">
        <f>'FIN-P&amp;L_CWS'!AE129</f>
        <v>189480.95</v>
      </c>
      <c r="AE7" s="9">
        <f>'FIN-P&amp;L_CWS'!AF129</f>
        <v>189480.95</v>
      </c>
      <c r="AF7" s="9">
        <f>'FIN-P&amp;L_CWS'!AG129</f>
        <v>208371.80000000005</v>
      </c>
      <c r="AG7" s="9">
        <f>'FIN-P&amp;L_CWS'!AH129</f>
        <v>230124.89999999997</v>
      </c>
      <c r="AH7" s="9">
        <f>'FIN-P&amp;L_CWS'!AI129</f>
        <v>189480.95</v>
      </c>
      <c r="AI7" s="9">
        <f>'FIN-P&amp;L_CWS'!AJ129</f>
        <v>208371.80000000005</v>
      </c>
      <c r="AJ7" s="9">
        <f>'FIN-P&amp;L_CWS'!AK129</f>
        <v>167727.85000000003</v>
      </c>
      <c r="AK7" s="9">
        <f>'FIN-P&amp;L_CWS'!AL129</f>
        <v>167727.85000000003</v>
      </c>
      <c r="AL7" s="9">
        <f>'FIN-P&amp;L_CWS'!AM129</f>
        <v>167727.85000000003</v>
      </c>
      <c r="AM7" s="9">
        <f>'FIN-P&amp;L_CWS'!AN129</f>
        <v>102468.54999999999</v>
      </c>
      <c r="AN7" s="9">
        <f>'FIN-P&amp;L_CWS'!AO129</f>
        <v>239495.90650000004</v>
      </c>
      <c r="AO7" s="9">
        <f>'FIN-P&amp;L_CWS'!AP129</f>
        <v>382825.93749999994</v>
      </c>
      <c r="AP7" s="9">
        <f>'FIN-P&amp;L_CWS'!AQ129</f>
        <v>429377.57149999996</v>
      </c>
      <c r="AQ7" s="9">
        <f>'FIN-P&amp;L_CWS'!AR129</f>
        <v>429377.57149999996</v>
      </c>
      <c r="AR7" s="9">
        <f>'FIN-P&amp;L_CWS'!AS129</f>
        <v>475929.20550000004</v>
      </c>
      <c r="AS7" s="9">
        <f>'FIN-P&amp;L_CWS'!AT129</f>
        <v>522480.83949999983</v>
      </c>
      <c r="AT7" s="9">
        <f>'FIN-P&amp;L_CWS'!AU129</f>
        <v>429377.57149999996</v>
      </c>
      <c r="AU7" s="9">
        <f>'FIN-P&amp;L_CWS'!AV129</f>
        <v>475929.20550000004</v>
      </c>
      <c r="AV7" s="9">
        <f>'FIN-P&amp;L_CWS'!AW129</f>
        <v>382825.93749999994</v>
      </c>
      <c r="AW7" s="9">
        <f>'FIN-P&amp;L_CWS'!AX129</f>
        <v>382825.93749999994</v>
      </c>
      <c r="AX7" s="9">
        <f>'FIN-P&amp;L_CWS'!AY129</f>
        <v>382825.93749999994</v>
      </c>
      <c r="AY7" s="9">
        <f>'FIN-P&amp;L_CWS'!AZ129</f>
        <v>239495.90650000004</v>
      </c>
      <c r="AZ7" s="9">
        <f>'FIN-P&amp;L_CWS'!BA129</f>
        <v>270679.37606500002</v>
      </c>
      <c r="BA7" s="9">
        <f>'FIN-P&amp;L_CWS'!BB129</f>
        <v>434528.87731500017</v>
      </c>
      <c r="BB7" s="9">
        <f>'FIN-P&amp;L_CWS'!BC129</f>
        <v>484339.12569500017</v>
      </c>
      <c r="BC7" s="9">
        <f>'FIN-P&amp;L_CWS'!BD129</f>
        <v>484339.12569500017</v>
      </c>
      <c r="BD7" s="9">
        <f>'FIN-P&amp;L_CWS'!BE129</f>
        <v>541358.75213000004</v>
      </c>
      <c r="BE7" s="9">
        <f>'FIN-P&amp;L_CWS'!BF129</f>
        <v>591169.00051000039</v>
      </c>
      <c r="BF7" s="9">
        <f>'FIN-P&amp;L_CWS'!BG129</f>
        <v>484339.12569500017</v>
      </c>
      <c r="BG7" s="9">
        <f>'FIN-P&amp;L_CWS'!BH129</f>
        <v>541358.75213000004</v>
      </c>
      <c r="BH7" s="9">
        <f>'FIN-P&amp;L_CWS'!BI129</f>
        <v>434528.87731500017</v>
      </c>
      <c r="BI7" s="9">
        <f>'FIN-P&amp;L_CWS'!BJ129</f>
        <v>434528.87731500017</v>
      </c>
      <c r="BJ7" s="9">
        <f>'FIN-P&amp;L_CWS'!BK129</f>
        <v>434528.87731500017</v>
      </c>
      <c r="BK7" s="9">
        <f>'FIN-P&amp;L_CWS'!BL129</f>
        <v>270679.37606500002</v>
      </c>
    </row>
    <row r="8" spans="1:63" x14ac:dyDescent="0.15">
      <c r="B8" s="44" t="s">
        <v>643</v>
      </c>
      <c r="C8" s="199"/>
      <c r="D8" s="9">
        <f>'FIN-P&amp;L_CWS'!E205</f>
        <v>9385117.333333334</v>
      </c>
      <c r="E8" s="9">
        <f>'FIN-P&amp;L_CWS'!F205</f>
        <v>9358359</v>
      </c>
      <c r="F8" s="9">
        <f>'FIN-P&amp;L_CWS'!G205</f>
        <v>9358365.666666666</v>
      </c>
      <c r="G8" s="9">
        <f>'FIN-P&amp;L_CWS'!H205</f>
        <v>9427025.666666666</v>
      </c>
      <c r="H8" s="9">
        <f>'FIN-P&amp;L_CWS'!I205</f>
        <v>9464365.666666666</v>
      </c>
      <c r="I8" s="9">
        <f>'FIN-P&amp;L_CWS'!J205</f>
        <v>9463525.666666666</v>
      </c>
      <c r="J8" s="9">
        <f>'FIN-P&amp;L_CWS'!K205</f>
        <v>9498265.666666666</v>
      </c>
      <c r="K8" s="9">
        <f>'FIN-P&amp;L_CWS'!L205</f>
        <v>9465975.666666666</v>
      </c>
      <c r="L8" s="9">
        <f>'FIN-P&amp;L_CWS'!M205</f>
        <v>9459815.666666666</v>
      </c>
      <c r="M8" s="9">
        <f>'FIN-P&amp;L_CWS'!N205</f>
        <v>9434730.666666666</v>
      </c>
      <c r="N8" s="9">
        <f>'FIN-P&amp;L_CWS'!O205</f>
        <v>9434255.666666666</v>
      </c>
      <c r="O8" s="9">
        <f>'FIN-P&amp;L_CWS'!P205</f>
        <v>9433790.666666666</v>
      </c>
      <c r="P8" s="9">
        <f>'FIN-P&amp;L_CWS'!Q205</f>
        <v>10881787.291666666</v>
      </c>
      <c r="Q8" s="9">
        <f>'FIN-P&amp;L_CWS'!R205</f>
        <v>10875432.291666666</v>
      </c>
      <c r="R8" s="9">
        <f>'FIN-P&amp;L_CWS'!S205</f>
        <v>10875432.291666666</v>
      </c>
      <c r="S8" s="9">
        <f>'FIN-P&amp;L_CWS'!T205</f>
        <v>10880997.291666666</v>
      </c>
      <c r="T8" s="9">
        <f>'FIN-P&amp;L_CWS'!U205</f>
        <v>10878532.291666666</v>
      </c>
      <c r="U8" s="9">
        <f>'FIN-P&amp;L_CWS'!V205</f>
        <v>10880192.291666666</v>
      </c>
      <c r="V8" s="9">
        <f>'FIN-P&amp;L_CWS'!W205</f>
        <v>9883603.958333334</v>
      </c>
      <c r="W8" s="9">
        <f>'FIN-P&amp;L_CWS'!X205</f>
        <v>9883408.958333334</v>
      </c>
      <c r="X8" s="9">
        <f>'FIN-P&amp;L_CWS'!Y205</f>
        <v>9881088.958333334</v>
      </c>
      <c r="Y8" s="9">
        <f>'FIN-P&amp;L_CWS'!Z205</f>
        <v>9883603.958333334</v>
      </c>
      <c r="Z8" s="9">
        <f>'FIN-P&amp;L_CWS'!AA205</f>
        <v>9881088.958333334</v>
      </c>
      <c r="AA8" s="9">
        <f>'FIN-P&amp;L_CWS'!AB205</f>
        <v>9883248.958333334</v>
      </c>
      <c r="AB8" s="9">
        <f>'FIN-P&amp;L_CWS'!AC205</f>
        <v>8345192.8822916662</v>
      </c>
      <c r="AC8" s="9">
        <f>'FIN-P&amp;L_CWS'!AD205</f>
        <v>8344499.5489583332</v>
      </c>
      <c r="AD8" s="9">
        <f>'FIN-P&amp;L_CWS'!AE205</f>
        <v>8338929.5489583332</v>
      </c>
      <c r="AE8" s="9">
        <f>'FIN-P&amp;L_CWS'!AF205</f>
        <v>8345034.5489583332</v>
      </c>
      <c r="AF8" s="9">
        <f>'FIN-P&amp;L_CWS'!AG205</f>
        <v>8338929.5489583332</v>
      </c>
      <c r="AG8" s="9">
        <f>'FIN-P&amp;L_CWS'!AH205</f>
        <v>8342179.5489583332</v>
      </c>
      <c r="AH8" s="9">
        <f>'FIN-P&amp;L_CWS'!AI205</f>
        <v>8340284.5489583332</v>
      </c>
      <c r="AI8" s="9">
        <f>'FIN-P&amp;L_CWS'!AJ205</f>
        <v>8342179.5489583332</v>
      </c>
      <c r="AJ8" s="9">
        <f>'FIN-P&amp;L_CWS'!AK205</f>
        <v>8338929.5489583332</v>
      </c>
      <c r="AK8" s="9">
        <f>'FIN-P&amp;L_CWS'!AL205</f>
        <v>8343534.5489583332</v>
      </c>
      <c r="AL8" s="9">
        <f>'FIN-P&amp;L_CWS'!AM205</f>
        <v>8338929.5489583332</v>
      </c>
      <c r="AM8" s="9">
        <f>'FIN-P&amp;L_CWS'!AN205</f>
        <v>8342179.5489583332</v>
      </c>
      <c r="AN8" s="9">
        <f>'FIN-P&amp;L_CWS'!AO205</f>
        <v>10028995.319348959</v>
      </c>
      <c r="AO8" s="9">
        <f>'FIN-P&amp;L_CWS'!AP205</f>
        <v>10025890.319348959</v>
      </c>
      <c r="AP8" s="9">
        <f>'FIN-P&amp;L_CWS'!AQ205</f>
        <v>10022640.319348959</v>
      </c>
      <c r="AQ8" s="9">
        <f>'FIN-P&amp;L_CWS'!AR205</f>
        <v>10028745.319348959</v>
      </c>
      <c r="AR8" s="9">
        <f>'FIN-P&amp;L_CWS'!AS205</f>
        <v>10022640.319348959</v>
      </c>
      <c r="AS8" s="9">
        <f>'FIN-P&amp;L_CWS'!AT205</f>
        <v>10025890.319348959</v>
      </c>
      <c r="AT8" s="9">
        <f>'FIN-P&amp;L_CWS'!AU205</f>
        <v>10023995.319348959</v>
      </c>
      <c r="AU8" s="9">
        <f>'FIN-P&amp;L_CWS'!AV205</f>
        <v>10025890.319348959</v>
      </c>
      <c r="AV8" s="9">
        <f>'FIN-P&amp;L_CWS'!AW205</f>
        <v>10022640.319348959</v>
      </c>
      <c r="AW8" s="9">
        <f>'FIN-P&amp;L_CWS'!AX205</f>
        <v>10027245.319348959</v>
      </c>
      <c r="AX8" s="9">
        <f>'FIN-P&amp;L_CWS'!AY205</f>
        <v>10022640.319348959</v>
      </c>
      <c r="AY8" s="9">
        <f>'FIN-P&amp;L_CWS'!AZ205</f>
        <v>10025890.319348959</v>
      </c>
      <c r="AZ8" s="9">
        <f>'FIN-P&amp;L_CWS'!BA205</f>
        <v>13632217.661936849</v>
      </c>
      <c r="BA8" s="9">
        <f>'FIN-P&amp;L_CWS'!BB205</f>
        <v>13629112.661936849</v>
      </c>
      <c r="BB8" s="9">
        <f>'FIN-P&amp;L_CWS'!BC205</f>
        <v>13625862.661936849</v>
      </c>
      <c r="BC8" s="9">
        <f>'FIN-P&amp;L_CWS'!BD205</f>
        <v>13631967.661936849</v>
      </c>
      <c r="BD8" s="9">
        <f>'FIN-P&amp;L_CWS'!BE205</f>
        <v>13625862.661936849</v>
      </c>
      <c r="BE8" s="9">
        <f>'FIN-P&amp;L_CWS'!BF205</f>
        <v>13629112.661936849</v>
      </c>
      <c r="BF8" s="9">
        <f>'FIN-P&amp;L_CWS'!BG205</f>
        <v>13627217.661936849</v>
      </c>
      <c r="BG8" s="9">
        <f>'FIN-P&amp;L_CWS'!BH205</f>
        <v>13629112.661936849</v>
      </c>
      <c r="BH8" s="9">
        <f>'FIN-P&amp;L_CWS'!BI205</f>
        <v>13625862.661936849</v>
      </c>
      <c r="BI8" s="9">
        <f>'FIN-P&amp;L_CWS'!BJ205</f>
        <v>13630467.661936849</v>
      </c>
      <c r="BJ8" s="9">
        <f>'FIN-P&amp;L_CWS'!BK205</f>
        <v>13625862.661936849</v>
      </c>
      <c r="BK8" s="9">
        <f>'FIN-P&amp;L_CWS'!BL205</f>
        <v>13623542.661936849</v>
      </c>
    </row>
    <row r="9" spans="1:63" x14ac:dyDescent="0.15">
      <c r="B9" s="44" t="s">
        <v>360</v>
      </c>
      <c r="C9" s="199"/>
      <c r="D9" s="9">
        <f>'FIN-P&amp;L_CWS'!E207</f>
        <v>-9385117.333333334</v>
      </c>
      <c r="E9" s="9">
        <f>'FIN-P&amp;L_CWS'!F207</f>
        <v>-9358359</v>
      </c>
      <c r="F9" s="9">
        <f>'FIN-P&amp;L_CWS'!G207</f>
        <v>-9358365.666666666</v>
      </c>
      <c r="G9" s="9">
        <f>'FIN-P&amp;L_CWS'!H207</f>
        <v>-9402625.666666666</v>
      </c>
      <c r="H9" s="9">
        <f>'FIN-P&amp;L_CWS'!I207</f>
        <v>-9436085.666666666</v>
      </c>
      <c r="I9" s="9">
        <f>'FIN-P&amp;L_CWS'!J207</f>
        <v>-9431365.666666666</v>
      </c>
      <c r="J9" s="9">
        <f>'FIN-P&amp;L_CWS'!K207</f>
        <v>-9473865.666666666</v>
      </c>
      <c r="K9" s="9">
        <f>'FIN-P&amp;L_CWS'!L207</f>
        <v>-9437695.666666666</v>
      </c>
      <c r="L9" s="9">
        <f>'FIN-P&amp;L_CWS'!M207</f>
        <v>-9441795.666666666</v>
      </c>
      <c r="M9" s="9">
        <f>'FIN-P&amp;L_CWS'!N207</f>
        <v>-9416710.666666666</v>
      </c>
      <c r="N9" s="9">
        <f>'FIN-P&amp;L_CWS'!O207</f>
        <v>-9416235.666666666</v>
      </c>
      <c r="O9" s="9">
        <f>'FIN-P&amp;L_CWS'!P207</f>
        <v>-9423530.666666666</v>
      </c>
      <c r="P9" s="9">
        <f>'FIN-P&amp;L_CWS'!Q207</f>
        <v>-10809027.291666666</v>
      </c>
      <c r="Q9" s="9">
        <f>'FIN-P&amp;L_CWS'!R207</f>
        <v>-10762012.291666666</v>
      </c>
      <c r="R9" s="9">
        <f>'FIN-P&amp;L_CWS'!S207</f>
        <v>-10741682.291666666</v>
      </c>
      <c r="S9" s="9">
        <f>'FIN-P&amp;L_CWS'!T207</f>
        <v>-10747247.291666666</v>
      </c>
      <c r="T9" s="9">
        <f>'FIN-P&amp;L_CWS'!U207</f>
        <v>-10733012.291666666</v>
      </c>
      <c r="U9" s="9">
        <f>'FIN-P&amp;L_CWS'!V207</f>
        <v>-10720227.291666666</v>
      </c>
      <c r="V9" s="9">
        <f>'FIN-P&amp;L_CWS'!W207</f>
        <v>-9749853.958333334</v>
      </c>
      <c r="W9" s="9">
        <f>'FIN-P&amp;L_CWS'!X207</f>
        <v>-9737888.958333334</v>
      </c>
      <c r="X9" s="9">
        <f>'FIN-P&amp;L_CWS'!Y207</f>
        <v>-9767668.958333334</v>
      </c>
      <c r="Y9" s="9">
        <f>'FIN-P&amp;L_CWS'!Z207</f>
        <v>-9770183.958333334</v>
      </c>
      <c r="Z9" s="9">
        <f>'FIN-P&amp;L_CWS'!AA207</f>
        <v>-9767668.958333334</v>
      </c>
      <c r="AA9" s="9">
        <f>'FIN-P&amp;L_CWS'!AB207</f>
        <v>-9810488.958333334</v>
      </c>
      <c r="AB9" s="9">
        <f>'FIN-P&amp;L_CWS'!AC207</f>
        <v>-8242724.3322916664</v>
      </c>
      <c r="AC9" s="9">
        <f>'FIN-P&amp;L_CWS'!AD207</f>
        <v>-8176771.6989583336</v>
      </c>
      <c r="AD9" s="9">
        <f>'FIN-P&amp;L_CWS'!AE207</f>
        <v>-8149448.598958333</v>
      </c>
      <c r="AE9" s="9">
        <f>'FIN-P&amp;L_CWS'!AF207</f>
        <v>-8155553.598958333</v>
      </c>
      <c r="AF9" s="9">
        <f>'FIN-P&amp;L_CWS'!AG207</f>
        <v>-8130557.7489583334</v>
      </c>
      <c r="AG9" s="9">
        <f>'FIN-P&amp;L_CWS'!AH207</f>
        <v>-8112054.6489583328</v>
      </c>
      <c r="AH9" s="9">
        <f>'FIN-P&amp;L_CWS'!AI207</f>
        <v>-8150803.598958333</v>
      </c>
      <c r="AI9" s="9">
        <f>'FIN-P&amp;L_CWS'!AJ207</f>
        <v>-8133807.7489583334</v>
      </c>
      <c r="AJ9" s="9">
        <f>'FIN-P&amp;L_CWS'!AK207</f>
        <v>-8171201.6989583336</v>
      </c>
      <c r="AK9" s="9">
        <f>'FIN-P&amp;L_CWS'!AL207</f>
        <v>-8175806.6989583336</v>
      </c>
      <c r="AL9" s="9">
        <f>'FIN-P&amp;L_CWS'!AM207</f>
        <v>-8171201.6989583336</v>
      </c>
      <c r="AM9" s="9">
        <f>'FIN-P&amp;L_CWS'!AN207</f>
        <v>-8239710.9989583334</v>
      </c>
      <c r="AN9" s="9">
        <f>'FIN-P&amp;L_CWS'!AO207</f>
        <v>-9789499.4128489587</v>
      </c>
      <c r="AO9" s="9">
        <f>'FIN-P&amp;L_CWS'!AP207</f>
        <v>-9643064.3818489593</v>
      </c>
      <c r="AP9" s="9">
        <f>'FIN-P&amp;L_CWS'!AQ207</f>
        <v>-9593262.7478489596</v>
      </c>
      <c r="AQ9" s="9">
        <f>'FIN-P&amp;L_CWS'!AR207</f>
        <v>-9599367.7478489596</v>
      </c>
      <c r="AR9" s="9">
        <f>'FIN-P&amp;L_CWS'!AS207</f>
        <v>-9546711.11384896</v>
      </c>
      <c r="AS9" s="9">
        <f>'FIN-P&amp;L_CWS'!AT207</f>
        <v>-9503409.4798489586</v>
      </c>
      <c r="AT9" s="9">
        <f>'FIN-P&amp;L_CWS'!AU207</f>
        <v>-9594617.7478489596</v>
      </c>
      <c r="AU9" s="9">
        <f>'FIN-P&amp;L_CWS'!AV207</f>
        <v>-9549961.11384896</v>
      </c>
      <c r="AV9" s="9">
        <f>'FIN-P&amp;L_CWS'!AW207</f>
        <v>-9639814.3818489593</v>
      </c>
      <c r="AW9" s="9">
        <f>'FIN-P&amp;L_CWS'!AX207</f>
        <v>-9644419.3818489593</v>
      </c>
      <c r="AX9" s="9">
        <f>'FIN-P&amp;L_CWS'!AY207</f>
        <v>-9639814.3818489593</v>
      </c>
      <c r="AY9" s="9">
        <f>'FIN-P&amp;L_CWS'!AZ207</f>
        <v>-9786394.4128489587</v>
      </c>
      <c r="AZ9" s="9">
        <f>'FIN-P&amp;L_CWS'!BA207</f>
        <v>-13361538.285871848</v>
      </c>
      <c r="BA9" s="9">
        <f>'FIN-P&amp;L_CWS'!BB207</f>
        <v>-13194583.78462185</v>
      </c>
      <c r="BB9" s="9">
        <f>'FIN-P&amp;L_CWS'!BC207</f>
        <v>-13141523.53624185</v>
      </c>
      <c r="BC9" s="9">
        <f>'FIN-P&amp;L_CWS'!BD207</f>
        <v>-13147628.53624185</v>
      </c>
      <c r="BD9" s="9">
        <f>'FIN-P&amp;L_CWS'!BE207</f>
        <v>-13084503.909806849</v>
      </c>
      <c r="BE9" s="9">
        <f>'FIN-P&amp;L_CWS'!BF207</f>
        <v>-13037943.66142685</v>
      </c>
      <c r="BF9" s="9">
        <f>'FIN-P&amp;L_CWS'!BG207</f>
        <v>-13142878.53624185</v>
      </c>
      <c r="BG9" s="9">
        <f>'FIN-P&amp;L_CWS'!BH207</f>
        <v>-13087753.909806849</v>
      </c>
      <c r="BH9" s="9">
        <f>'FIN-P&amp;L_CWS'!BI207</f>
        <v>-13191333.78462185</v>
      </c>
      <c r="BI9" s="9">
        <f>'FIN-P&amp;L_CWS'!BJ207</f>
        <v>-13195938.78462185</v>
      </c>
      <c r="BJ9" s="9">
        <f>'FIN-P&amp;L_CWS'!BK207</f>
        <v>-13191333.78462185</v>
      </c>
      <c r="BK9" s="9">
        <f>'FIN-P&amp;L_CWS'!BL207</f>
        <v>-13352863.285871848</v>
      </c>
    </row>
    <row r="10" spans="1:63" x14ac:dyDescent="0.15">
      <c r="B10" s="44" t="s">
        <v>365</v>
      </c>
      <c r="C10" s="199"/>
      <c r="D10" s="9">
        <f>'FIN-P&amp;L_CWS'!E208</f>
        <v>-9412769.333333334</v>
      </c>
      <c r="E10" s="9">
        <f>'FIN-P&amp;L_CWS'!F208</f>
        <v>-18771128.333333336</v>
      </c>
      <c r="F10" s="9">
        <f>'FIN-P&amp;L_CWS'!G208</f>
        <v>-28129494</v>
      </c>
      <c r="G10" s="9">
        <f>'FIN-P&amp;L_CWS'!H208</f>
        <v>-37532119.666666664</v>
      </c>
      <c r="H10" s="9">
        <f>'FIN-P&amp;L_CWS'!I208</f>
        <v>-46968205.333333328</v>
      </c>
      <c r="I10" s="9">
        <f>'FIN-P&amp;L_CWS'!J208</f>
        <v>-56399570.999999993</v>
      </c>
      <c r="J10" s="9">
        <f>'FIN-P&amp;L_CWS'!K208</f>
        <v>-65873436.666666657</v>
      </c>
      <c r="K10" s="9">
        <f>'FIN-P&amp;L_CWS'!L208</f>
        <v>-75311132.333333328</v>
      </c>
      <c r="L10" s="9">
        <f>'FIN-P&amp;L_CWS'!M208</f>
        <v>-84752928</v>
      </c>
      <c r="M10" s="9">
        <f>'FIN-P&amp;L_CWS'!N208</f>
        <v>-94169638.666666672</v>
      </c>
      <c r="N10" s="9">
        <f>'FIN-P&amp;L_CWS'!O208</f>
        <v>-103585874.33333334</v>
      </c>
      <c r="O10" s="9">
        <f>'FIN-P&amp;L_CWS'!P208</f>
        <v>-113009405.00000001</v>
      </c>
      <c r="P10" s="9">
        <f>'FIN-P&amp;L_CWS'!Q208</f>
        <v>-123818432.29166669</v>
      </c>
      <c r="Q10" s="9">
        <f>'FIN-P&amp;L_CWS'!R208</f>
        <v>-134580444.58333334</v>
      </c>
      <c r="R10" s="9">
        <f>'FIN-P&amp;L_CWS'!S208</f>
        <v>-145322126.875</v>
      </c>
      <c r="S10" s="9">
        <f>'FIN-P&amp;L_CWS'!T208</f>
        <v>-156069374.16666666</v>
      </c>
      <c r="T10" s="9">
        <f>'FIN-P&amp;L_CWS'!U208</f>
        <v>-166802386.45833331</v>
      </c>
      <c r="U10" s="9">
        <f>'FIN-P&amp;L_CWS'!V208</f>
        <v>-177522613.74999997</v>
      </c>
      <c r="V10" s="9">
        <f>'FIN-P&amp;L_CWS'!W208</f>
        <v>-187272467.70833331</v>
      </c>
      <c r="W10" s="9">
        <f>'FIN-P&amp;L_CWS'!X208</f>
        <v>-197010356.66666666</v>
      </c>
      <c r="X10" s="9">
        <f>'FIN-P&amp;L_CWS'!Y208</f>
        <v>-206778025.625</v>
      </c>
      <c r="Y10" s="9">
        <f>'FIN-P&amp;L_CWS'!Z208</f>
        <v>-216548209.58333334</v>
      </c>
      <c r="Z10" s="9">
        <f>'FIN-P&amp;L_CWS'!AA208</f>
        <v>-226315878.54166669</v>
      </c>
      <c r="AA10" s="9">
        <f>'FIN-P&amp;L_CWS'!AB208</f>
        <v>-236126367.50000003</v>
      </c>
      <c r="AB10" s="9">
        <f>'FIN-P&amp;L_CWS'!AC208</f>
        <v>-244369091.83229169</v>
      </c>
      <c r="AC10" s="9">
        <f>'FIN-P&amp;L_CWS'!AD208</f>
        <v>-252545863.53125003</v>
      </c>
      <c r="AD10" s="9">
        <f>'FIN-P&amp;L_CWS'!AE208</f>
        <v>-260695312.13020837</v>
      </c>
      <c r="AE10" s="9">
        <f>'FIN-P&amp;L_CWS'!AF208</f>
        <v>-268850865.72916669</v>
      </c>
      <c r="AF10" s="9">
        <f>'FIN-P&amp;L_CWS'!AG208</f>
        <v>-276981423.47812504</v>
      </c>
      <c r="AG10" s="9">
        <f>'FIN-P&amp;L_CWS'!AH208</f>
        <v>-285093478.12708336</v>
      </c>
      <c r="AH10" s="9">
        <f>'FIN-P&amp;L_CWS'!AI208</f>
        <v>-293244281.72604167</v>
      </c>
      <c r="AI10" s="9">
        <f>'FIN-P&amp;L_CWS'!AJ208</f>
        <v>-301378089.47500002</v>
      </c>
      <c r="AJ10" s="9">
        <f>'FIN-P&amp;L_CWS'!AK208</f>
        <v>-309549291.17395836</v>
      </c>
      <c r="AK10" s="9">
        <f>'FIN-P&amp;L_CWS'!AL208</f>
        <v>-317725097.8729167</v>
      </c>
      <c r="AL10" s="9">
        <f>'FIN-P&amp;L_CWS'!AM208</f>
        <v>-325896299.57187504</v>
      </c>
      <c r="AM10" s="9">
        <f>'FIN-P&amp;L_CWS'!AN208</f>
        <v>-334136010.57083338</v>
      </c>
      <c r="AN10" s="9">
        <f>'FIN-P&amp;L_CWS'!AO208</f>
        <v>-343925509.98368233</v>
      </c>
      <c r="AO10" s="9">
        <f>'FIN-P&amp;L_CWS'!AP208</f>
        <v>-353568574.36553127</v>
      </c>
      <c r="AP10" s="9">
        <f>'FIN-P&amp;L_CWS'!AQ208</f>
        <v>-363161837.11338025</v>
      </c>
      <c r="AQ10" s="9">
        <f>'FIN-P&amp;L_CWS'!AR208</f>
        <v>-372761204.86122924</v>
      </c>
      <c r="AR10" s="9">
        <f>'FIN-P&amp;L_CWS'!AS208</f>
        <v>-382307915.97507823</v>
      </c>
      <c r="AS10" s="9">
        <f>'FIN-P&amp;L_CWS'!AT208</f>
        <v>-391811325.45492721</v>
      </c>
      <c r="AT10" s="9">
        <f>'FIN-P&amp;L_CWS'!AU208</f>
        <v>-401405943.20277619</v>
      </c>
      <c r="AU10" s="9">
        <f>'FIN-P&amp;L_CWS'!AV208</f>
        <v>-410955904.31662518</v>
      </c>
      <c r="AV10" s="9">
        <f>'FIN-P&amp;L_CWS'!AW208</f>
        <v>-420595718.69847411</v>
      </c>
      <c r="AW10" s="9">
        <f>'FIN-P&amp;L_CWS'!AX208</f>
        <v>-430240138.08032304</v>
      </c>
      <c r="AX10" s="9">
        <f>'FIN-P&amp;L_CWS'!AY208</f>
        <v>-439879952.46217197</v>
      </c>
      <c r="AY10" s="9">
        <f>'FIN-P&amp;L_CWS'!AZ208</f>
        <v>-449666346.87502092</v>
      </c>
      <c r="AZ10" s="9">
        <f>'FIN-P&amp;L_CWS'!BA208</f>
        <v>-463027885.16089278</v>
      </c>
      <c r="BA10" s="9">
        <f>'FIN-P&amp;L_CWS'!BB208</f>
        <v>-476222468.94551462</v>
      </c>
      <c r="BB10" s="9">
        <f>'FIN-P&amp;L_CWS'!BC208</f>
        <v>-489363992.48175645</v>
      </c>
      <c r="BC10" s="9">
        <f>'FIN-P&amp;L_CWS'!BD208</f>
        <v>-502511621.01799828</v>
      </c>
      <c r="BD10" s="9">
        <f>'FIN-P&amp;L_CWS'!BE208</f>
        <v>-515596124.92780513</v>
      </c>
      <c r="BE10" s="9">
        <f>'FIN-P&amp;L_CWS'!BF208</f>
        <v>-528634068.58923197</v>
      </c>
      <c r="BF10" s="9">
        <f>'FIN-P&amp;L_CWS'!BG208</f>
        <v>-541776947.12547386</v>
      </c>
      <c r="BG10" s="9">
        <f>'FIN-P&amp;L_CWS'!BH208</f>
        <v>-554864701.0352807</v>
      </c>
      <c r="BH10" s="9">
        <f>'FIN-P&amp;L_CWS'!BI208</f>
        <v>-568056034.81990254</v>
      </c>
      <c r="BI10" s="9">
        <f>'FIN-P&amp;L_CWS'!BJ208</f>
        <v>-581251973.60452437</v>
      </c>
      <c r="BJ10" s="9">
        <f>'FIN-P&amp;L_CWS'!BK208</f>
        <v>-594443307.38914621</v>
      </c>
      <c r="BK10" s="9">
        <f>'FIN-P&amp;L_CWS'!BL208</f>
        <v>-607796170.67501807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5" t="s">
        <v>35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 t="s">
        <v>36</v>
      </c>
      <c r="Q13" s="375"/>
      <c r="R13" s="375"/>
      <c r="S13" s="375"/>
      <c r="T13" s="375"/>
      <c r="U13" s="375"/>
      <c r="V13" s="375"/>
      <c r="W13" s="375"/>
      <c r="X13" s="375"/>
      <c r="Y13" s="375"/>
      <c r="Z13" s="375"/>
      <c r="AA13" s="375"/>
      <c r="AB13" s="375" t="s">
        <v>37</v>
      </c>
      <c r="AC13" s="375"/>
      <c r="AD13" s="375"/>
      <c r="AE13" s="375"/>
      <c r="AF13" s="375"/>
      <c r="AG13" s="375"/>
      <c r="AH13" s="375"/>
      <c r="AI13" s="375"/>
      <c r="AJ13" s="375"/>
      <c r="AK13" s="375"/>
      <c r="AL13" s="375"/>
      <c r="AM13" s="375"/>
      <c r="AN13" s="375" t="s">
        <v>38</v>
      </c>
      <c r="AO13" s="375"/>
      <c r="AP13" s="375"/>
      <c r="AQ13" s="375"/>
      <c r="AR13" s="375"/>
      <c r="AS13" s="375"/>
      <c r="AT13" s="375"/>
      <c r="AU13" s="375"/>
      <c r="AV13" s="375"/>
      <c r="AW13" s="375"/>
      <c r="AX13" s="375"/>
      <c r="AY13" s="375"/>
      <c r="AZ13" s="375" t="s">
        <v>39</v>
      </c>
      <c r="BA13" s="375"/>
      <c r="BB13" s="375"/>
      <c r="BC13" s="375"/>
      <c r="BD13" s="375"/>
      <c r="BE13" s="375"/>
      <c r="BF13" s="375"/>
      <c r="BG13" s="375"/>
      <c r="BH13" s="375"/>
      <c r="BI13" s="375"/>
      <c r="BJ13" s="375"/>
      <c r="BK13" s="375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712127.8</v>
      </c>
      <c r="AC19" s="9">
        <f>'REV-REVCALC_CWS'!AB90</f>
        <v>1151769.4000000001</v>
      </c>
      <c r="AD19" s="9">
        <f>'REV-REVCALC_CWS'!AC90</f>
        <v>1298316.6000000001</v>
      </c>
      <c r="AE19" s="9">
        <f>'REV-REVCALC_CWS'!AD90</f>
        <v>1298316.6000000001</v>
      </c>
      <c r="AF19" s="9">
        <f>'REV-REVCALC_CWS'!AE90</f>
        <v>1412806.6</v>
      </c>
      <c r="AG19" s="9">
        <f>'REV-REVCALC_CWS'!AF90</f>
        <v>1559353.8</v>
      </c>
      <c r="AH19" s="9">
        <f>'REV-REVCALC_CWS'!AG90</f>
        <v>1298316.6000000001</v>
      </c>
      <c r="AI19" s="9">
        <f>'REV-REVCALC_CWS'!AH90</f>
        <v>1412806.6</v>
      </c>
      <c r="AJ19" s="9">
        <f>'REV-REVCALC_CWS'!AI90</f>
        <v>1151769.4000000001</v>
      </c>
      <c r="AK19" s="9">
        <f>'REV-REVCALC_CWS'!AJ90</f>
        <v>1151769.4000000001</v>
      </c>
      <c r="AL19" s="9">
        <f>'REV-REVCALC_CWS'!AK90</f>
        <v>1151769.4000000001</v>
      </c>
      <c r="AM19" s="9">
        <f>'REV-REVCALC_CWS'!AL90</f>
        <v>712127.8</v>
      </c>
      <c r="AN19" s="9">
        <f>'REV-REVCALC_CWS'!AM90</f>
        <v>1180328.9305000002</v>
      </c>
      <c r="AO19" s="9">
        <f>'REV-REVCALC_CWS'!AN90</f>
        <v>1877378.3975000002</v>
      </c>
      <c r="AP19" s="9">
        <f>'REV-REVCALC_CWS'!AO90</f>
        <v>2103407.8309999998</v>
      </c>
      <c r="AQ19" s="9">
        <f>'REV-REVCALC_CWS'!AP90</f>
        <v>2103398.8309999998</v>
      </c>
      <c r="AR19" s="9">
        <f>'REV-REVCALC_CWS'!AQ90</f>
        <v>2329419.2645000005</v>
      </c>
      <c r="AS19" s="9">
        <f>'REV-REVCALC_CWS'!AR90</f>
        <v>2555439.6980000003</v>
      </c>
      <c r="AT19" s="9">
        <f>'REV-REVCALC_CWS'!AS90</f>
        <v>2103398.8309999998</v>
      </c>
      <c r="AU19" s="9">
        <f>'REV-REVCALC_CWS'!AT90</f>
        <v>2329419.2645000005</v>
      </c>
      <c r="AV19" s="9">
        <f>'REV-REVCALC_CWS'!AU90</f>
        <v>1877378.3975000002</v>
      </c>
      <c r="AW19" s="9">
        <f>'REV-REVCALC_CWS'!AV90</f>
        <v>1877378.3975000002</v>
      </c>
      <c r="AX19" s="9">
        <f>'REV-REVCALC_CWS'!AW90</f>
        <v>1877378.3975000002</v>
      </c>
      <c r="AY19" s="9">
        <f>'REV-REVCALC_CWS'!AX90</f>
        <v>1180328.9305000002</v>
      </c>
      <c r="AZ19" s="9">
        <f>'REV-REVCALC_CWS'!AY90</f>
        <v>1278700.5703399999</v>
      </c>
      <c r="BA19" s="9">
        <f>'REV-REVCALC_CWS'!AZ90</f>
        <v>2043407.0441650006</v>
      </c>
      <c r="BB19" s="9">
        <f>'REV-REVCALC_CWS'!BA90</f>
        <v>2270534.0932950005</v>
      </c>
      <c r="BC19" s="9">
        <f>'REV-REVCALC_CWS'!BB90</f>
        <v>2270525.0932950005</v>
      </c>
      <c r="BD19" s="9">
        <f>'REV-REVCALC_CWS'!BC90</f>
        <v>2524514.4606300001</v>
      </c>
      <c r="BE19" s="9">
        <f>'REV-REVCALC_CWS'!BD90</f>
        <v>2754909.4997850005</v>
      </c>
      <c r="BF19" s="9">
        <f>'REV-REVCALC_CWS'!BE90</f>
        <v>2270525.0932950005</v>
      </c>
      <c r="BG19" s="9">
        <f>'REV-REVCALC_CWS'!BF90</f>
        <v>2524514.4606300001</v>
      </c>
      <c r="BH19" s="9">
        <f>'REV-REVCALC_CWS'!BG90</f>
        <v>2043407.0441650006</v>
      </c>
      <c r="BI19" s="9">
        <f>'REV-REVCALC_CWS'!BH90</f>
        <v>2043407.0441650006</v>
      </c>
      <c r="BJ19" s="9">
        <f>'REV-REVCALC_CWS'!BI90</f>
        <v>2043407.0441650006</v>
      </c>
      <c r="BK19" s="9">
        <f>'REV-REVCALC_CWS'!BJ90</f>
        <v>1278700.5703399999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279928.05</v>
      </c>
      <c r="AC20" s="9">
        <f>'REV-REVCALC_CWS'!AB91</f>
        <v>451663.05000000005</v>
      </c>
      <c r="AD20" s="9">
        <f>'REV-REVCALC_CWS'!AC91</f>
        <v>508908.05</v>
      </c>
      <c r="AE20" s="9">
        <f>'REV-REVCALC_CWS'!AD91</f>
        <v>508908.05</v>
      </c>
      <c r="AF20" s="9">
        <f>'REV-REVCALC_CWS'!AE91</f>
        <v>549552</v>
      </c>
      <c r="AG20" s="9">
        <f>'REV-REVCALC_CWS'!AF91</f>
        <v>606797</v>
      </c>
      <c r="AH20" s="9">
        <f>'REV-REVCALC_CWS'!AG91</f>
        <v>508908.05</v>
      </c>
      <c r="AI20" s="9">
        <f>'REV-REVCALC_CWS'!AH91</f>
        <v>549552</v>
      </c>
      <c r="AJ20" s="9">
        <f>'REV-REVCALC_CWS'!AI91</f>
        <v>451663.05000000005</v>
      </c>
      <c r="AK20" s="9">
        <f>'REV-REVCALC_CWS'!AJ91</f>
        <v>451663.05000000005</v>
      </c>
      <c r="AL20" s="9">
        <f>'REV-REVCALC_CWS'!AK91</f>
        <v>451663.05000000005</v>
      </c>
      <c r="AM20" s="9">
        <f>'REV-REVCALC_CWS'!AL91</f>
        <v>279928.05</v>
      </c>
      <c r="AN20" s="9">
        <f>'REV-REVCALC_CWS'!AM91</f>
        <v>458326.36800000002</v>
      </c>
      <c r="AO20" s="9">
        <f>'REV-REVCALC_CWS'!AN91</f>
        <v>725322.77250000008</v>
      </c>
      <c r="AP20" s="9">
        <f>'REV-REVCALC_CWS'!AO91</f>
        <v>813105.53099999996</v>
      </c>
      <c r="AQ20" s="9">
        <f>'REV-REVCALC_CWS'!AP91</f>
        <v>813096.53099999996</v>
      </c>
      <c r="AR20" s="9">
        <f>'REV-REVCALC_CWS'!AQ91</f>
        <v>900870.28949999996</v>
      </c>
      <c r="AS20" s="9">
        <f>'REV-REVCALC_CWS'!AR91</f>
        <v>988644.04799999984</v>
      </c>
      <c r="AT20" s="9">
        <f>'REV-REVCALC_CWS'!AS91</f>
        <v>813096.53099999996</v>
      </c>
      <c r="AU20" s="9">
        <f>'REV-REVCALC_CWS'!AT91</f>
        <v>900870.28949999996</v>
      </c>
      <c r="AV20" s="9">
        <f>'REV-REVCALC_CWS'!AU91</f>
        <v>725322.77250000008</v>
      </c>
      <c r="AW20" s="9">
        <f>'REV-REVCALC_CWS'!AV91</f>
        <v>725322.77250000008</v>
      </c>
      <c r="AX20" s="9">
        <f>'REV-REVCALC_CWS'!AW91</f>
        <v>725322.77250000008</v>
      </c>
      <c r="AY20" s="9">
        <f>'REV-REVCALC_CWS'!AX91</f>
        <v>458326.36800000002</v>
      </c>
      <c r="AZ20" s="9">
        <f>'REV-REVCALC_CWS'!AY91</f>
        <v>456849.84771499998</v>
      </c>
      <c r="BA20" s="9">
        <f>'REV-REVCALC_CWS'!AZ91</f>
        <v>728476.51404000015</v>
      </c>
      <c r="BB20" s="9">
        <f>'REV-REVCALC_CWS'!BA91</f>
        <v>807679.62092000013</v>
      </c>
      <c r="BC20" s="9">
        <f>'REV-REVCALC_CWS'!BB91</f>
        <v>807670.62092000013</v>
      </c>
      <c r="BD20" s="9">
        <f>'REV-REVCALC_CWS'!BC91</f>
        <v>897351.09587999992</v>
      </c>
      <c r="BE20" s="9">
        <f>'REV-REVCALC_CWS'!BD91</f>
        <v>979822.19278500043</v>
      </c>
      <c r="BF20" s="9">
        <f>'REV-REVCALC_CWS'!BE91</f>
        <v>807670.62092000013</v>
      </c>
      <c r="BG20" s="9">
        <f>'REV-REVCALC_CWS'!BF91</f>
        <v>897351.09587999992</v>
      </c>
      <c r="BH20" s="9">
        <f>'REV-REVCALC_CWS'!BG91</f>
        <v>728476.51404000015</v>
      </c>
      <c r="BI20" s="9">
        <f>'REV-REVCALC_CWS'!BH91</f>
        <v>728476.51404000015</v>
      </c>
      <c r="BJ20" s="9">
        <f>'REV-REVCALC_CWS'!BI91</f>
        <v>728476.51404000015</v>
      </c>
      <c r="BK20" s="9">
        <f>'REV-REVCALC_CWS'!BJ91</f>
        <v>456849.84771499998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5" t="s">
        <v>35</v>
      </c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 t="s">
        <v>36</v>
      </c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 t="s">
        <v>37</v>
      </c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 t="s">
        <v>38</v>
      </c>
      <c r="AO24" s="375"/>
      <c r="AP24" s="375"/>
      <c r="AQ24" s="375"/>
      <c r="AR24" s="375"/>
      <c r="AS24" s="375"/>
      <c r="AT24" s="375"/>
      <c r="AU24" s="375"/>
      <c r="AV24" s="375"/>
      <c r="AW24" s="375"/>
      <c r="AX24" s="375"/>
      <c r="AY24" s="375"/>
      <c r="AZ24" s="375" t="s">
        <v>39</v>
      </c>
      <c r="BA24" s="375"/>
      <c r="BB24" s="375"/>
      <c r="BC24" s="375"/>
      <c r="BD24" s="375"/>
      <c r="BE24" s="375"/>
      <c r="BF24" s="375"/>
      <c r="BG24" s="375"/>
      <c r="BH24" s="375"/>
      <c r="BI24" s="375"/>
      <c r="BJ24" s="375"/>
      <c r="BK24" s="375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279928.05</v>
      </c>
      <c r="AC26" s="9">
        <f>'REV-REVCALC_CWS'!AB91</f>
        <v>451663.05000000005</v>
      </c>
      <c r="AD26" s="9">
        <f>'REV-REVCALC_CWS'!AC91</f>
        <v>508908.05</v>
      </c>
      <c r="AE26" s="9">
        <f>'REV-REVCALC_CWS'!AD91</f>
        <v>508908.05</v>
      </c>
      <c r="AF26" s="9">
        <f>'REV-REVCALC_CWS'!AE91</f>
        <v>549552</v>
      </c>
      <c r="AG26" s="9">
        <f>'REV-REVCALC_CWS'!AF91</f>
        <v>606797</v>
      </c>
      <c r="AH26" s="9">
        <f>'REV-REVCALC_CWS'!AG91</f>
        <v>508908.05</v>
      </c>
      <c r="AI26" s="9">
        <f>'REV-REVCALC_CWS'!AH91</f>
        <v>549552</v>
      </c>
      <c r="AJ26" s="9">
        <f>'REV-REVCALC_CWS'!AI91</f>
        <v>451663.05000000005</v>
      </c>
      <c r="AK26" s="9">
        <f>'REV-REVCALC_CWS'!AJ91</f>
        <v>451663.05000000005</v>
      </c>
      <c r="AL26" s="9">
        <f>'REV-REVCALC_CWS'!AK91</f>
        <v>451663.05000000005</v>
      </c>
      <c r="AM26" s="9">
        <f>'REV-REVCALC_CWS'!AL91</f>
        <v>279928.05</v>
      </c>
      <c r="AN26" s="9">
        <f>'REV-REVCALC_CWS'!AM91</f>
        <v>458326.36800000002</v>
      </c>
      <c r="AO26" s="9">
        <f>'REV-REVCALC_CWS'!AN91</f>
        <v>725322.77250000008</v>
      </c>
      <c r="AP26" s="9">
        <f>'REV-REVCALC_CWS'!AO91</f>
        <v>813105.53099999996</v>
      </c>
      <c r="AQ26" s="9">
        <f>'REV-REVCALC_CWS'!AP91</f>
        <v>813096.53099999996</v>
      </c>
      <c r="AR26" s="9">
        <f>'REV-REVCALC_CWS'!AQ91</f>
        <v>900870.28949999996</v>
      </c>
      <c r="AS26" s="9">
        <f>'REV-REVCALC_CWS'!AR91</f>
        <v>988644.04799999984</v>
      </c>
      <c r="AT26" s="9">
        <f>'REV-REVCALC_CWS'!AS91</f>
        <v>813096.53099999996</v>
      </c>
      <c r="AU26" s="9">
        <f>'REV-REVCALC_CWS'!AT91</f>
        <v>900870.28949999996</v>
      </c>
      <c r="AV26" s="9">
        <f>'REV-REVCALC_CWS'!AU91</f>
        <v>725322.77250000008</v>
      </c>
      <c r="AW26" s="9">
        <f>'REV-REVCALC_CWS'!AV91</f>
        <v>725322.77250000008</v>
      </c>
      <c r="AX26" s="9">
        <f>'REV-REVCALC_CWS'!AW91</f>
        <v>725322.77250000008</v>
      </c>
      <c r="AY26" s="9">
        <f>'REV-REVCALC_CWS'!AX91</f>
        <v>458326.36800000002</v>
      </c>
      <c r="AZ26" s="9">
        <f>'REV-REVCALC_CWS'!AY91</f>
        <v>456849.84771499998</v>
      </c>
      <c r="BA26" s="9">
        <f>'REV-REVCALC_CWS'!AZ91</f>
        <v>728476.51404000015</v>
      </c>
      <c r="BB26" s="9">
        <f>'REV-REVCALC_CWS'!BA91</f>
        <v>807679.62092000013</v>
      </c>
      <c r="BC26" s="9">
        <f>'REV-REVCALC_CWS'!BB91</f>
        <v>807670.62092000013</v>
      </c>
      <c r="BD26" s="9">
        <f>'REV-REVCALC_CWS'!BC91</f>
        <v>897351.09587999992</v>
      </c>
      <c r="BE26" s="9">
        <f>'REV-REVCALC_CWS'!BD91</f>
        <v>979822.19278500043</v>
      </c>
      <c r="BF26" s="9">
        <f>'REV-REVCALC_CWS'!BE91</f>
        <v>807670.62092000013</v>
      </c>
      <c r="BG26" s="9">
        <f>'REV-REVCALC_CWS'!BF91</f>
        <v>897351.09587999992</v>
      </c>
      <c r="BH26" s="9">
        <f>'REV-REVCALC_CWS'!BG91</f>
        <v>728476.51404000015</v>
      </c>
      <c r="BI26" s="9">
        <f>'REV-REVCALC_CWS'!BH91</f>
        <v>728476.51404000015</v>
      </c>
      <c r="BJ26" s="9">
        <f>'REV-REVCALC_CWS'!BI91</f>
        <v>728476.51404000015</v>
      </c>
      <c r="BK26" s="9">
        <f>'REV-REVCALC_CWS'!BJ91</f>
        <v>456849.84771499998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5" t="s">
        <v>35</v>
      </c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 t="s">
        <v>36</v>
      </c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 t="s">
        <v>37</v>
      </c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 t="s">
        <v>38</v>
      </c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/>
      <c r="AZ31" s="375" t="s">
        <v>39</v>
      </c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  <c r="BK31" s="375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1550</v>
      </c>
      <c r="L46" s="204">
        <f>COSM_DB!L81</f>
        <v>1550</v>
      </c>
      <c r="M46" s="204">
        <f>COSM_DB!M81</f>
        <v>3100</v>
      </c>
      <c r="N46" s="204">
        <f>COSM_DB!N81</f>
        <v>3100</v>
      </c>
      <c r="O46" s="204">
        <f>COSM_DB!O81</f>
        <v>3100</v>
      </c>
      <c r="P46" s="204">
        <f>COSM_DB!P81</f>
        <v>4650</v>
      </c>
      <c r="Q46" s="204">
        <f>COSM_DB!Q81</f>
        <v>4650</v>
      </c>
      <c r="R46" s="204">
        <f>COSM_DB!R81</f>
        <v>4650</v>
      </c>
      <c r="S46" s="204">
        <f>COSM_DB!S81</f>
        <v>7360</v>
      </c>
      <c r="T46" s="204">
        <f>COSM_DB!T81</f>
        <v>7750</v>
      </c>
      <c r="U46" s="204">
        <f>COSM_DB!U81</f>
        <v>8910</v>
      </c>
      <c r="V46" s="204">
        <f>COSM_DB!V81</f>
        <v>10850</v>
      </c>
      <c r="W46" s="204">
        <f>COSM_DB!W81</f>
        <v>12010</v>
      </c>
      <c r="X46" s="204">
        <f>COSM_DB!X81</f>
        <v>10850</v>
      </c>
      <c r="Y46" s="204">
        <f>COSM_DB!Y81</f>
        <v>12010</v>
      </c>
      <c r="Z46" s="204">
        <f>COSM_DB!Z81</f>
        <v>10850</v>
      </c>
      <c r="AA46" s="204">
        <f>COSM_DB!AA81</f>
        <v>12010</v>
      </c>
      <c r="AB46" s="204">
        <f>COSM_DB!AB81</f>
        <v>12400</v>
      </c>
      <c r="AC46" s="204">
        <f>COSM_DB!AC81</f>
        <v>13560</v>
      </c>
      <c r="AD46" s="204">
        <f>COSM_DB!AD81</f>
        <v>12400</v>
      </c>
      <c r="AE46" s="204">
        <f>COSM_DB!AE81</f>
        <v>13560</v>
      </c>
      <c r="AF46" s="204">
        <f>COSM_DB!AF81</f>
        <v>12400</v>
      </c>
      <c r="AG46" s="204">
        <f>COSM_DB!AG81</f>
        <v>13560</v>
      </c>
      <c r="AH46" s="204">
        <f>COSM_DB!AH81</f>
        <v>12400</v>
      </c>
      <c r="AI46" s="204">
        <f>COSM_DB!AI81</f>
        <v>13560</v>
      </c>
      <c r="AJ46" s="204">
        <f>COSM_DB!AJ81</f>
        <v>12400</v>
      </c>
      <c r="AK46" s="204">
        <f>COSM_DB!AK81</f>
        <v>13560</v>
      </c>
      <c r="AL46" s="204">
        <f>COSM_DB!AL81</f>
        <v>12400</v>
      </c>
      <c r="AM46" s="204">
        <f>COSM_DB!AM81</f>
        <v>13560</v>
      </c>
      <c r="AN46" s="204">
        <f>COSM_DB!AN81</f>
        <v>15500</v>
      </c>
      <c r="AO46" s="204">
        <f>COSM_DB!AO81</f>
        <v>16660</v>
      </c>
      <c r="AP46" s="204">
        <f>COSM_DB!AP81</f>
        <v>15500</v>
      </c>
      <c r="AQ46" s="204">
        <f>COSM_DB!AQ81</f>
        <v>16660</v>
      </c>
      <c r="AR46" s="204">
        <f>COSM_DB!AR81</f>
        <v>15500</v>
      </c>
      <c r="AS46" s="204">
        <f>COSM_DB!AS81</f>
        <v>16660</v>
      </c>
      <c r="AT46" s="204">
        <f>COSM_DB!AT81</f>
        <v>15500</v>
      </c>
      <c r="AU46" s="204">
        <f>COSM_DB!AU81</f>
        <v>16660</v>
      </c>
      <c r="AV46" s="204">
        <f>COSM_DB!AV81</f>
        <v>15500</v>
      </c>
      <c r="AW46" s="204">
        <f>COSM_DB!AW81</f>
        <v>16660</v>
      </c>
      <c r="AX46" s="204">
        <f>COSM_DB!AX81</f>
        <v>15500</v>
      </c>
      <c r="AY46" s="204">
        <f>COSM_DB!AY81</f>
        <v>16660</v>
      </c>
      <c r="AZ46" s="204">
        <f>COSM_DB!AZ81</f>
        <v>18600</v>
      </c>
      <c r="BA46" s="204">
        <f>COSM_DB!BA81</f>
        <v>19760</v>
      </c>
      <c r="BB46" s="204">
        <f>COSM_DB!BB81</f>
        <v>18600</v>
      </c>
      <c r="BC46" s="204">
        <f>COSM_DB!BC81</f>
        <v>19760</v>
      </c>
      <c r="BD46" s="204">
        <f>COSM_DB!BD81</f>
        <v>18600</v>
      </c>
      <c r="BE46" s="204">
        <f>COSM_DB!BE81</f>
        <v>19760</v>
      </c>
      <c r="BF46" s="204">
        <f>COSM_DB!BF81</f>
        <v>18600</v>
      </c>
      <c r="BG46" s="204">
        <f>COSM_DB!BG81</f>
        <v>19760</v>
      </c>
      <c r="BH46" s="204">
        <f>COSM_DB!BH81</f>
        <v>18600</v>
      </c>
      <c r="BI46" s="204">
        <f>COSM_DB!BI81</f>
        <v>19760</v>
      </c>
      <c r="BJ46" s="204">
        <f>COSM_DB!BJ81</f>
        <v>18600</v>
      </c>
      <c r="BK46" s="204">
        <f>COSM_DB!BK81</f>
        <v>18600</v>
      </c>
    </row>
    <row r="47" spans="2:63" x14ac:dyDescent="0.15">
      <c r="B47" s="33" t="s">
        <v>677</v>
      </c>
      <c r="C47" s="205">
        <f t="shared" ref="C47:AH47" si="5">C46+C38</f>
        <v>0</v>
      </c>
      <c r="D47" s="205">
        <f t="shared" si="5"/>
        <v>1500000</v>
      </c>
      <c r="E47" s="205">
        <f t="shared" si="5"/>
        <v>1500000</v>
      </c>
      <c r="F47" s="205">
        <f t="shared" si="5"/>
        <v>1500000</v>
      </c>
      <c r="G47" s="205">
        <f t="shared" si="5"/>
        <v>1500000</v>
      </c>
      <c r="H47" s="205">
        <f t="shared" si="5"/>
        <v>1500000</v>
      </c>
      <c r="I47" s="205">
        <f t="shared" si="5"/>
        <v>1500000</v>
      </c>
      <c r="J47" s="205">
        <f t="shared" si="5"/>
        <v>1500000</v>
      </c>
      <c r="K47" s="205">
        <f t="shared" si="5"/>
        <v>1501550</v>
      </c>
      <c r="L47" s="205">
        <f t="shared" si="5"/>
        <v>1501550</v>
      </c>
      <c r="M47" s="205">
        <f t="shared" si="5"/>
        <v>1503100</v>
      </c>
      <c r="N47" s="205">
        <f t="shared" si="5"/>
        <v>1503100</v>
      </c>
      <c r="O47" s="205">
        <f t="shared" si="5"/>
        <v>1503100</v>
      </c>
      <c r="P47" s="205">
        <f t="shared" si="5"/>
        <v>1504650</v>
      </c>
      <c r="Q47" s="205">
        <f t="shared" si="5"/>
        <v>1504650</v>
      </c>
      <c r="R47" s="205">
        <f t="shared" si="5"/>
        <v>1504650</v>
      </c>
      <c r="S47" s="205">
        <f t="shared" si="5"/>
        <v>1507360</v>
      </c>
      <c r="T47" s="205">
        <f t="shared" si="5"/>
        <v>1507750</v>
      </c>
      <c r="U47" s="205">
        <f t="shared" si="5"/>
        <v>1508910</v>
      </c>
      <c r="V47" s="205">
        <f t="shared" si="5"/>
        <v>510850</v>
      </c>
      <c r="W47" s="205">
        <f t="shared" si="5"/>
        <v>512010</v>
      </c>
      <c r="X47" s="205">
        <f t="shared" si="5"/>
        <v>510850</v>
      </c>
      <c r="Y47" s="205">
        <f t="shared" si="5"/>
        <v>512010</v>
      </c>
      <c r="Z47" s="205">
        <f t="shared" si="5"/>
        <v>510850</v>
      </c>
      <c r="AA47" s="205">
        <f t="shared" si="5"/>
        <v>512010</v>
      </c>
      <c r="AB47" s="205">
        <f t="shared" si="5"/>
        <v>12400</v>
      </c>
      <c r="AC47" s="205">
        <f t="shared" si="5"/>
        <v>13560</v>
      </c>
      <c r="AD47" s="205">
        <f t="shared" si="5"/>
        <v>12400</v>
      </c>
      <c r="AE47" s="205">
        <f t="shared" si="5"/>
        <v>13560</v>
      </c>
      <c r="AF47" s="205">
        <f t="shared" si="5"/>
        <v>12400</v>
      </c>
      <c r="AG47" s="205">
        <f t="shared" si="5"/>
        <v>13560</v>
      </c>
      <c r="AH47" s="205">
        <f t="shared" si="5"/>
        <v>12400</v>
      </c>
      <c r="AI47" s="205">
        <f t="shared" ref="AI47:BK47" si="6">AI46+AI38</f>
        <v>13560</v>
      </c>
      <c r="AJ47" s="205">
        <f t="shared" si="6"/>
        <v>12400</v>
      </c>
      <c r="AK47" s="205">
        <f t="shared" si="6"/>
        <v>13560</v>
      </c>
      <c r="AL47" s="205">
        <f t="shared" si="6"/>
        <v>12400</v>
      </c>
      <c r="AM47" s="205">
        <f t="shared" si="6"/>
        <v>13560</v>
      </c>
      <c r="AN47" s="205">
        <f t="shared" si="6"/>
        <v>15500</v>
      </c>
      <c r="AO47" s="205">
        <f t="shared" si="6"/>
        <v>16660</v>
      </c>
      <c r="AP47" s="205">
        <f t="shared" si="6"/>
        <v>15500</v>
      </c>
      <c r="AQ47" s="205">
        <f t="shared" si="6"/>
        <v>16660</v>
      </c>
      <c r="AR47" s="205">
        <f t="shared" si="6"/>
        <v>15500</v>
      </c>
      <c r="AS47" s="205">
        <f t="shared" si="6"/>
        <v>16660</v>
      </c>
      <c r="AT47" s="205">
        <f t="shared" si="6"/>
        <v>15500</v>
      </c>
      <c r="AU47" s="205">
        <f t="shared" si="6"/>
        <v>16660</v>
      </c>
      <c r="AV47" s="205">
        <f t="shared" si="6"/>
        <v>15500</v>
      </c>
      <c r="AW47" s="205">
        <f t="shared" si="6"/>
        <v>16660</v>
      </c>
      <c r="AX47" s="205">
        <f t="shared" si="6"/>
        <v>15500</v>
      </c>
      <c r="AY47" s="205">
        <f t="shared" si="6"/>
        <v>16660</v>
      </c>
      <c r="AZ47" s="205">
        <f t="shared" si="6"/>
        <v>18600</v>
      </c>
      <c r="BA47" s="205">
        <f t="shared" si="6"/>
        <v>19760</v>
      </c>
      <c r="BB47" s="205">
        <f t="shared" si="6"/>
        <v>18600</v>
      </c>
      <c r="BC47" s="205">
        <f t="shared" si="6"/>
        <v>19760</v>
      </c>
      <c r="BD47" s="205">
        <f t="shared" si="6"/>
        <v>18600</v>
      </c>
      <c r="BE47" s="205">
        <f t="shared" si="6"/>
        <v>19760</v>
      </c>
      <c r="BF47" s="205">
        <f t="shared" si="6"/>
        <v>18600</v>
      </c>
      <c r="BG47" s="205">
        <f t="shared" si="6"/>
        <v>19760</v>
      </c>
      <c r="BH47" s="205">
        <f t="shared" si="6"/>
        <v>18600</v>
      </c>
      <c r="BI47" s="205">
        <f t="shared" si="6"/>
        <v>19760</v>
      </c>
      <c r="BJ47" s="205">
        <f t="shared" si="6"/>
        <v>18600</v>
      </c>
      <c r="BK47" s="205">
        <f t="shared" si="6"/>
        <v>18600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abSelected="1" topLeftCell="B2" workbookViewId="0">
      <selection activeCell="AP49" sqref="AP49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5599133.4499999993</v>
      </c>
      <c r="I5" s="9">
        <f>SUM(AP49:BA49)</f>
        <v>9047627.046000002</v>
      </c>
      <c r="J5" s="9">
        <f>SUM(BB49:BM49)</f>
        <v>9025150.9988950007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5" t="s">
        <v>35</v>
      </c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 t="s">
        <v>36</v>
      </c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/>
      <c r="AD44" s="375" t="s">
        <v>37</v>
      </c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/>
      <c r="AP44" s="375" t="s">
        <v>38</v>
      </c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/>
      <c r="BB44" s="375" t="s">
        <v>39</v>
      </c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375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279928.05</v>
      </c>
      <c r="AE49" s="9">
        <f>'REV-REVCALC_CWS'!AB91</f>
        <v>451663.05000000005</v>
      </c>
      <c r="AF49" s="9">
        <f>'REV-REVCALC_CWS'!AC91</f>
        <v>508908.05</v>
      </c>
      <c r="AG49" s="9">
        <f>'REV-REVCALC_CWS'!AD91</f>
        <v>508908.05</v>
      </c>
      <c r="AH49" s="9">
        <f>'REV-REVCALC_CWS'!AE91</f>
        <v>549552</v>
      </c>
      <c r="AI49" s="9">
        <f>'REV-REVCALC_CWS'!AF91</f>
        <v>606797</v>
      </c>
      <c r="AJ49" s="9">
        <f>'REV-REVCALC_CWS'!AG91</f>
        <v>508908.05</v>
      </c>
      <c r="AK49" s="9">
        <f>'REV-REVCALC_CWS'!AH91</f>
        <v>549552</v>
      </c>
      <c r="AL49" s="9">
        <f>'REV-REVCALC_CWS'!AI91</f>
        <v>451663.05000000005</v>
      </c>
      <c r="AM49" s="9">
        <f>'REV-REVCALC_CWS'!AJ91</f>
        <v>451663.05000000005</v>
      </c>
      <c r="AN49" s="9">
        <f>'REV-REVCALC_CWS'!AK91</f>
        <v>451663.05000000005</v>
      </c>
      <c r="AO49" s="9">
        <f>'REV-REVCALC_CWS'!AL91</f>
        <v>279928.05</v>
      </c>
      <c r="AP49" s="9">
        <f>'REV-REVCALC_CWS'!AM91</f>
        <v>458326.36800000002</v>
      </c>
      <c r="AQ49" s="9">
        <f>'REV-REVCALC_CWS'!AN91</f>
        <v>725322.77250000008</v>
      </c>
      <c r="AR49" s="9">
        <f>'REV-REVCALC_CWS'!AO91</f>
        <v>813105.53099999996</v>
      </c>
      <c r="AS49" s="9">
        <f>'REV-REVCALC_CWS'!AP91</f>
        <v>813096.53099999996</v>
      </c>
      <c r="AT49" s="9">
        <f>'REV-REVCALC_CWS'!AQ91</f>
        <v>900870.28949999996</v>
      </c>
      <c r="AU49" s="9">
        <f>'REV-REVCALC_CWS'!AR91</f>
        <v>988644.04799999984</v>
      </c>
      <c r="AV49" s="9">
        <f>'REV-REVCALC_CWS'!AS91</f>
        <v>813096.53099999996</v>
      </c>
      <c r="AW49" s="9">
        <f>'REV-REVCALC_CWS'!AT91</f>
        <v>900870.28949999996</v>
      </c>
      <c r="AX49" s="9">
        <f>'REV-REVCALC_CWS'!AU91</f>
        <v>725322.77250000008</v>
      </c>
      <c r="AY49" s="9">
        <f>'REV-REVCALC_CWS'!AV91</f>
        <v>725322.77250000008</v>
      </c>
      <c r="AZ49" s="9">
        <f>'REV-REVCALC_CWS'!AW91</f>
        <v>725322.77250000008</v>
      </c>
      <c r="BA49" s="9">
        <f>'REV-REVCALC_CWS'!AX91</f>
        <v>458326.36800000002</v>
      </c>
      <c r="BB49" s="9">
        <f>'REV-REVCALC_CWS'!AY91</f>
        <v>456849.84771499998</v>
      </c>
      <c r="BC49" s="9">
        <f>'REV-REVCALC_CWS'!AZ91</f>
        <v>728476.51404000015</v>
      </c>
      <c r="BD49" s="9">
        <f>'REV-REVCALC_CWS'!BA91</f>
        <v>807679.62092000013</v>
      </c>
      <c r="BE49" s="9">
        <f>'REV-REVCALC_CWS'!BB91</f>
        <v>807670.62092000013</v>
      </c>
      <c r="BF49" s="9">
        <f>'REV-REVCALC_CWS'!BC91</f>
        <v>897351.09587999992</v>
      </c>
      <c r="BG49" s="9">
        <f>'REV-REVCALC_CWS'!BD91</f>
        <v>979822.19278500043</v>
      </c>
      <c r="BH49" s="9">
        <f>'REV-REVCALC_CWS'!BE91</f>
        <v>807670.62092000013</v>
      </c>
      <c r="BI49" s="9">
        <f>'REV-REVCALC_CWS'!BF91</f>
        <v>897351.09587999992</v>
      </c>
      <c r="BJ49" s="9">
        <f>'REV-REVCALC_CWS'!BG91</f>
        <v>728476.51404000015</v>
      </c>
      <c r="BK49" s="9">
        <f>'REV-REVCALC_CWS'!BH91</f>
        <v>728476.51404000015</v>
      </c>
      <c r="BL49" s="9">
        <f>'REV-REVCALC_CWS'!BI91</f>
        <v>728476.51404000015</v>
      </c>
      <c r="BM49" s="9">
        <f>'REV-REVCALC_CWS'!BJ91</f>
        <v>456849.84771499998</v>
      </c>
    </row>
    <row r="50" spans="2:66" x14ac:dyDescent="0.15">
      <c r="B50" s="44" t="s">
        <v>499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500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9">SUM(G56:G66)</f>
        <v>1</v>
      </c>
      <c r="H67" s="12">
        <f t="shared" si="19"/>
        <v>1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0</v>
      </c>
      <c r="D33" s="63">
        <f t="shared" si="1"/>
        <v>12400</v>
      </c>
      <c r="E33" s="63">
        <f t="shared" si="1"/>
        <v>106550</v>
      </c>
      <c r="F33" s="63">
        <f t="shared" si="1"/>
        <v>155760</v>
      </c>
      <c r="G33" s="63">
        <f t="shared" si="1"/>
        <v>192960</v>
      </c>
      <c r="H33" s="63">
        <f t="shared" si="1"/>
        <v>229000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0</v>
      </c>
      <c r="D34" s="63">
        <f t="shared" si="2"/>
        <v>18012400</v>
      </c>
      <c r="E34" s="63">
        <f t="shared" si="2"/>
        <v>12106550</v>
      </c>
      <c r="F34" s="63">
        <f t="shared" si="2"/>
        <v>155760</v>
      </c>
      <c r="G34" s="63">
        <f t="shared" si="2"/>
        <v>192960</v>
      </c>
      <c r="H34" s="63">
        <f t="shared" si="2"/>
        <v>229000</v>
      </c>
      <c r="I34" s="10"/>
      <c r="J34" s="10"/>
      <c r="K34" s="10"/>
      <c r="L34" s="10"/>
      <c r="M34" s="10"/>
      <c r="N34" s="10"/>
      <c r="O34" s="10"/>
      <c r="P34" s="375" t="s">
        <v>36</v>
      </c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 t="s">
        <v>37</v>
      </c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 t="s">
        <v>38</v>
      </c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/>
      <c r="AZ34" s="375" t="s">
        <v>39</v>
      </c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  <c r="BK34" s="375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9" t="s">
        <v>35</v>
      </c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400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398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1550</v>
      </c>
      <c r="L81" s="130">
        <f>COSM_CWS!L42</f>
        <v>1550</v>
      </c>
      <c r="M81" s="130">
        <f>COSM_CWS!M42</f>
        <v>3100</v>
      </c>
      <c r="N81" s="130">
        <f>COSM_CWS!N42</f>
        <v>3100</v>
      </c>
      <c r="O81" s="130">
        <f>COSM_CWS!O42</f>
        <v>3100</v>
      </c>
      <c r="P81" s="130">
        <f>COSM_CWS!P42</f>
        <v>4650</v>
      </c>
      <c r="Q81" s="130">
        <f>COSM_CWS!Q42</f>
        <v>4650</v>
      </c>
      <c r="R81" s="130">
        <f>COSM_CWS!R42</f>
        <v>4650</v>
      </c>
      <c r="S81" s="130">
        <f>COSM_CWS!S42</f>
        <v>7360</v>
      </c>
      <c r="T81" s="130">
        <f>COSM_CWS!T42</f>
        <v>7750</v>
      </c>
      <c r="U81" s="130">
        <f>COSM_CWS!U42</f>
        <v>8910</v>
      </c>
      <c r="V81" s="130">
        <f>COSM_CWS!V42</f>
        <v>10850</v>
      </c>
      <c r="W81" s="130">
        <f>COSM_CWS!W42</f>
        <v>12010</v>
      </c>
      <c r="X81" s="130">
        <f>COSM_CWS!X42</f>
        <v>10850</v>
      </c>
      <c r="Y81" s="130">
        <f>COSM_CWS!Y42</f>
        <v>12010</v>
      </c>
      <c r="Z81" s="130">
        <f>COSM_CWS!Z42</f>
        <v>10850</v>
      </c>
      <c r="AA81" s="130">
        <f>COSM_CWS!AA42</f>
        <v>12010</v>
      </c>
      <c r="AB81" s="130">
        <f>COSM_CWS!AB42</f>
        <v>12400</v>
      </c>
      <c r="AC81" s="130">
        <f>COSM_CWS!AC42</f>
        <v>13560</v>
      </c>
      <c r="AD81" s="130">
        <f>COSM_CWS!AD42</f>
        <v>12400</v>
      </c>
      <c r="AE81" s="130">
        <f>COSM_CWS!AE42</f>
        <v>13560</v>
      </c>
      <c r="AF81" s="130">
        <f>COSM_CWS!AF42</f>
        <v>12400</v>
      </c>
      <c r="AG81" s="130">
        <f>COSM_CWS!AG42</f>
        <v>13560</v>
      </c>
      <c r="AH81" s="130">
        <f>COSM_CWS!AH42</f>
        <v>12400</v>
      </c>
      <c r="AI81" s="130">
        <f>COSM_CWS!AI42</f>
        <v>13560</v>
      </c>
      <c r="AJ81" s="130">
        <f>COSM_CWS!AJ42</f>
        <v>12400</v>
      </c>
      <c r="AK81" s="130">
        <f>COSM_CWS!AK42</f>
        <v>13560</v>
      </c>
      <c r="AL81" s="130">
        <f>COSM_CWS!AL42</f>
        <v>12400</v>
      </c>
      <c r="AM81" s="130">
        <f>COSM_CWS!AM42</f>
        <v>13560</v>
      </c>
      <c r="AN81" s="130">
        <f>COSM_CWS!AN42</f>
        <v>15500</v>
      </c>
      <c r="AO81" s="130">
        <f>COSM_CWS!AO42</f>
        <v>16660</v>
      </c>
      <c r="AP81" s="130">
        <f>COSM_CWS!AP42</f>
        <v>15500</v>
      </c>
      <c r="AQ81" s="130">
        <f>COSM_CWS!AQ42</f>
        <v>16660</v>
      </c>
      <c r="AR81" s="130">
        <f>COSM_CWS!AR42</f>
        <v>15500</v>
      </c>
      <c r="AS81" s="130">
        <f>COSM_CWS!AS42</f>
        <v>16660</v>
      </c>
      <c r="AT81" s="130">
        <f>COSM_CWS!AT42</f>
        <v>15500</v>
      </c>
      <c r="AU81" s="130">
        <f>COSM_CWS!AU42</f>
        <v>16660</v>
      </c>
      <c r="AV81" s="130">
        <f>COSM_CWS!AV42</f>
        <v>15500</v>
      </c>
      <c r="AW81" s="130">
        <f>COSM_CWS!AW42</f>
        <v>16660</v>
      </c>
      <c r="AX81" s="130">
        <f>COSM_CWS!AX42</f>
        <v>15500</v>
      </c>
      <c r="AY81" s="130">
        <f>COSM_CWS!AY42</f>
        <v>16660</v>
      </c>
      <c r="AZ81" s="130">
        <f>COSM_CWS!AZ42</f>
        <v>18600</v>
      </c>
      <c r="BA81" s="130">
        <f>COSM_CWS!BA42</f>
        <v>19760</v>
      </c>
      <c r="BB81" s="130">
        <f>COSM_CWS!BB42</f>
        <v>18600</v>
      </c>
      <c r="BC81" s="130">
        <f>COSM_CWS!BC42</f>
        <v>19760</v>
      </c>
      <c r="BD81" s="130">
        <f>COSM_CWS!BD42</f>
        <v>18600</v>
      </c>
      <c r="BE81" s="130">
        <f>COSM_CWS!BE42</f>
        <v>19760</v>
      </c>
      <c r="BF81" s="130">
        <f>COSM_CWS!BF42</f>
        <v>18600</v>
      </c>
      <c r="BG81" s="130">
        <f>COSM_CWS!BG42</f>
        <v>19760</v>
      </c>
      <c r="BH81" s="130">
        <f>COSM_CWS!BH42</f>
        <v>18600</v>
      </c>
      <c r="BI81" s="130">
        <f>COSM_CWS!BI42</f>
        <v>19760</v>
      </c>
      <c r="BJ81" s="130">
        <f>COSM_CWS!BJ42</f>
        <v>18600</v>
      </c>
      <c r="BK81" s="130">
        <f>COSM_CWS!BK42</f>
        <v>18600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G48" sqref="G48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C1" s="75"/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372">
        <v>0</v>
      </c>
      <c r="D6" s="372">
        <v>0</v>
      </c>
      <c r="E6" s="372">
        <v>0</v>
      </c>
      <c r="F6" s="372">
        <v>0</v>
      </c>
      <c r="G6" s="372">
        <v>0</v>
      </c>
      <c r="H6" s="372">
        <v>0</v>
      </c>
      <c r="I6" s="372">
        <v>0</v>
      </c>
      <c r="J6" s="372">
        <v>0</v>
      </c>
      <c r="K6" s="372">
        <v>0</v>
      </c>
      <c r="L6" s="372">
        <v>0</v>
      </c>
      <c r="M6" s="372">
        <v>0</v>
      </c>
      <c r="N6" s="372">
        <v>0</v>
      </c>
      <c r="O6" s="372">
        <v>0</v>
      </c>
      <c r="P6" s="372">
        <v>0</v>
      </c>
      <c r="Q6" s="372">
        <v>0</v>
      </c>
      <c r="R6" s="372">
        <v>0</v>
      </c>
      <c r="S6" s="372">
        <v>0</v>
      </c>
      <c r="T6" s="372">
        <v>0</v>
      </c>
      <c r="U6" s="372">
        <v>0</v>
      </c>
      <c r="V6" s="372">
        <v>0</v>
      </c>
      <c r="W6" s="372">
        <v>0</v>
      </c>
      <c r="X6" s="372">
        <v>0</v>
      </c>
      <c r="Y6" s="372">
        <v>0</v>
      </c>
      <c r="Z6" s="372">
        <v>0</v>
      </c>
      <c r="AA6" s="372">
        <v>0</v>
      </c>
      <c r="AB6" s="372">
        <v>0</v>
      </c>
      <c r="AC6" s="372">
        <v>0</v>
      </c>
      <c r="AD6" s="372">
        <v>0</v>
      </c>
      <c r="AE6" s="372">
        <v>0</v>
      </c>
      <c r="AF6" s="372">
        <v>0</v>
      </c>
      <c r="AG6" s="372">
        <v>0</v>
      </c>
      <c r="AH6" s="372">
        <v>0</v>
      </c>
      <c r="AI6" s="372">
        <v>0</v>
      </c>
      <c r="AJ6" s="372">
        <v>0</v>
      </c>
      <c r="AK6" s="372">
        <v>0</v>
      </c>
      <c r="AL6" s="372">
        <v>0</v>
      </c>
      <c r="AM6" s="372">
        <v>0</v>
      </c>
      <c r="AN6" s="372">
        <v>0</v>
      </c>
      <c r="AO6" s="372">
        <v>0</v>
      </c>
      <c r="AP6" s="372">
        <v>0</v>
      </c>
      <c r="AQ6" s="372">
        <v>0</v>
      </c>
      <c r="AR6" s="372">
        <v>0</v>
      </c>
      <c r="AS6" s="372">
        <v>0</v>
      </c>
      <c r="AT6" s="372">
        <v>0</v>
      </c>
      <c r="AU6" s="372">
        <v>0</v>
      </c>
      <c r="AV6" s="372">
        <v>0</v>
      </c>
      <c r="AW6" s="372">
        <v>0</v>
      </c>
      <c r="AX6" s="372">
        <v>0</v>
      </c>
      <c r="AY6" s="372">
        <v>0</v>
      </c>
      <c r="AZ6" s="372">
        <v>0</v>
      </c>
      <c r="BA6" s="372">
        <v>0</v>
      </c>
      <c r="BB6" s="372">
        <v>0</v>
      </c>
      <c r="BC6" s="372">
        <v>0</v>
      </c>
      <c r="BD6" s="372">
        <v>0</v>
      </c>
      <c r="BE6" s="372">
        <v>0</v>
      </c>
      <c r="BF6" s="372">
        <v>0</v>
      </c>
      <c r="BG6" s="372">
        <v>0</v>
      </c>
      <c r="BH6" s="372">
        <v>0</v>
      </c>
      <c r="BI6" s="372">
        <v>0</v>
      </c>
      <c r="BJ6" s="372">
        <v>0</v>
      </c>
      <c r="BK6" s="372">
        <v>0</v>
      </c>
    </row>
    <row r="7" spans="2:63" x14ac:dyDescent="0.15">
      <c r="B7" s="127" t="s">
        <v>387</v>
      </c>
      <c r="C7" s="372"/>
      <c r="D7" s="372">
        <v>0</v>
      </c>
      <c r="E7" s="372">
        <v>0</v>
      </c>
      <c r="F7" s="372">
        <v>0</v>
      </c>
      <c r="G7" s="372">
        <v>0</v>
      </c>
      <c r="H7" s="372">
        <v>0</v>
      </c>
      <c r="I7" s="372">
        <v>0</v>
      </c>
      <c r="J7" s="372">
        <v>0</v>
      </c>
      <c r="K7" s="372">
        <v>0</v>
      </c>
      <c r="L7" s="372">
        <v>0</v>
      </c>
      <c r="M7" s="372">
        <v>0</v>
      </c>
      <c r="N7" s="372">
        <v>0</v>
      </c>
      <c r="O7" s="372">
        <v>0</v>
      </c>
      <c r="P7" s="372">
        <v>0</v>
      </c>
      <c r="Q7" s="372">
        <v>0</v>
      </c>
      <c r="R7" s="372">
        <v>0</v>
      </c>
      <c r="S7" s="372">
        <v>0</v>
      </c>
      <c r="T7" s="372">
        <v>0</v>
      </c>
      <c r="U7" s="372">
        <v>0</v>
      </c>
      <c r="V7" s="372">
        <v>0</v>
      </c>
      <c r="W7" s="372">
        <v>0</v>
      </c>
      <c r="X7" s="372">
        <v>0</v>
      </c>
      <c r="Y7" s="372">
        <v>0</v>
      </c>
      <c r="Z7" s="372">
        <v>0</v>
      </c>
      <c r="AA7" s="372">
        <v>0</v>
      </c>
      <c r="AB7" s="372">
        <v>0</v>
      </c>
      <c r="AC7" s="372">
        <v>0</v>
      </c>
      <c r="AD7" s="372">
        <v>0</v>
      </c>
      <c r="AE7" s="372">
        <v>0</v>
      </c>
      <c r="AF7" s="372">
        <v>0</v>
      </c>
      <c r="AG7" s="372">
        <v>0</v>
      </c>
      <c r="AH7" s="372">
        <v>0</v>
      </c>
      <c r="AI7" s="372">
        <v>0</v>
      </c>
      <c r="AJ7" s="372">
        <v>0</v>
      </c>
      <c r="AK7" s="372">
        <v>0</v>
      </c>
      <c r="AL7" s="372">
        <v>0</v>
      </c>
      <c r="AM7" s="372">
        <v>0</v>
      </c>
      <c r="AN7" s="372">
        <v>0</v>
      </c>
      <c r="AO7" s="372">
        <v>0</v>
      </c>
      <c r="AP7" s="372">
        <v>0</v>
      </c>
      <c r="AQ7" s="372">
        <v>0</v>
      </c>
      <c r="AR7" s="372">
        <v>0</v>
      </c>
      <c r="AS7" s="372">
        <v>0</v>
      </c>
      <c r="AT7" s="372">
        <v>0</v>
      </c>
      <c r="AU7" s="372">
        <v>0</v>
      </c>
      <c r="AV7" s="372">
        <v>0</v>
      </c>
      <c r="AW7" s="372">
        <v>0</v>
      </c>
      <c r="AX7" s="372">
        <v>0</v>
      </c>
      <c r="AY7" s="372">
        <v>0</v>
      </c>
      <c r="AZ7" s="372">
        <v>0</v>
      </c>
      <c r="BA7" s="372">
        <v>0</v>
      </c>
      <c r="BB7" s="372">
        <v>0</v>
      </c>
      <c r="BC7" s="372">
        <v>0</v>
      </c>
      <c r="BD7" s="372">
        <v>0</v>
      </c>
      <c r="BE7" s="372">
        <v>0</v>
      </c>
      <c r="BF7" s="372">
        <v>0</v>
      </c>
      <c r="BG7" s="372">
        <v>0</v>
      </c>
      <c r="BH7" s="372">
        <v>0</v>
      </c>
      <c r="BI7" s="372">
        <v>0</v>
      </c>
      <c r="BJ7" s="372">
        <v>0</v>
      </c>
      <c r="BK7" s="372">
        <v>0</v>
      </c>
    </row>
    <row r="8" spans="2:63" x14ac:dyDescent="0.15">
      <c r="B8" s="127" t="s">
        <v>392</v>
      </c>
      <c r="C8" s="372"/>
      <c r="D8" s="372">
        <v>0</v>
      </c>
      <c r="E8" s="372">
        <v>0</v>
      </c>
      <c r="F8" s="372">
        <v>0</v>
      </c>
      <c r="G8" s="372">
        <v>0</v>
      </c>
      <c r="H8" s="372">
        <v>0</v>
      </c>
      <c r="I8" s="372">
        <v>0</v>
      </c>
      <c r="J8" s="372">
        <v>0</v>
      </c>
      <c r="K8" s="372">
        <v>0</v>
      </c>
      <c r="L8" s="372">
        <v>0</v>
      </c>
      <c r="M8" s="372">
        <v>0</v>
      </c>
      <c r="N8" s="372">
        <v>0</v>
      </c>
      <c r="O8" s="372">
        <v>0</v>
      </c>
      <c r="P8" s="372">
        <v>0</v>
      </c>
      <c r="Q8" s="372">
        <v>0</v>
      </c>
      <c r="R8" s="372">
        <v>0</v>
      </c>
      <c r="S8" s="372">
        <v>0</v>
      </c>
      <c r="T8" s="372">
        <v>0</v>
      </c>
      <c r="U8" s="372">
        <v>0</v>
      </c>
      <c r="V8" s="372">
        <v>0</v>
      </c>
      <c r="W8" s="372">
        <v>0</v>
      </c>
      <c r="X8" s="372">
        <v>0</v>
      </c>
      <c r="Y8" s="372">
        <v>0</v>
      </c>
      <c r="Z8" s="372">
        <v>0</v>
      </c>
      <c r="AA8" s="372">
        <v>0</v>
      </c>
      <c r="AB8" s="372">
        <v>0</v>
      </c>
      <c r="AC8" s="372">
        <v>0</v>
      </c>
      <c r="AD8" s="372">
        <v>0</v>
      </c>
      <c r="AE8" s="372">
        <v>0</v>
      </c>
      <c r="AF8" s="372">
        <v>0</v>
      </c>
      <c r="AG8" s="372">
        <v>0</v>
      </c>
      <c r="AH8" s="372">
        <v>0</v>
      </c>
      <c r="AI8" s="372">
        <v>0</v>
      </c>
      <c r="AJ8" s="372">
        <v>0</v>
      </c>
      <c r="AK8" s="372">
        <v>0</v>
      </c>
      <c r="AL8" s="372">
        <v>0</v>
      </c>
      <c r="AM8" s="372">
        <v>0</v>
      </c>
      <c r="AN8" s="372">
        <v>0</v>
      </c>
      <c r="AO8" s="372">
        <v>0</v>
      </c>
      <c r="AP8" s="372">
        <v>0</v>
      </c>
      <c r="AQ8" s="372">
        <v>0</v>
      </c>
      <c r="AR8" s="372">
        <v>0</v>
      </c>
      <c r="AS8" s="372">
        <v>0</v>
      </c>
      <c r="AT8" s="372">
        <v>0</v>
      </c>
      <c r="AU8" s="372">
        <v>0</v>
      </c>
      <c r="AV8" s="372">
        <v>0</v>
      </c>
      <c r="AW8" s="372">
        <v>0</v>
      </c>
      <c r="AX8" s="372">
        <v>0</v>
      </c>
      <c r="AY8" s="372">
        <v>0</v>
      </c>
      <c r="AZ8" s="372">
        <v>0</v>
      </c>
      <c r="BA8" s="372">
        <v>0</v>
      </c>
      <c r="BB8" s="372">
        <v>0</v>
      </c>
      <c r="BC8" s="372">
        <v>0</v>
      </c>
      <c r="BD8" s="372">
        <v>0</v>
      </c>
      <c r="BE8" s="372">
        <v>0</v>
      </c>
      <c r="BF8" s="372">
        <v>0</v>
      </c>
      <c r="BG8" s="372">
        <v>0</v>
      </c>
      <c r="BH8" s="372">
        <v>0</v>
      </c>
      <c r="BI8" s="372">
        <v>0</v>
      </c>
      <c r="BJ8" s="372">
        <v>0</v>
      </c>
      <c r="BK8" s="372">
        <v>0</v>
      </c>
    </row>
    <row r="9" spans="2:63" x14ac:dyDescent="0.15">
      <c r="B9" s="127" t="s">
        <v>1246</v>
      </c>
      <c r="C9" s="372">
        <v>0</v>
      </c>
      <c r="D9" s="372">
        <v>0</v>
      </c>
      <c r="E9" s="372">
        <v>0</v>
      </c>
      <c r="F9" s="372">
        <v>0</v>
      </c>
      <c r="G9" s="372">
        <v>0</v>
      </c>
      <c r="H9" s="372">
        <v>0</v>
      </c>
      <c r="I9" s="372">
        <v>0</v>
      </c>
      <c r="J9" s="372">
        <v>0</v>
      </c>
      <c r="K9" s="372">
        <v>0</v>
      </c>
      <c r="L9" s="372">
        <v>0</v>
      </c>
      <c r="M9" s="372">
        <v>0</v>
      </c>
      <c r="N9" s="372">
        <v>0</v>
      </c>
      <c r="O9" s="372">
        <v>0</v>
      </c>
      <c r="P9" s="372">
        <v>0</v>
      </c>
      <c r="Q9" s="372">
        <v>0</v>
      </c>
      <c r="R9" s="372">
        <v>0</v>
      </c>
      <c r="S9" s="372">
        <v>0</v>
      </c>
      <c r="T9" s="372">
        <v>0</v>
      </c>
      <c r="U9" s="372">
        <v>0</v>
      </c>
      <c r="V9" s="372">
        <v>0</v>
      </c>
      <c r="W9" s="372">
        <v>0</v>
      </c>
      <c r="X9" s="372">
        <v>0</v>
      </c>
      <c r="Y9" s="372">
        <v>0</v>
      </c>
      <c r="Z9" s="372">
        <v>0</v>
      </c>
      <c r="AA9" s="372">
        <v>0</v>
      </c>
      <c r="AB9" s="372">
        <v>0</v>
      </c>
      <c r="AC9" s="372">
        <v>0</v>
      </c>
      <c r="AD9" s="372">
        <v>0</v>
      </c>
      <c r="AE9" s="372">
        <v>0</v>
      </c>
      <c r="AF9" s="372">
        <v>0</v>
      </c>
      <c r="AG9" s="372">
        <v>0</v>
      </c>
      <c r="AH9" s="372">
        <v>0</v>
      </c>
      <c r="AI9" s="372">
        <v>0</v>
      </c>
      <c r="AJ9" s="372">
        <v>0</v>
      </c>
      <c r="AK9" s="372">
        <v>0</v>
      </c>
      <c r="AL9" s="372">
        <v>0</v>
      </c>
      <c r="AM9" s="372">
        <v>0</v>
      </c>
      <c r="AN9" s="372">
        <v>0</v>
      </c>
      <c r="AO9" s="372">
        <v>0</v>
      </c>
      <c r="AP9" s="372">
        <v>0</v>
      </c>
      <c r="AQ9" s="372">
        <v>0</v>
      </c>
      <c r="AR9" s="372">
        <v>0</v>
      </c>
      <c r="AS9" s="372">
        <v>0</v>
      </c>
      <c r="AT9" s="372">
        <v>0</v>
      </c>
      <c r="AU9" s="372">
        <v>0</v>
      </c>
      <c r="AV9" s="372">
        <v>0</v>
      </c>
      <c r="AW9" s="372">
        <v>0</v>
      </c>
      <c r="AX9" s="372">
        <v>0</v>
      </c>
      <c r="AY9" s="372">
        <v>0</v>
      </c>
      <c r="AZ9" s="372">
        <v>0</v>
      </c>
      <c r="BA9" s="372">
        <v>0</v>
      </c>
      <c r="BB9" s="372">
        <v>0</v>
      </c>
      <c r="BC9" s="372">
        <v>0</v>
      </c>
      <c r="BD9" s="372">
        <v>0</v>
      </c>
      <c r="BE9" s="372">
        <v>0</v>
      </c>
      <c r="BF9" s="372">
        <v>0</v>
      </c>
      <c r="BG9" s="372">
        <v>0</v>
      </c>
      <c r="BH9" s="372">
        <v>0</v>
      </c>
      <c r="BI9" s="372">
        <v>0</v>
      </c>
      <c r="BJ9" s="372">
        <v>0</v>
      </c>
      <c r="BK9" s="372">
        <v>0</v>
      </c>
    </row>
    <row r="10" spans="2:63" x14ac:dyDescent="0.15">
      <c r="B10" s="127" t="s">
        <v>388</v>
      </c>
      <c r="C10" s="372"/>
      <c r="D10" s="372">
        <v>0</v>
      </c>
      <c r="E10" s="372">
        <v>0</v>
      </c>
      <c r="F10" s="372">
        <v>0</v>
      </c>
      <c r="G10" s="372">
        <v>0</v>
      </c>
      <c r="H10" s="372">
        <v>0</v>
      </c>
      <c r="I10" s="372">
        <v>0</v>
      </c>
      <c r="J10" s="372">
        <v>0</v>
      </c>
      <c r="K10" s="372">
        <v>0</v>
      </c>
      <c r="L10" s="372">
        <v>0</v>
      </c>
      <c r="M10" s="372">
        <v>0</v>
      </c>
      <c r="N10" s="372">
        <v>0</v>
      </c>
      <c r="O10" s="372">
        <v>0</v>
      </c>
      <c r="P10" s="372">
        <v>0</v>
      </c>
      <c r="Q10" s="372">
        <v>0</v>
      </c>
      <c r="R10" s="372">
        <v>0</v>
      </c>
      <c r="S10" s="372">
        <v>0</v>
      </c>
      <c r="T10" s="372">
        <v>0</v>
      </c>
      <c r="U10" s="372">
        <v>0</v>
      </c>
      <c r="V10" s="372">
        <v>0</v>
      </c>
      <c r="W10" s="372">
        <v>0</v>
      </c>
      <c r="X10" s="372">
        <v>0</v>
      </c>
      <c r="Y10" s="372">
        <v>0</v>
      </c>
      <c r="Z10" s="372">
        <v>0</v>
      </c>
      <c r="AA10" s="372">
        <v>0</v>
      </c>
      <c r="AB10" s="372">
        <v>0</v>
      </c>
      <c r="AC10" s="372">
        <v>0</v>
      </c>
      <c r="AD10" s="372">
        <v>0</v>
      </c>
      <c r="AE10" s="372">
        <v>0</v>
      </c>
      <c r="AF10" s="372">
        <v>0</v>
      </c>
      <c r="AG10" s="372">
        <v>0</v>
      </c>
      <c r="AH10" s="372">
        <v>0</v>
      </c>
      <c r="AI10" s="372">
        <v>0</v>
      </c>
      <c r="AJ10" s="372">
        <v>0</v>
      </c>
      <c r="AK10" s="372">
        <v>0</v>
      </c>
      <c r="AL10" s="372">
        <v>0</v>
      </c>
      <c r="AM10" s="372">
        <v>0</v>
      </c>
      <c r="AN10" s="372">
        <v>0</v>
      </c>
      <c r="AO10" s="372">
        <v>0</v>
      </c>
      <c r="AP10" s="372">
        <v>0</v>
      </c>
      <c r="AQ10" s="372">
        <v>0</v>
      </c>
      <c r="AR10" s="372">
        <v>0</v>
      </c>
      <c r="AS10" s="372">
        <v>0</v>
      </c>
      <c r="AT10" s="372">
        <v>0</v>
      </c>
      <c r="AU10" s="372">
        <v>0</v>
      </c>
      <c r="AV10" s="372">
        <v>0</v>
      </c>
      <c r="AW10" s="372">
        <v>0</v>
      </c>
      <c r="AX10" s="372">
        <v>0</v>
      </c>
      <c r="AY10" s="372">
        <v>0</v>
      </c>
      <c r="AZ10" s="372">
        <v>0</v>
      </c>
      <c r="BA10" s="372">
        <v>0</v>
      </c>
      <c r="BB10" s="372">
        <v>0</v>
      </c>
      <c r="BC10" s="372">
        <v>0</v>
      </c>
      <c r="BD10" s="372">
        <v>0</v>
      </c>
      <c r="BE10" s="372">
        <v>0</v>
      </c>
      <c r="BF10" s="372">
        <v>0</v>
      </c>
      <c r="BG10" s="372">
        <v>0</v>
      </c>
      <c r="BH10" s="372">
        <v>0</v>
      </c>
      <c r="BI10" s="372">
        <v>0</v>
      </c>
      <c r="BJ10" s="372">
        <v>0</v>
      </c>
      <c r="BK10" s="372">
        <v>0</v>
      </c>
    </row>
    <row r="11" spans="2:63" x14ac:dyDescent="0.15">
      <c r="B11" s="128" t="s">
        <v>391</v>
      </c>
      <c r="C11" s="372"/>
      <c r="D11" s="372">
        <v>0</v>
      </c>
      <c r="E11" s="372">
        <v>0</v>
      </c>
      <c r="F11" s="372">
        <v>0</v>
      </c>
      <c r="G11" s="372">
        <v>0</v>
      </c>
      <c r="H11" s="372">
        <v>0</v>
      </c>
      <c r="I11" s="372">
        <v>0</v>
      </c>
      <c r="J11" s="372">
        <v>0</v>
      </c>
      <c r="K11" s="372">
        <v>0</v>
      </c>
      <c r="L11" s="372">
        <v>0</v>
      </c>
      <c r="M11" s="372">
        <v>0</v>
      </c>
      <c r="N11" s="372">
        <v>0</v>
      </c>
      <c r="O11" s="372">
        <v>0</v>
      </c>
      <c r="P11" s="372">
        <v>0</v>
      </c>
      <c r="Q11" s="372">
        <v>0</v>
      </c>
      <c r="R11" s="372">
        <v>0</v>
      </c>
      <c r="S11" s="372">
        <v>0</v>
      </c>
      <c r="T11" s="372">
        <v>0</v>
      </c>
      <c r="U11" s="372">
        <v>0</v>
      </c>
      <c r="V11" s="372">
        <v>0</v>
      </c>
      <c r="W11" s="372">
        <v>0</v>
      </c>
      <c r="X11" s="372">
        <v>0</v>
      </c>
      <c r="Y11" s="372">
        <v>0</v>
      </c>
      <c r="Z11" s="372">
        <v>0</v>
      </c>
      <c r="AA11" s="372">
        <v>0</v>
      </c>
      <c r="AB11" s="372">
        <v>0</v>
      </c>
      <c r="AC11" s="372">
        <v>0</v>
      </c>
      <c r="AD11" s="372">
        <v>0</v>
      </c>
      <c r="AE11" s="372">
        <v>0</v>
      </c>
      <c r="AF11" s="372">
        <v>0</v>
      </c>
      <c r="AG11" s="372">
        <v>0</v>
      </c>
      <c r="AH11" s="372">
        <v>0</v>
      </c>
      <c r="AI11" s="372">
        <v>0</v>
      </c>
      <c r="AJ11" s="372">
        <v>0</v>
      </c>
      <c r="AK11" s="372">
        <v>0</v>
      </c>
      <c r="AL11" s="372">
        <v>0</v>
      </c>
      <c r="AM11" s="372">
        <v>0</v>
      </c>
      <c r="AN11" s="372">
        <v>0</v>
      </c>
      <c r="AO11" s="372">
        <v>0</v>
      </c>
      <c r="AP11" s="372">
        <v>0</v>
      </c>
      <c r="AQ11" s="372">
        <v>0</v>
      </c>
      <c r="AR11" s="372">
        <v>0</v>
      </c>
      <c r="AS11" s="372">
        <v>0</v>
      </c>
      <c r="AT11" s="372">
        <v>0</v>
      </c>
      <c r="AU11" s="372">
        <v>0</v>
      </c>
      <c r="AV11" s="372">
        <v>0</v>
      </c>
      <c r="AW11" s="372">
        <v>0</v>
      </c>
      <c r="AX11" s="372">
        <v>0</v>
      </c>
      <c r="AY11" s="372">
        <v>0</v>
      </c>
      <c r="AZ11" s="372">
        <v>0</v>
      </c>
      <c r="BA11" s="372">
        <v>0</v>
      </c>
      <c r="BB11" s="372">
        <v>0</v>
      </c>
      <c r="BC11" s="372">
        <v>0</v>
      </c>
      <c r="BD11" s="372">
        <v>0</v>
      </c>
      <c r="BE11" s="372">
        <v>0</v>
      </c>
      <c r="BF11" s="372">
        <v>0</v>
      </c>
      <c r="BG11" s="372">
        <v>0</v>
      </c>
      <c r="BH11" s="372">
        <v>0</v>
      </c>
      <c r="BI11" s="372">
        <v>0</v>
      </c>
      <c r="BJ11" s="372">
        <v>0</v>
      </c>
      <c r="BK11" s="372">
        <v>0</v>
      </c>
    </row>
    <row r="12" spans="2:63" x14ac:dyDescent="0.15">
      <c r="B12" s="128" t="s">
        <v>398</v>
      </c>
      <c r="C12" s="372">
        <v>0</v>
      </c>
      <c r="D12" s="372">
        <v>0</v>
      </c>
      <c r="E12" s="372">
        <v>0</v>
      </c>
      <c r="F12" s="372">
        <v>0</v>
      </c>
      <c r="G12" s="372">
        <v>0</v>
      </c>
      <c r="H12" s="372">
        <v>0</v>
      </c>
      <c r="I12" s="372">
        <v>0</v>
      </c>
      <c r="J12" s="372">
        <v>0</v>
      </c>
      <c r="K12" s="372">
        <v>0</v>
      </c>
      <c r="L12" s="372">
        <v>0</v>
      </c>
      <c r="M12" s="372">
        <v>0</v>
      </c>
      <c r="N12" s="372">
        <v>0</v>
      </c>
      <c r="O12" s="372">
        <v>0</v>
      </c>
      <c r="P12" s="372">
        <v>0</v>
      </c>
      <c r="Q12" s="372">
        <v>0</v>
      </c>
      <c r="R12" s="372">
        <v>0</v>
      </c>
      <c r="S12" s="372">
        <v>0</v>
      </c>
      <c r="T12" s="372">
        <v>0</v>
      </c>
      <c r="U12" s="372">
        <v>0</v>
      </c>
      <c r="V12" s="372">
        <v>0</v>
      </c>
      <c r="W12" s="372">
        <v>0</v>
      </c>
      <c r="X12" s="372">
        <v>0</v>
      </c>
      <c r="Y12" s="372">
        <v>0</v>
      </c>
      <c r="Z12" s="372">
        <v>0</v>
      </c>
      <c r="AA12" s="372">
        <v>0</v>
      </c>
      <c r="AB12" s="372">
        <v>0</v>
      </c>
      <c r="AC12" s="372">
        <v>0</v>
      </c>
      <c r="AD12" s="372">
        <v>0</v>
      </c>
      <c r="AE12" s="372">
        <v>0</v>
      </c>
      <c r="AF12" s="372">
        <v>0</v>
      </c>
      <c r="AG12" s="372">
        <v>0</v>
      </c>
      <c r="AH12" s="372">
        <v>0</v>
      </c>
      <c r="AI12" s="372">
        <v>0</v>
      </c>
      <c r="AJ12" s="372">
        <v>0</v>
      </c>
      <c r="AK12" s="372">
        <v>0</v>
      </c>
      <c r="AL12" s="372">
        <v>0</v>
      </c>
      <c r="AM12" s="372">
        <v>0</v>
      </c>
      <c r="AN12" s="372">
        <v>0</v>
      </c>
      <c r="AO12" s="372">
        <v>0</v>
      </c>
      <c r="AP12" s="372">
        <v>0</v>
      </c>
      <c r="AQ12" s="372">
        <v>0</v>
      </c>
      <c r="AR12" s="372">
        <v>0</v>
      </c>
      <c r="AS12" s="372">
        <v>0</v>
      </c>
      <c r="AT12" s="372">
        <v>0</v>
      </c>
      <c r="AU12" s="372">
        <v>0</v>
      </c>
      <c r="AV12" s="372">
        <v>0</v>
      </c>
      <c r="AW12" s="372">
        <v>0</v>
      </c>
      <c r="AX12" s="372">
        <v>0</v>
      </c>
      <c r="AY12" s="372">
        <v>0</v>
      </c>
      <c r="AZ12" s="372">
        <v>0</v>
      </c>
      <c r="BA12" s="372">
        <v>0</v>
      </c>
      <c r="BB12" s="372">
        <v>0</v>
      </c>
      <c r="BC12" s="372">
        <v>0</v>
      </c>
      <c r="BD12" s="372">
        <v>0</v>
      </c>
      <c r="BE12" s="372">
        <v>0</v>
      </c>
      <c r="BF12" s="372">
        <v>0</v>
      </c>
      <c r="BG12" s="372">
        <v>0</v>
      </c>
      <c r="BH12" s="372">
        <v>0</v>
      </c>
      <c r="BI12" s="372">
        <v>0</v>
      </c>
      <c r="BJ12" s="372">
        <v>0</v>
      </c>
      <c r="BK12" s="372">
        <v>0</v>
      </c>
    </row>
    <row r="13" spans="2:63" x14ac:dyDescent="0.15">
      <c r="B13" s="128" t="s">
        <v>393</v>
      </c>
      <c r="C13" s="372"/>
      <c r="D13" s="372">
        <v>0</v>
      </c>
      <c r="E13" s="372">
        <v>0</v>
      </c>
      <c r="F13" s="372">
        <v>0</v>
      </c>
      <c r="G13" s="372">
        <v>0</v>
      </c>
      <c r="H13" s="372">
        <v>0</v>
      </c>
      <c r="I13" s="372">
        <v>0</v>
      </c>
      <c r="J13" s="372">
        <v>0</v>
      </c>
      <c r="K13" s="372">
        <v>0</v>
      </c>
      <c r="L13" s="372">
        <v>0</v>
      </c>
      <c r="M13" s="372">
        <v>0</v>
      </c>
      <c r="N13" s="372">
        <v>0</v>
      </c>
      <c r="O13" s="372">
        <v>0</v>
      </c>
      <c r="P13" s="372">
        <v>0</v>
      </c>
      <c r="Q13" s="372">
        <v>0</v>
      </c>
      <c r="R13" s="372">
        <v>0</v>
      </c>
      <c r="S13" s="372">
        <v>0</v>
      </c>
      <c r="T13" s="372">
        <v>0</v>
      </c>
      <c r="U13" s="372">
        <v>0</v>
      </c>
      <c r="V13" s="372">
        <v>0</v>
      </c>
      <c r="W13" s="372">
        <v>0</v>
      </c>
      <c r="X13" s="372">
        <v>0</v>
      </c>
      <c r="Y13" s="372">
        <v>0</v>
      </c>
      <c r="Z13" s="372">
        <v>0</v>
      </c>
      <c r="AA13" s="372">
        <v>0</v>
      </c>
      <c r="AB13" s="372">
        <v>0</v>
      </c>
      <c r="AC13" s="372">
        <v>0</v>
      </c>
      <c r="AD13" s="372">
        <v>0</v>
      </c>
      <c r="AE13" s="372">
        <v>0</v>
      </c>
      <c r="AF13" s="372">
        <v>0</v>
      </c>
      <c r="AG13" s="372">
        <v>0</v>
      </c>
      <c r="AH13" s="372">
        <v>0</v>
      </c>
      <c r="AI13" s="372">
        <v>0</v>
      </c>
      <c r="AJ13" s="372">
        <v>0</v>
      </c>
      <c r="AK13" s="372">
        <v>0</v>
      </c>
      <c r="AL13" s="372">
        <v>0</v>
      </c>
      <c r="AM13" s="372">
        <v>0</v>
      </c>
      <c r="AN13" s="372">
        <v>0</v>
      </c>
      <c r="AO13" s="372">
        <v>0</v>
      </c>
      <c r="AP13" s="372">
        <v>0</v>
      </c>
      <c r="AQ13" s="372">
        <v>0</v>
      </c>
      <c r="AR13" s="372">
        <v>0</v>
      </c>
      <c r="AS13" s="372">
        <v>0</v>
      </c>
      <c r="AT13" s="372">
        <v>0</v>
      </c>
      <c r="AU13" s="372">
        <v>0</v>
      </c>
      <c r="AV13" s="372">
        <v>0</v>
      </c>
      <c r="AW13" s="372">
        <v>0</v>
      </c>
      <c r="AX13" s="372">
        <v>0</v>
      </c>
      <c r="AY13" s="372">
        <v>0</v>
      </c>
      <c r="AZ13" s="372">
        <v>0</v>
      </c>
      <c r="BA13" s="372">
        <v>0</v>
      </c>
      <c r="BB13" s="372">
        <v>0</v>
      </c>
      <c r="BC13" s="372">
        <v>0</v>
      </c>
      <c r="BD13" s="372">
        <v>0</v>
      </c>
      <c r="BE13" s="372">
        <v>0</v>
      </c>
      <c r="BF13" s="372">
        <v>0</v>
      </c>
      <c r="BG13" s="372">
        <v>0</v>
      </c>
      <c r="BH13" s="372">
        <v>0</v>
      </c>
      <c r="BI13" s="372">
        <v>0</v>
      </c>
      <c r="BJ13" s="372">
        <v>0</v>
      </c>
      <c r="BK13" s="372">
        <v>0</v>
      </c>
    </row>
    <row r="14" spans="2:63" x14ac:dyDescent="0.15">
      <c r="B14" s="128" t="s">
        <v>384</v>
      </c>
      <c r="C14" s="372"/>
      <c r="D14" s="372">
        <v>0</v>
      </c>
      <c r="E14" s="372">
        <v>0</v>
      </c>
      <c r="F14" s="372">
        <v>0</v>
      </c>
      <c r="G14" s="372">
        <v>0</v>
      </c>
      <c r="H14" s="372">
        <v>0</v>
      </c>
      <c r="I14" s="372">
        <v>0</v>
      </c>
      <c r="J14" s="372">
        <v>0</v>
      </c>
      <c r="K14" s="372">
        <v>0</v>
      </c>
      <c r="L14" s="372">
        <v>0</v>
      </c>
      <c r="M14" s="372">
        <v>0</v>
      </c>
      <c r="N14" s="372">
        <v>0</v>
      </c>
      <c r="O14" s="372">
        <v>0</v>
      </c>
      <c r="P14" s="372">
        <v>0</v>
      </c>
      <c r="Q14" s="372">
        <v>0</v>
      </c>
      <c r="R14" s="372">
        <v>0</v>
      </c>
      <c r="S14" s="372">
        <v>0</v>
      </c>
      <c r="T14" s="372">
        <v>0</v>
      </c>
      <c r="U14" s="372">
        <v>0</v>
      </c>
      <c r="V14" s="372">
        <v>0</v>
      </c>
      <c r="W14" s="372">
        <v>0</v>
      </c>
      <c r="X14" s="372">
        <v>0</v>
      </c>
      <c r="Y14" s="372">
        <v>0</v>
      </c>
      <c r="Z14" s="372">
        <v>0</v>
      </c>
      <c r="AA14" s="372">
        <v>0</v>
      </c>
      <c r="AB14" s="372">
        <v>0</v>
      </c>
      <c r="AC14" s="372">
        <v>0</v>
      </c>
      <c r="AD14" s="372">
        <v>0</v>
      </c>
      <c r="AE14" s="372">
        <v>0</v>
      </c>
      <c r="AF14" s="372">
        <v>0</v>
      </c>
      <c r="AG14" s="372">
        <v>0</v>
      </c>
      <c r="AH14" s="372">
        <v>0</v>
      </c>
      <c r="AI14" s="372">
        <v>0</v>
      </c>
      <c r="AJ14" s="372">
        <v>0</v>
      </c>
      <c r="AK14" s="372">
        <v>0</v>
      </c>
      <c r="AL14" s="372">
        <v>0</v>
      </c>
      <c r="AM14" s="372">
        <v>0</v>
      </c>
      <c r="AN14" s="372">
        <v>0</v>
      </c>
      <c r="AO14" s="372">
        <v>0</v>
      </c>
      <c r="AP14" s="372">
        <v>0</v>
      </c>
      <c r="AQ14" s="372">
        <v>0</v>
      </c>
      <c r="AR14" s="372">
        <v>0</v>
      </c>
      <c r="AS14" s="372">
        <v>0</v>
      </c>
      <c r="AT14" s="372">
        <v>0</v>
      </c>
      <c r="AU14" s="372">
        <v>0</v>
      </c>
      <c r="AV14" s="372">
        <v>0</v>
      </c>
      <c r="AW14" s="372">
        <v>0</v>
      </c>
      <c r="AX14" s="372">
        <v>0</v>
      </c>
      <c r="AY14" s="372">
        <v>0</v>
      </c>
      <c r="AZ14" s="372">
        <v>0</v>
      </c>
      <c r="BA14" s="372">
        <v>0</v>
      </c>
      <c r="BB14" s="372">
        <v>0</v>
      </c>
      <c r="BC14" s="372">
        <v>0</v>
      </c>
      <c r="BD14" s="372">
        <v>0</v>
      </c>
      <c r="BE14" s="372">
        <v>0</v>
      </c>
      <c r="BF14" s="372">
        <v>0</v>
      </c>
      <c r="BG14" s="372">
        <v>0</v>
      </c>
      <c r="BH14" s="372">
        <v>0</v>
      </c>
      <c r="BI14" s="372">
        <v>0</v>
      </c>
      <c r="BJ14" s="372">
        <v>0</v>
      </c>
      <c r="BK14" s="372">
        <v>0</v>
      </c>
    </row>
    <row r="15" spans="2:63" x14ac:dyDescent="0.15">
      <c r="B15" s="128" t="s">
        <v>395</v>
      </c>
      <c r="C15" s="372"/>
      <c r="D15" s="372">
        <v>0</v>
      </c>
      <c r="E15" s="372">
        <v>0</v>
      </c>
      <c r="F15" s="372">
        <v>0</v>
      </c>
      <c r="G15" s="372">
        <v>0</v>
      </c>
      <c r="H15" s="372">
        <v>0</v>
      </c>
      <c r="I15" s="372">
        <v>0</v>
      </c>
      <c r="J15" s="372">
        <v>0</v>
      </c>
      <c r="K15" s="372">
        <v>0</v>
      </c>
      <c r="L15" s="372">
        <v>0</v>
      </c>
      <c r="M15" s="372">
        <v>0</v>
      </c>
      <c r="N15" s="372">
        <v>0</v>
      </c>
      <c r="O15" s="372">
        <v>0</v>
      </c>
      <c r="P15" s="372">
        <v>0</v>
      </c>
      <c r="Q15" s="372">
        <v>0</v>
      </c>
      <c r="R15" s="372">
        <v>0</v>
      </c>
      <c r="S15" s="372">
        <v>0</v>
      </c>
      <c r="T15" s="372">
        <v>0</v>
      </c>
      <c r="U15" s="372">
        <v>0</v>
      </c>
      <c r="V15" s="372">
        <v>0</v>
      </c>
      <c r="W15" s="372">
        <v>0</v>
      </c>
      <c r="X15" s="372">
        <v>0</v>
      </c>
      <c r="Y15" s="372">
        <v>0</v>
      </c>
      <c r="Z15" s="372">
        <v>0</v>
      </c>
      <c r="AA15" s="372">
        <v>0</v>
      </c>
      <c r="AB15" s="372">
        <v>0</v>
      </c>
      <c r="AC15" s="372">
        <v>0</v>
      </c>
      <c r="AD15" s="372">
        <v>0</v>
      </c>
      <c r="AE15" s="372">
        <v>0</v>
      </c>
      <c r="AF15" s="372">
        <v>0</v>
      </c>
      <c r="AG15" s="372">
        <v>0</v>
      </c>
      <c r="AH15" s="372">
        <v>0</v>
      </c>
      <c r="AI15" s="372">
        <v>0</v>
      </c>
      <c r="AJ15" s="372">
        <v>0</v>
      </c>
      <c r="AK15" s="372">
        <v>0</v>
      </c>
      <c r="AL15" s="372">
        <v>0</v>
      </c>
      <c r="AM15" s="372">
        <v>0</v>
      </c>
      <c r="AN15" s="372">
        <v>0</v>
      </c>
      <c r="AO15" s="372">
        <v>0</v>
      </c>
      <c r="AP15" s="372">
        <v>0</v>
      </c>
      <c r="AQ15" s="372">
        <v>0</v>
      </c>
      <c r="AR15" s="372">
        <v>0</v>
      </c>
      <c r="AS15" s="372">
        <v>0</v>
      </c>
      <c r="AT15" s="372">
        <v>0</v>
      </c>
      <c r="AU15" s="372">
        <v>0</v>
      </c>
      <c r="AV15" s="372">
        <v>0</v>
      </c>
      <c r="AW15" s="372">
        <v>0</v>
      </c>
      <c r="AX15" s="372">
        <v>0</v>
      </c>
      <c r="AY15" s="372">
        <v>0</v>
      </c>
      <c r="AZ15" s="372">
        <v>0</v>
      </c>
      <c r="BA15" s="372">
        <v>0</v>
      </c>
      <c r="BB15" s="372">
        <v>0</v>
      </c>
      <c r="BC15" s="372">
        <v>0</v>
      </c>
      <c r="BD15" s="372">
        <v>0</v>
      </c>
      <c r="BE15" s="372">
        <v>0</v>
      </c>
      <c r="BF15" s="372">
        <v>0</v>
      </c>
      <c r="BG15" s="372">
        <v>0</v>
      </c>
      <c r="BH15" s="372">
        <v>0</v>
      </c>
      <c r="BI15" s="372">
        <v>0</v>
      </c>
      <c r="BJ15" s="372">
        <v>0</v>
      </c>
      <c r="BK15" s="372">
        <v>0</v>
      </c>
    </row>
    <row r="16" spans="2:63" x14ac:dyDescent="0.15">
      <c r="B16" s="128" t="s">
        <v>396</v>
      </c>
      <c r="C16" s="372"/>
      <c r="D16" s="372">
        <v>0</v>
      </c>
      <c r="E16" s="372">
        <v>0</v>
      </c>
      <c r="F16" s="372">
        <v>0</v>
      </c>
      <c r="G16" s="372">
        <v>0</v>
      </c>
      <c r="H16" s="372">
        <v>0</v>
      </c>
      <c r="I16" s="372">
        <v>0</v>
      </c>
      <c r="J16" s="372">
        <v>0</v>
      </c>
      <c r="K16" s="372">
        <v>0</v>
      </c>
      <c r="L16" s="372">
        <v>0</v>
      </c>
      <c r="M16" s="372">
        <v>0</v>
      </c>
      <c r="N16" s="372">
        <v>0</v>
      </c>
      <c r="O16" s="372">
        <v>0</v>
      </c>
      <c r="P16" s="372">
        <v>0</v>
      </c>
      <c r="Q16" s="372">
        <v>0</v>
      </c>
      <c r="R16" s="372">
        <v>0</v>
      </c>
      <c r="S16" s="372">
        <v>0</v>
      </c>
      <c r="T16" s="372">
        <v>0</v>
      </c>
      <c r="U16" s="372">
        <v>0</v>
      </c>
      <c r="V16" s="372">
        <v>0</v>
      </c>
      <c r="W16" s="372">
        <v>0</v>
      </c>
      <c r="X16" s="372">
        <v>0</v>
      </c>
      <c r="Y16" s="372">
        <v>0</v>
      </c>
      <c r="Z16" s="372">
        <v>0</v>
      </c>
      <c r="AA16" s="372">
        <v>0</v>
      </c>
      <c r="AB16" s="372">
        <v>0</v>
      </c>
      <c r="AC16" s="372">
        <v>0</v>
      </c>
      <c r="AD16" s="372">
        <v>0</v>
      </c>
      <c r="AE16" s="372">
        <v>0</v>
      </c>
      <c r="AF16" s="372">
        <v>0</v>
      </c>
      <c r="AG16" s="372">
        <v>0</v>
      </c>
      <c r="AH16" s="372">
        <v>0</v>
      </c>
      <c r="AI16" s="372">
        <v>0</v>
      </c>
      <c r="AJ16" s="372">
        <v>0</v>
      </c>
      <c r="AK16" s="372">
        <v>0</v>
      </c>
      <c r="AL16" s="372">
        <v>0</v>
      </c>
      <c r="AM16" s="372">
        <v>0</v>
      </c>
      <c r="AN16" s="372">
        <v>0</v>
      </c>
      <c r="AO16" s="372">
        <v>0</v>
      </c>
      <c r="AP16" s="372">
        <v>0</v>
      </c>
      <c r="AQ16" s="372">
        <v>0</v>
      </c>
      <c r="AR16" s="372">
        <v>0</v>
      </c>
      <c r="AS16" s="372">
        <v>0</v>
      </c>
      <c r="AT16" s="372">
        <v>0</v>
      </c>
      <c r="AU16" s="372">
        <v>0</v>
      </c>
      <c r="AV16" s="372">
        <v>0</v>
      </c>
      <c r="AW16" s="372">
        <v>0</v>
      </c>
      <c r="AX16" s="372">
        <v>0</v>
      </c>
      <c r="AY16" s="372">
        <v>0</v>
      </c>
      <c r="AZ16" s="372">
        <v>0</v>
      </c>
      <c r="BA16" s="372">
        <v>0</v>
      </c>
      <c r="BB16" s="372">
        <v>0</v>
      </c>
      <c r="BC16" s="372">
        <v>0</v>
      </c>
      <c r="BD16" s="372">
        <v>0</v>
      </c>
      <c r="BE16" s="372">
        <v>0</v>
      </c>
      <c r="BF16" s="372">
        <v>0</v>
      </c>
      <c r="BG16" s="372">
        <v>0</v>
      </c>
      <c r="BH16" s="372">
        <v>0</v>
      </c>
      <c r="BI16" s="372">
        <v>0</v>
      </c>
      <c r="BJ16" s="372">
        <v>0</v>
      </c>
      <c r="BK16" s="372">
        <v>0</v>
      </c>
    </row>
    <row r="17" spans="1:63" x14ac:dyDescent="0.15">
      <c r="B17" s="128" t="s">
        <v>397</v>
      </c>
      <c r="C17" s="372">
        <v>0</v>
      </c>
      <c r="D17" s="372">
        <v>0</v>
      </c>
      <c r="E17" s="372">
        <v>0</v>
      </c>
      <c r="F17" s="372">
        <v>0</v>
      </c>
      <c r="G17" s="372">
        <v>0</v>
      </c>
      <c r="H17" s="372">
        <v>0</v>
      </c>
      <c r="I17" s="372">
        <v>0</v>
      </c>
      <c r="J17" s="372">
        <v>0</v>
      </c>
      <c r="K17" s="372">
        <v>0</v>
      </c>
      <c r="L17" s="372">
        <v>0</v>
      </c>
      <c r="M17" s="372">
        <v>0</v>
      </c>
      <c r="N17" s="372">
        <v>0</v>
      </c>
      <c r="O17" s="372">
        <v>0</v>
      </c>
      <c r="P17" s="372">
        <v>0</v>
      </c>
      <c r="Q17" s="372">
        <v>0</v>
      </c>
      <c r="R17" s="372">
        <v>0</v>
      </c>
      <c r="S17" s="372">
        <v>0</v>
      </c>
      <c r="T17" s="372">
        <v>0</v>
      </c>
      <c r="U17" s="372">
        <v>0</v>
      </c>
      <c r="V17" s="372">
        <v>0</v>
      </c>
      <c r="W17" s="372">
        <v>0</v>
      </c>
      <c r="X17" s="372">
        <v>0</v>
      </c>
      <c r="Y17" s="372">
        <v>0</v>
      </c>
      <c r="Z17" s="372">
        <v>0</v>
      </c>
      <c r="AA17" s="372">
        <v>0</v>
      </c>
      <c r="AB17" s="372">
        <v>0</v>
      </c>
      <c r="AC17" s="372">
        <v>0</v>
      </c>
      <c r="AD17" s="372">
        <v>0</v>
      </c>
      <c r="AE17" s="372">
        <v>0</v>
      </c>
      <c r="AF17" s="372">
        <v>0</v>
      </c>
      <c r="AG17" s="372">
        <v>0</v>
      </c>
      <c r="AH17" s="372">
        <v>0</v>
      </c>
      <c r="AI17" s="372">
        <v>0</v>
      </c>
      <c r="AJ17" s="372">
        <v>0</v>
      </c>
      <c r="AK17" s="372">
        <v>0</v>
      </c>
      <c r="AL17" s="372">
        <v>0</v>
      </c>
      <c r="AM17" s="372">
        <v>0</v>
      </c>
      <c r="AN17" s="372">
        <v>0</v>
      </c>
      <c r="AO17" s="372">
        <v>0</v>
      </c>
      <c r="AP17" s="372">
        <v>0</v>
      </c>
      <c r="AQ17" s="372">
        <v>0</v>
      </c>
      <c r="AR17" s="372">
        <v>0</v>
      </c>
      <c r="AS17" s="372">
        <v>0</v>
      </c>
      <c r="AT17" s="372">
        <v>0</v>
      </c>
      <c r="AU17" s="372">
        <v>0</v>
      </c>
      <c r="AV17" s="372">
        <v>0</v>
      </c>
      <c r="AW17" s="372">
        <v>0</v>
      </c>
      <c r="AX17" s="372">
        <v>0</v>
      </c>
      <c r="AY17" s="372">
        <v>0</v>
      </c>
      <c r="AZ17" s="372">
        <v>0</v>
      </c>
      <c r="BA17" s="372">
        <v>0</v>
      </c>
      <c r="BB17" s="372">
        <v>0</v>
      </c>
      <c r="BC17" s="372">
        <v>0</v>
      </c>
      <c r="BD17" s="372">
        <v>0</v>
      </c>
      <c r="BE17" s="372">
        <v>0</v>
      </c>
      <c r="BF17" s="372">
        <v>0</v>
      </c>
      <c r="BG17" s="372">
        <v>0</v>
      </c>
      <c r="BH17" s="372">
        <v>0</v>
      </c>
      <c r="BI17" s="372">
        <v>0</v>
      </c>
      <c r="BJ17" s="372">
        <v>0</v>
      </c>
      <c r="BK17" s="372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393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384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397</v>
      </c>
      <c r="C29" s="372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1550</v>
      </c>
      <c r="L42" s="130">
        <f t="shared" si="3"/>
        <v>1550</v>
      </c>
      <c r="M42" s="130">
        <f t="shared" si="3"/>
        <v>3100</v>
      </c>
      <c r="N42" s="130">
        <f t="shared" si="3"/>
        <v>3100</v>
      </c>
      <c r="O42" s="130">
        <f t="shared" si="3"/>
        <v>3100</v>
      </c>
      <c r="P42" s="130">
        <f t="shared" si="3"/>
        <v>4650</v>
      </c>
      <c r="Q42" s="130">
        <f t="shared" si="3"/>
        <v>4650</v>
      </c>
      <c r="R42" s="130">
        <f t="shared" si="3"/>
        <v>4650</v>
      </c>
      <c r="S42" s="130">
        <f t="shared" si="3"/>
        <v>7360</v>
      </c>
      <c r="T42" s="130">
        <f t="shared" si="3"/>
        <v>7750</v>
      </c>
      <c r="U42" s="130">
        <f t="shared" si="3"/>
        <v>8910</v>
      </c>
      <c r="V42" s="130">
        <f t="shared" si="3"/>
        <v>10850</v>
      </c>
      <c r="W42" s="130">
        <f t="shared" si="3"/>
        <v>12010</v>
      </c>
      <c r="X42" s="130">
        <f t="shared" si="3"/>
        <v>10850</v>
      </c>
      <c r="Y42" s="130">
        <f t="shared" si="3"/>
        <v>12010</v>
      </c>
      <c r="Z42" s="130">
        <f t="shared" si="3"/>
        <v>10850</v>
      </c>
      <c r="AA42" s="130">
        <f t="shared" si="3"/>
        <v>12010</v>
      </c>
      <c r="AB42" s="130">
        <f t="shared" si="3"/>
        <v>12400</v>
      </c>
      <c r="AC42" s="130">
        <f t="shared" si="3"/>
        <v>13560</v>
      </c>
      <c r="AD42" s="130">
        <f t="shared" si="3"/>
        <v>12400</v>
      </c>
      <c r="AE42" s="130">
        <f t="shared" si="3"/>
        <v>13560</v>
      </c>
      <c r="AF42" s="130">
        <f t="shared" si="3"/>
        <v>12400</v>
      </c>
      <c r="AG42" s="130">
        <f t="shared" si="3"/>
        <v>13560</v>
      </c>
      <c r="AH42" s="130">
        <f t="shared" si="3"/>
        <v>12400</v>
      </c>
      <c r="AI42" s="130">
        <f t="shared" ref="AI42:BK42" si="4">AI40+AI38+AI31+AI19</f>
        <v>13560</v>
      </c>
      <c r="AJ42" s="130">
        <f t="shared" si="4"/>
        <v>12400</v>
      </c>
      <c r="AK42" s="130">
        <f t="shared" si="4"/>
        <v>13560</v>
      </c>
      <c r="AL42" s="130">
        <f t="shared" si="4"/>
        <v>12400</v>
      </c>
      <c r="AM42" s="130">
        <f t="shared" si="4"/>
        <v>13560</v>
      </c>
      <c r="AN42" s="130">
        <f t="shared" si="4"/>
        <v>15500</v>
      </c>
      <c r="AO42" s="130">
        <f t="shared" si="4"/>
        <v>16660</v>
      </c>
      <c r="AP42" s="130">
        <f t="shared" si="4"/>
        <v>15500</v>
      </c>
      <c r="AQ42" s="130">
        <f t="shared" si="4"/>
        <v>16660</v>
      </c>
      <c r="AR42" s="130">
        <f t="shared" si="4"/>
        <v>15500</v>
      </c>
      <c r="AS42" s="130">
        <f t="shared" si="4"/>
        <v>16660</v>
      </c>
      <c r="AT42" s="130">
        <f t="shared" si="4"/>
        <v>15500</v>
      </c>
      <c r="AU42" s="130">
        <f t="shared" si="4"/>
        <v>16660</v>
      </c>
      <c r="AV42" s="130">
        <f t="shared" si="4"/>
        <v>15500</v>
      </c>
      <c r="AW42" s="130">
        <f t="shared" si="4"/>
        <v>16660</v>
      </c>
      <c r="AX42" s="130">
        <f t="shared" si="4"/>
        <v>15500</v>
      </c>
      <c r="AY42" s="130">
        <f t="shared" si="4"/>
        <v>16660</v>
      </c>
      <c r="AZ42" s="130">
        <f t="shared" si="4"/>
        <v>18600</v>
      </c>
      <c r="BA42" s="130">
        <f t="shared" si="4"/>
        <v>19760</v>
      </c>
      <c r="BB42" s="130">
        <f t="shared" si="4"/>
        <v>18600</v>
      </c>
      <c r="BC42" s="130">
        <f t="shared" si="4"/>
        <v>19760</v>
      </c>
      <c r="BD42" s="130">
        <f t="shared" si="4"/>
        <v>18600</v>
      </c>
      <c r="BE42" s="130">
        <f t="shared" si="4"/>
        <v>19760</v>
      </c>
      <c r="BF42" s="130">
        <f t="shared" si="4"/>
        <v>18600</v>
      </c>
      <c r="BG42" s="130">
        <f t="shared" si="4"/>
        <v>19760</v>
      </c>
      <c r="BH42" s="130">
        <f t="shared" si="4"/>
        <v>18600</v>
      </c>
      <c r="BI42" s="130">
        <f t="shared" si="4"/>
        <v>19760</v>
      </c>
      <c r="BJ42" s="130">
        <f t="shared" si="4"/>
        <v>18600</v>
      </c>
      <c r="BK42" s="130">
        <f t="shared" si="4"/>
        <v>18600</v>
      </c>
    </row>
    <row r="44" spans="2:63" x14ac:dyDescent="0.15">
      <c r="B44" s="50" t="s">
        <v>404</v>
      </c>
    </row>
    <row r="46" spans="2:63" x14ac:dyDescent="0.15">
      <c r="B46" s="47" t="s">
        <v>1247</v>
      </c>
      <c r="C46" s="373"/>
      <c r="D46" s="373"/>
      <c r="E46" s="373"/>
      <c r="F46" s="373"/>
      <c r="G46" s="373">
        <f>600000+100000</f>
        <v>700000</v>
      </c>
      <c r="H46" s="373"/>
      <c r="I46" s="373"/>
      <c r="J46" s="373"/>
      <c r="K46" s="373"/>
      <c r="L46" s="373"/>
      <c r="M46" s="373"/>
      <c r="N46" s="373"/>
      <c r="O46" s="267"/>
      <c r="P46" s="373"/>
      <c r="Q46" s="373"/>
      <c r="R46" s="373"/>
      <c r="S46" s="373"/>
      <c r="T46" s="373"/>
      <c r="U46" s="373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373"/>
      <c r="D47" s="373">
        <v>0</v>
      </c>
      <c r="E47" s="373"/>
      <c r="F47" s="373"/>
      <c r="G47" s="373">
        <v>3500000</v>
      </c>
      <c r="H47" s="373"/>
      <c r="I47" s="373"/>
      <c r="J47" s="373"/>
      <c r="K47" s="373"/>
      <c r="L47" s="373"/>
      <c r="M47" s="373"/>
      <c r="N47" s="373"/>
      <c r="O47" s="373"/>
      <c r="P47" s="373"/>
      <c r="Q47" s="373"/>
      <c r="R47" s="373"/>
      <c r="S47" s="373"/>
      <c r="T47" s="373"/>
      <c r="U47" s="373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5" t="s">
        <v>628</v>
      </c>
      <c r="C2" s="375"/>
      <c r="D2" s="375"/>
      <c r="E2" s="375"/>
      <c r="F2" s="375"/>
      <c r="G2" s="375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5" t="s">
        <v>629</v>
      </c>
      <c r="C12" s="375"/>
      <c r="D12" s="375"/>
      <c r="E12" s="375"/>
      <c r="F12" s="375"/>
      <c r="G12" s="375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5" t="s">
        <v>630</v>
      </c>
      <c r="D21" s="375"/>
      <c r="E21" s="375"/>
      <c r="F21" s="375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5" t="s">
        <v>632</v>
      </c>
      <c r="C32" s="375"/>
      <c r="D32" s="375"/>
      <c r="E32" s="375"/>
      <c r="F32" s="375"/>
      <c r="G32" s="375"/>
      <c r="H32" s="375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13755973.500000004</v>
      </c>
      <c r="H3" s="66">
        <f>H24</f>
        <v>13715581.427999999</v>
      </c>
      <c r="I3" s="66">
        <f>I24</f>
        <v>15548662.270620003</v>
      </c>
      <c r="J3" s="118">
        <f>SUM(E3:I3)</f>
        <v>51026857.198620006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4121640</v>
      </c>
      <c r="H5" s="66">
        <f>H31</f>
        <v>9524709.3250000011</v>
      </c>
      <c r="I5" s="66">
        <f>I31</f>
        <v>10797682.132375002</v>
      </c>
      <c r="J5" s="118">
        <f>SUM(E5:I5)</f>
        <v>27897281.457375005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9634333.5000000037</v>
      </c>
      <c r="H6" s="66">
        <f>H3-H5</f>
        <v>4190872.1029999983</v>
      </c>
      <c r="I6" s="66">
        <f>I3-I5</f>
        <v>4750980.1382450014</v>
      </c>
      <c r="J6" s="118">
        <f>SUM(E6:I6)</f>
        <v>23129575.741245002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>
        <f>H6/H3</f>
        <v>0.30555555555555547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277638.25</v>
      </c>
      <c r="H13" s="66">
        <f t="shared" si="2"/>
        <v>581895.42499999993</v>
      </c>
      <c r="I13" s="66">
        <f t="shared" si="2"/>
        <v>655398.00499999989</v>
      </c>
      <c r="J13" s="118">
        <f t="shared" si="1"/>
        <v>1718456.6799999997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277638.25</v>
      </c>
      <c r="H15" s="66">
        <f>SUM(H13:H14)</f>
        <v>581895.42499999993</v>
      </c>
      <c r="I15" s="66">
        <f>SUM(I13:I14)</f>
        <v>655398.00499999989</v>
      </c>
      <c r="J15" s="118">
        <f t="shared" si="1"/>
        <v>1718456.6799999997</v>
      </c>
      <c r="K15" s="120">
        <f>J15+J14+J13+J11+J6</f>
        <v>26566489.101245001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9911971.7500000037</v>
      </c>
      <c r="H17" s="66">
        <f>H6+H11+H15</f>
        <v>4772767.5279999981</v>
      </c>
      <c r="I17" s="66">
        <f>I6+I11+I15</f>
        <v>5406378.1432450013</v>
      </c>
      <c r="J17" s="118">
        <f t="shared" si="1"/>
        <v>24848032.421245001</v>
      </c>
      <c r="K17" s="120">
        <f>J15+J11+J3</f>
        <v>52745313.878620006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8791530.568</v>
      </c>
      <c r="I20">
        <f>SUM('REV-REVCALC_CWS'!AY13:BJ13, 'REV-REVCALC_CWS'!AY51:BJ51)</f>
        <v>8795780.8000000007</v>
      </c>
      <c r="J20" s="118">
        <f>SUM(E20:I20)</f>
        <v>17588287.368000001</v>
      </c>
      <c r="K20" s="120">
        <f>J20-'REV-REVCALC_CWS'!BK13</f>
        <v>17586457.368000001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13755973.500000004</v>
      </c>
      <c r="H21" s="66">
        <f>SUM('REV-REVCALC_CWS'!AM14:AX14)</f>
        <v>13715581.427999999</v>
      </c>
      <c r="I21" s="66">
        <f>SUM('REV-REVCALC_CWS'!AY14:BJ14)</f>
        <v>15548662.270620003</v>
      </c>
      <c r="J21" s="118">
        <f>SUM(E21:I21)</f>
        <v>51150337.198620006</v>
      </c>
      <c r="K21" s="120">
        <f>J21-'REV-REVCALC_CWS'!BK14</f>
        <v>10978251.899999999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13755973.500000004</v>
      </c>
      <c r="H24" s="66">
        <f>SUM('REV-REVCALC_CWS'!AM17:AX17)</f>
        <v>13715581.427999999</v>
      </c>
      <c r="I24" s="66">
        <f>SUM('REV-REVCALC_CWS'!AY17:BJ17)</f>
        <v>15548662.270620003</v>
      </c>
      <c r="J24" s="118">
        <f>SUM(E24:I24)</f>
        <v>51026857.198620006</v>
      </c>
      <c r="K24" s="120">
        <f>J24-'REV-REVCALC_CWS'!BK17</f>
        <v>10924431.899999999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3956774.4000000004</v>
      </c>
      <c r="H27" s="66">
        <f>SUM('REV-REVCALC_CWS'!AM21:AX21)</f>
        <v>9143720.9519999996</v>
      </c>
      <c r="I27" s="66">
        <f>SUM('REV-REVCALC_CWS'!AY21:BJ21)</f>
        <v>10365774.847080002</v>
      </c>
      <c r="J27" s="118">
        <f>SUM(E27:I27)</f>
        <v>26781390.199080002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164865.60000000001</v>
      </c>
      <c r="H28" s="66">
        <f>SUM('REV-REVCALC_CWS'!AM22:AX22)</f>
        <v>380988.37300000002</v>
      </c>
      <c r="I28" s="66">
        <f>SUM('REV-REVCALC_CWS'!AY22:BJ22)</f>
        <v>431907.28529500007</v>
      </c>
      <c r="J28" s="118">
        <f>SUM(E28:I28)</f>
        <v>1115891.2582950001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4121640</v>
      </c>
      <c r="H31" s="66">
        <f>SUM('REV-REVCALC_CWS'!AM26:AX26)</f>
        <v>9524709.3250000011</v>
      </c>
      <c r="I31" s="66">
        <f>SUM('REV-REVCALC_CWS'!AY26:BJ26)</f>
        <v>10797682.132375002</v>
      </c>
      <c r="J31" s="118">
        <f>SUM(E31:I31)</f>
        <v>27897281.457375005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1813521.6000000003</v>
      </c>
      <c r="H33" s="66">
        <f>SUM('REV-REVCALC_CWS'!AM28:AX28)</f>
        <v>4190872.1030000006</v>
      </c>
      <c r="I33" s="66">
        <f>SUM('REV-REVCALC_CWS'!AY28:BJ28)</f>
        <v>4750980.1382450014</v>
      </c>
      <c r="J33" s="118">
        <f>SUM(E33:I33)</f>
        <v>12205143.841245003</v>
      </c>
      <c r="K33" s="120">
        <f>J33-'REV-REVCALC_CWS'!BK28</f>
        <v>0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>
        <f>H33/H24</f>
        <v>0.30555555555555564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>
        <f>SUM('REV-REVCALC_CWS'!AM34:AX34)</f>
        <v>432</v>
      </c>
      <c r="I38">
        <f>SUM('REV-REVCALC_CWS'!AY34:BJ34)</f>
        <v>459</v>
      </c>
      <c r="J38" s="118">
        <f>SUM(E38:I38)</f>
        <v>1266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>
        <f>SUM('REV-REVCALC_CWS'!AM35:AX35)</f>
        <v>190</v>
      </c>
      <c r="I39">
        <f>SUM('REV-REVCALC_CWS'!AY35:BJ35)</f>
        <v>200</v>
      </c>
      <c r="J39" s="118">
        <f>SUM(E39:I39)</f>
        <v>564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277638.25</v>
      </c>
      <c r="H47" s="66">
        <f>SUM('REV-REVCALC_CWS'!AM44:AX44)</f>
        <v>581895.42499999993</v>
      </c>
      <c r="I47" s="66">
        <f>SUM('REV-REVCALC_CWS'!AY44:BJ44)</f>
        <v>655398.00499999989</v>
      </c>
      <c r="J47" s="118">
        <f>SUM(E47:I47)</f>
        <v>1718456.6799999997</v>
      </c>
      <c r="K47" s="120">
        <f>J47-'REV-REVCALC_CWS'!BK44</f>
        <v>0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5" t="s">
        <v>702</v>
      </c>
      <c r="C2" s="375"/>
      <c r="D2" s="375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topLeftCell="A152" workbookViewId="0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29730763.200000003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9053869.2000000011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20676894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22531972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5" t="s">
        <v>35</v>
      </c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 t="s">
        <v>36</v>
      </c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/>
      <c r="AB21" s="375" t="s">
        <v>37</v>
      </c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 t="s">
        <v>38</v>
      </c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/>
      <c r="AZ21" s="375" t="s">
        <v>39</v>
      </c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  <c r="BK21" s="375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13738.800000000001</v>
      </c>
      <c r="BA27" s="145">
        <f>'COGS-PRICE-MARGIN_CWS'!$E104</f>
        <v>13738.800000000001</v>
      </c>
      <c r="BB27" s="145">
        <f>'COGS-PRICE-MARGIN_CWS'!$E104</f>
        <v>13738.800000000001</v>
      </c>
      <c r="BC27" s="145">
        <f>'COGS-PRICE-MARGIN_CWS'!$E104</f>
        <v>13738.800000000001</v>
      </c>
      <c r="BD27" s="145">
        <f>'COGS-PRICE-MARGIN_CWS'!$E104</f>
        <v>13738.800000000001</v>
      </c>
      <c r="BE27" s="145">
        <f>'COGS-PRICE-MARGIN_CWS'!$E104</f>
        <v>13738.800000000001</v>
      </c>
      <c r="BF27" s="145">
        <f>'COGS-PRICE-MARGIN_CWS'!$E104</f>
        <v>13738.800000000001</v>
      </c>
      <c r="BG27" s="145">
        <f>'COGS-PRICE-MARGIN_CWS'!$E104</f>
        <v>13738.800000000001</v>
      </c>
      <c r="BH27" s="145">
        <f>'COGS-PRICE-MARGIN_CWS'!$E104</f>
        <v>13738.800000000001</v>
      </c>
      <c r="BI27" s="145">
        <f>'COGS-PRICE-MARGIN_CWS'!$E104</f>
        <v>13738.800000000001</v>
      </c>
      <c r="BJ27" s="145">
        <f>'COGS-PRICE-MARGIN_CWS'!$E104</f>
        <v>13738.800000000001</v>
      </c>
      <c r="BK27" s="145">
        <f>'COGS-PRICE-MARGIN_CWS'!$E104</f>
        <v>13738.800000000001</v>
      </c>
      <c r="BL27" s="145">
        <f>'COGS-PRICE-MARGIN_CWS'!$E104</f>
        <v>13738.800000000001</v>
      </c>
      <c r="BM27" s="145">
        <f>'COGS-PRICE-MARGIN_CWS'!$E104</f>
        <v>13738.800000000001</v>
      </c>
      <c r="BN27" s="145">
        <f>'COGS-PRICE-MARGIN_CWS'!$E104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2212286.7999999998</v>
      </c>
      <c r="BB31" s="145">
        <f t="shared" si="6"/>
        <v>2390891.1999999997</v>
      </c>
      <c r="BC31" s="145">
        <f t="shared" si="6"/>
        <v>2569495.5999999996</v>
      </c>
      <c r="BD31" s="145">
        <f t="shared" si="6"/>
        <v>2569495.5999999996</v>
      </c>
      <c r="BE31" s="145">
        <f t="shared" si="6"/>
        <v>2569495.5999999996</v>
      </c>
      <c r="BF31" s="145">
        <f t="shared" si="6"/>
        <v>2308458.3999999994</v>
      </c>
      <c r="BG31" s="145">
        <f t="shared" si="6"/>
        <v>2226025.5999999996</v>
      </c>
      <c r="BH31" s="145">
        <f t="shared" si="6"/>
        <v>2047421.1999999997</v>
      </c>
      <c r="BI31" s="145">
        <f t="shared" si="6"/>
        <v>1772645.1999999997</v>
      </c>
      <c r="BJ31" s="145">
        <f t="shared" si="6"/>
        <v>7913888.8000000007</v>
      </c>
      <c r="BK31" s="145">
        <f t="shared" si="6"/>
        <v>14055132.400000002</v>
      </c>
      <c r="BL31" s="145">
        <f t="shared" si="6"/>
        <v>22531972</v>
      </c>
      <c r="BM31" s="145">
        <f t="shared" si="6"/>
        <v>24592792</v>
      </c>
      <c r="BN31" s="145">
        <f t="shared" si="6"/>
        <v>26653612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810589.20000000007</v>
      </c>
      <c r="BA35" s="145">
        <f t="shared" si="10"/>
        <v>906760.8</v>
      </c>
      <c r="BB35" s="145">
        <f t="shared" si="10"/>
        <v>989193.60000000009</v>
      </c>
      <c r="BC35" s="145">
        <f t="shared" si="10"/>
        <v>810589.20000000007</v>
      </c>
      <c r="BD35" s="145">
        <f t="shared" si="10"/>
        <v>906760.8</v>
      </c>
      <c r="BE35" s="145">
        <f t="shared" si="10"/>
        <v>728156.4</v>
      </c>
      <c r="BF35" s="145">
        <f t="shared" si="10"/>
        <v>728156.4</v>
      </c>
      <c r="BG35" s="145">
        <f t="shared" si="10"/>
        <v>728156.4</v>
      </c>
      <c r="BH35" s="145">
        <f t="shared" si="10"/>
        <v>453380.4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27202824.000000004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453380.4</v>
      </c>
      <c r="BA39" s="145">
        <f t="shared" si="12"/>
        <v>728156.4</v>
      </c>
      <c r="BB39" s="145">
        <f t="shared" si="12"/>
        <v>810589.20000000007</v>
      </c>
      <c r="BC39" s="145">
        <f t="shared" si="12"/>
        <v>810589.20000000007</v>
      </c>
      <c r="BD39" s="145">
        <f t="shared" si="12"/>
        <v>906760.8</v>
      </c>
      <c r="BE39" s="145">
        <f t="shared" si="12"/>
        <v>989193.60000000009</v>
      </c>
      <c r="BF39" s="145">
        <f t="shared" si="12"/>
        <v>810589.20000000007</v>
      </c>
      <c r="BG39" s="145">
        <f t="shared" si="12"/>
        <v>906760.8</v>
      </c>
      <c r="BH39" s="145">
        <f t="shared" si="12"/>
        <v>728156.4</v>
      </c>
      <c r="BI39" s="145">
        <f t="shared" si="12"/>
        <v>728156.4</v>
      </c>
      <c r="BJ39" s="145">
        <f t="shared" si="12"/>
        <v>728156.4</v>
      </c>
      <c r="BK39" s="145">
        <f t="shared" si="12"/>
        <v>453380.4</v>
      </c>
      <c r="BL39" s="145">
        <f t="shared" si="12"/>
        <v>25142004.000000004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357208.80000000005</v>
      </c>
      <c r="BA43" s="145">
        <f t="shared" si="16"/>
        <v>178604.40000000002</v>
      </c>
      <c r="BB43" s="145">
        <f t="shared" si="16"/>
        <v>178604.40000000002</v>
      </c>
      <c r="BC43" s="145">
        <f t="shared" si="16"/>
        <v>0</v>
      </c>
      <c r="BD43" s="145">
        <f t="shared" si="16"/>
        <v>0</v>
      </c>
      <c r="BE43" s="145">
        <f t="shared" si="16"/>
        <v>-261037.20000000007</v>
      </c>
      <c r="BF43" s="145">
        <f t="shared" si="16"/>
        <v>-82432.800000000047</v>
      </c>
      <c r="BG43" s="145">
        <f t="shared" si="16"/>
        <v>-178604.40000000002</v>
      </c>
      <c r="BH43" s="145">
        <f t="shared" si="16"/>
        <v>-274776</v>
      </c>
      <c r="BI43" s="145">
        <f t="shared" si="16"/>
        <v>6141243.6000000006</v>
      </c>
      <c r="BJ43" s="145">
        <f t="shared" si="16"/>
        <v>6141243.6000000006</v>
      </c>
      <c r="BK43" s="145">
        <f t="shared" si="16"/>
        <v>8476839.5999999996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2212286.7999999998</v>
      </c>
      <c r="BA48" s="145">
        <f t="shared" si="19"/>
        <v>2390891.1999999997</v>
      </c>
      <c r="BB48" s="145">
        <f t="shared" si="19"/>
        <v>2569495.5999999996</v>
      </c>
      <c r="BC48" s="145">
        <f t="shared" si="19"/>
        <v>2569495.5999999996</v>
      </c>
      <c r="BD48" s="145">
        <f t="shared" si="19"/>
        <v>2569495.5999999996</v>
      </c>
      <c r="BE48" s="145">
        <f t="shared" si="19"/>
        <v>2308458.3999999994</v>
      </c>
      <c r="BF48" s="145">
        <f t="shared" si="19"/>
        <v>2226025.5999999996</v>
      </c>
      <c r="BG48" s="145">
        <f t="shared" si="19"/>
        <v>2047421.1999999997</v>
      </c>
      <c r="BH48" s="145">
        <f t="shared" si="19"/>
        <v>1772645.1999999997</v>
      </c>
      <c r="BI48" s="145">
        <f t="shared" si="19"/>
        <v>7913888.8000000007</v>
      </c>
      <c r="BJ48" s="145">
        <f t="shared" si="19"/>
        <v>14055132.400000002</v>
      </c>
      <c r="BK48" s="145">
        <f t="shared" si="19"/>
        <v>22531972</v>
      </c>
      <c r="BL48" s="145">
        <f t="shared" si="19"/>
        <v>24592792</v>
      </c>
      <c r="BM48" s="145">
        <f t="shared" si="19"/>
        <v>26653612</v>
      </c>
      <c r="BN48" s="145">
        <f t="shared" si="19"/>
        <v>26653612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29730763.200000003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29754731.200000003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13955111.200000003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15775652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5" t="s">
        <v>35</v>
      </c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 t="s">
        <v>36</v>
      </c>
      <c r="Q60" s="375"/>
      <c r="R60" s="375"/>
      <c r="S60" s="375"/>
      <c r="T60" s="375"/>
      <c r="U60" s="375"/>
      <c r="V60" s="375"/>
      <c r="W60" s="375"/>
      <c r="X60" s="375"/>
      <c r="Y60" s="375"/>
      <c r="Z60" s="375"/>
      <c r="AA60" s="375"/>
      <c r="AB60" s="375" t="s">
        <v>37</v>
      </c>
      <c r="AC60" s="375"/>
      <c r="AD60" s="375"/>
      <c r="AE60" s="375"/>
      <c r="AF60" s="375"/>
      <c r="AG60" s="375"/>
      <c r="AH60" s="375"/>
      <c r="AI60" s="375"/>
      <c r="AJ60" s="375"/>
      <c r="AK60" s="375"/>
      <c r="AL60" s="375"/>
      <c r="AM60" s="375"/>
      <c r="AN60" s="375" t="s">
        <v>38</v>
      </c>
      <c r="AO60" s="375"/>
      <c r="AP60" s="375"/>
      <c r="AQ60" s="375"/>
      <c r="AR60" s="375"/>
      <c r="AS60" s="375"/>
      <c r="AT60" s="375"/>
      <c r="AU60" s="375"/>
      <c r="AV60" s="375"/>
      <c r="AW60" s="375"/>
      <c r="AX60" s="375"/>
      <c r="AY60" s="375"/>
      <c r="AZ60" s="375" t="s">
        <v>39</v>
      </c>
      <c r="BA60" s="375"/>
      <c r="BB60" s="375"/>
      <c r="BC60" s="375"/>
      <c r="BD60" s="375"/>
      <c r="BE60" s="375"/>
      <c r="BF60" s="375"/>
      <c r="BG60" s="375"/>
      <c r="BH60" s="375"/>
      <c r="BI60" s="375"/>
      <c r="BJ60" s="375"/>
      <c r="BK60" s="375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823215.20000000007</v>
      </c>
      <c r="BB65" s="9">
        <f t="shared" si="22"/>
        <v>1717350</v>
      </c>
      <c r="BC65" s="9">
        <f t="shared" si="22"/>
        <v>1895954.4</v>
      </c>
      <c r="BD65" s="9">
        <f t="shared" si="22"/>
        <v>1799782.8</v>
      </c>
      <c r="BE65" s="9">
        <f t="shared" si="22"/>
        <v>1717350</v>
      </c>
      <c r="BF65" s="9">
        <f t="shared" si="22"/>
        <v>1634917.1999999997</v>
      </c>
      <c r="BG65" s="9">
        <f t="shared" si="22"/>
        <v>1456312.7999999996</v>
      </c>
      <c r="BH65" s="9">
        <f t="shared" si="22"/>
        <v>1456312.7999999998</v>
      </c>
      <c r="BI65" s="9">
        <f t="shared" si="22"/>
        <v>1181536.7999999998</v>
      </c>
      <c r="BJ65" s="9">
        <f t="shared" si="22"/>
        <v>7322780.4000000004</v>
      </c>
      <c r="BK65" s="9">
        <f t="shared" si="22"/>
        <v>13738800.000000002</v>
      </c>
      <c r="BL65" s="9">
        <f t="shared" si="22"/>
        <v>15799620</v>
      </c>
      <c r="BM65" s="9">
        <f t="shared" si="22"/>
        <v>36133044</v>
      </c>
      <c r="BN65" s="9">
        <f t="shared" si="22"/>
        <v>29263644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810589.20000000007</v>
      </c>
      <c r="BA66" s="9">
        <f t="shared" si="24"/>
        <v>906760.8</v>
      </c>
      <c r="BB66" s="9">
        <f t="shared" si="24"/>
        <v>989193.60000000009</v>
      </c>
      <c r="BC66" s="9">
        <f t="shared" si="24"/>
        <v>810589.20000000007</v>
      </c>
      <c r="BD66" s="9">
        <f t="shared" si="24"/>
        <v>906760.8</v>
      </c>
      <c r="BE66" s="9">
        <f t="shared" si="24"/>
        <v>728156.4</v>
      </c>
      <c r="BF66" s="9">
        <f t="shared" si="24"/>
        <v>728156.4</v>
      </c>
      <c r="BG66" s="9">
        <f t="shared" si="24"/>
        <v>728156.4</v>
      </c>
      <c r="BH66" s="9">
        <f t="shared" si="24"/>
        <v>453380.4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27202824.000000004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834557.20000000007</v>
      </c>
      <c r="BA67" s="9">
        <f t="shared" si="26"/>
        <v>1729976</v>
      </c>
      <c r="BB67" s="9">
        <f t="shared" si="26"/>
        <v>2706543.6</v>
      </c>
      <c r="BC67" s="9">
        <f t="shared" si="26"/>
        <v>2706543.6</v>
      </c>
      <c r="BD67" s="9">
        <f t="shared" si="26"/>
        <v>2706543.6</v>
      </c>
      <c r="BE67" s="9">
        <f t="shared" si="26"/>
        <v>2445506.4</v>
      </c>
      <c r="BF67" s="9">
        <f t="shared" si="26"/>
        <v>2363073.5999999996</v>
      </c>
      <c r="BG67" s="9">
        <f t="shared" si="26"/>
        <v>2184469.1999999997</v>
      </c>
      <c r="BH67" s="9">
        <f t="shared" si="26"/>
        <v>1909693.1999999997</v>
      </c>
      <c r="BI67" s="9">
        <f t="shared" si="26"/>
        <v>8050936.8000000007</v>
      </c>
      <c r="BJ67" s="9">
        <f t="shared" si="26"/>
        <v>14192180.400000002</v>
      </c>
      <c r="BK67" s="9">
        <f t="shared" si="26"/>
        <v>22669020</v>
      </c>
      <c r="BL67" s="9">
        <f t="shared" si="26"/>
        <v>43002444</v>
      </c>
      <c r="BM67" s="9">
        <f t="shared" si="26"/>
        <v>38193864</v>
      </c>
      <c r="BN67" s="9">
        <f t="shared" si="26"/>
        <v>29263644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810589.20000000007</v>
      </c>
      <c r="BC68" s="9">
        <f t="shared" si="28"/>
        <v>906760.8</v>
      </c>
      <c r="BD68" s="9">
        <f t="shared" si="28"/>
        <v>989193.60000000009</v>
      </c>
      <c r="BE68" s="9">
        <f t="shared" si="28"/>
        <v>810589.20000000007</v>
      </c>
      <c r="BF68" s="9">
        <f t="shared" si="28"/>
        <v>906760.8</v>
      </c>
      <c r="BG68" s="9">
        <f t="shared" si="28"/>
        <v>728156.4</v>
      </c>
      <c r="BH68" s="9">
        <f t="shared" si="28"/>
        <v>728156.4</v>
      </c>
      <c r="BI68" s="9">
        <f t="shared" si="28"/>
        <v>728156.4</v>
      </c>
      <c r="BJ68" s="9">
        <f t="shared" si="28"/>
        <v>453380.4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27202824.000000004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823215.20000000007</v>
      </c>
      <c r="BA69" s="9">
        <f t="shared" si="30"/>
        <v>1717350</v>
      </c>
      <c r="BB69" s="9">
        <f t="shared" si="30"/>
        <v>1895954.4</v>
      </c>
      <c r="BC69" s="9">
        <f t="shared" si="30"/>
        <v>1799782.8</v>
      </c>
      <c r="BD69" s="9">
        <f t="shared" si="30"/>
        <v>1717350</v>
      </c>
      <c r="BE69" s="9">
        <f t="shared" si="30"/>
        <v>1634917.1999999997</v>
      </c>
      <c r="BF69" s="9">
        <f t="shared" si="30"/>
        <v>1456312.7999999996</v>
      </c>
      <c r="BG69" s="9">
        <f t="shared" si="30"/>
        <v>1456312.7999999998</v>
      </c>
      <c r="BH69" s="9">
        <f t="shared" si="30"/>
        <v>1181536.7999999998</v>
      </c>
      <c r="BI69" s="9">
        <f t="shared" si="30"/>
        <v>7322780.4000000004</v>
      </c>
      <c r="BJ69" s="9">
        <f t="shared" si="30"/>
        <v>13738800.000000002</v>
      </c>
      <c r="BK69" s="9">
        <f t="shared" si="30"/>
        <v>15799620</v>
      </c>
      <c r="BL69" s="9">
        <f t="shared" si="30"/>
        <v>36133044</v>
      </c>
      <c r="BM69" s="9">
        <f t="shared" si="30"/>
        <v>29263644</v>
      </c>
      <c r="BN69" s="9">
        <f t="shared" si="30"/>
        <v>2060819.9999999963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799247.20000000007</v>
      </c>
      <c r="BA70" s="9">
        <f t="shared" si="32"/>
        <v>894134.79999999993</v>
      </c>
      <c r="BB70" s="9">
        <f t="shared" si="32"/>
        <v>178604.39999999991</v>
      </c>
      <c r="BC70" s="9">
        <f t="shared" si="32"/>
        <v>-96171.59999999986</v>
      </c>
      <c r="BD70" s="9">
        <f t="shared" si="32"/>
        <v>-82432.800000000047</v>
      </c>
      <c r="BE70" s="9">
        <f t="shared" si="32"/>
        <v>-82432.800000000279</v>
      </c>
      <c r="BF70" s="9">
        <f t="shared" si="32"/>
        <v>-178604.40000000014</v>
      </c>
      <c r="BG70" s="9">
        <f t="shared" si="32"/>
        <v>0</v>
      </c>
      <c r="BH70" s="9">
        <f t="shared" si="32"/>
        <v>-274776</v>
      </c>
      <c r="BI70" s="9">
        <f t="shared" si="32"/>
        <v>6141243.6000000006</v>
      </c>
      <c r="BJ70" s="9">
        <f t="shared" si="32"/>
        <v>6416019.6000000015</v>
      </c>
      <c r="BK70" s="9">
        <f t="shared" si="32"/>
        <v>2060819.9999999981</v>
      </c>
      <c r="BL70" s="9">
        <f t="shared" si="32"/>
        <v>20333424</v>
      </c>
      <c r="BM70" s="9">
        <f t="shared" si="32"/>
        <v>-6869400</v>
      </c>
      <c r="BN70" s="9">
        <f t="shared" si="32"/>
        <v>-27202824.000000004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topLeftCell="A129" workbookViewId="0">
      <selection activeCell="C144" sqref="C144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1221</v>
      </c>
    </row>
    <row r="4" spans="1:7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1222</v>
      </c>
      <c r="B10" s="91"/>
      <c r="D10" s="91"/>
      <c r="E10" s="91"/>
      <c r="F10" s="3"/>
      <c r="G10" s="94"/>
    </row>
    <row r="11" spans="1:7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1223</v>
      </c>
      <c r="B18" s="91"/>
      <c r="D18" s="91"/>
      <c r="E18" s="91"/>
      <c r="F18" s="3"/>
      <c r="G18" s="94"/>
    </row>
    <row r="19" spans="1:7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f>$B54*(1.07)</f>
        <v>20608.2</v>
      </c>
      <c r="C104" s="312">
        <v>0</v>
      </c>
      <c r="D104" s="93">
        <f>B104*(1-C104)</f>
        <v>20608.2</v>
      </c>
      <c r="E104" s="280">
        <f t="shared" ref="E104:E107" si="4">$E54*(1.07)</f>
        <v>13738.800000000001</v>
      </c>
      <c r="F104" s="93">
        <f>D104-E104</f>
        <v>6869.4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f t="shared" si="4"/>
        <v>572.45000000000005</v>
      </c>
      <c r="F105" s="93">
        <f>D105-E105</f>
        <v>-572.45000000000005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20608.2</v>
      </c>
      <c r="C108" s="92"/>
      <c r="D108" s="92">
        <f>SUM(D104:D107)</f>
        <v>20608.2</v>
      </c>
      <c r="E108" s="92">
        <f>SUM(E104:E107)</f>
        <v>14311.250000000002</v>
      </c>
      <c r="F108" s="93">
        <f>SUM(F104:F107)</f>
        <v>6296.95</v>
      </c>
      <c r="G108" s="4">
        <f>F108/D108</f>
        <v>0.30555555555555552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20608.2</v>
      </c>
      <c r="C116" s="64"/>
      <c r="D116" s="27">
        <f>D114+D108</f>
        <v>20608.2</v>
      </c>
      <c r="E116" s="27">
        <f>E114+E108</f>
        <v>14311.250000000002</v>
      </c>
      <c r="F116" s="27">
        <f>F114+F108</f>
        <v>6296.95</v>
      </c>
      <c r="G116" s="179">
        <f>F116/D116</f>
        <v>0.30555555555555552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f>$B69*(1.07)</f>
        <v>2862.25</v>
      </c>
      <c r="C119" s="312">
        <v>0</v>
      </c>
      <c r="D119" s="93">
        <f>B119*(1-C119)</f>
        <v>2862.25</v>
      </c>
      <c r="E119" s="280">
        <f t="shared" ref="E119:E121" si="5">$E69*(1.07)</f>
        <v>0</v>
      </c>
      <c r="F119" s="93">
        <f>D119-E119</f>
        <v>2862.25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f t="shared" si="5"/>
        <v>1144.9000000000001</v>
      </c>
      <c r="F120" s="93">
        <f>D120-E120</f>
        <v>-1144.9000000000001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f t="shared" si="5"/>
        <v>228.98000000000002</v>
      </c>
      <c r="F121" s="93">
        <f>D121-E121</f>
        <v>-228.98000000000002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2862.25</v>
      </c>
      <c r="C123" s="92"/>
      <c r="D123" s="92">
        <f>SUM(D119:D121)</f>
        <v>2862.25</v>
      </c>
      <c r="E123" s="92">
        <f>SUM(E119:E121)</f>
        <v>1373.88</v>
      </c>
      <c r="F123" s="93">
        <f>SUM(F119:F121)</f>
        <v>1488.37</v>
      </c>
      <c r="G123" s="4">
        <f>F123/D123</f>
        <v>0.51999999999999991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23470.45</v>
      </c>
      <c r="C125" s="64"/>
      <c r="D125" s="27">
        <f>D123+D108</f>
        <v>23470.45</v>
      </c>
      <c r="E125" s="27">
        <f>E123+E108</f>
        <v>15685.130000000001</v>
      </c>
      <c r="F125" s="27">
        <f>F123+F108</f>
        <v>7785.32</v>
      </c>
      <c r="G125" s="179">
        <f>F125/D125</f>
        <v>0.33170731707317069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f>$B78*(1.07)</f>
        <v>26332.7</v>
      </c>
      <c r="C128" s="312">
        <v>0</v>
      </c>
      <c r="D128" s="93">
        <f>B128*(1-C128)</f>
        <v>26332.7</v>
      </c>
      <c r="E128" s="280">
        <f>$E78*(1.07)</f>
        <v>14883.7</v>
      </c>
      <c r="F128" s="93">
        <f>D128-E128</f>
        <v>11449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f>$E79*(1.07)</f>
        <v>572.45000000000005</v>
      </c>
      <c r="F129" s="93">
        <f>D129-E129</f>
        <v>-572.45000000000005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f t="shared" ref="E130:E131" si="6">$E80*(1.07)</f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f t="shared" si="6"/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26332.7</v>
      </c>
      <c r="C133" s="92"/>
      <c r="D133" s="92">
        <f>SUM(D128:D131)</f>
        <v>26332.7</v>
      </c>
      <c r="E133" s="92">
        <f>SUM(E128:E131)</f>
        <v>15456.150000000001</v>
      </c>
      <c r="F133" s="93">
        <f>SUM(F128:F131)</f>
        <v>10876.55</v>
      </c>
      <c r="G133" s="4">
        <f>F133/D133</f>
        <v>0.41304347826086951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26332.7</v>
      </c>
      <c r="C141" s="64"/>
      <c r="D141" s="27">
        <f>D139+D133</f>
        <v>26332.7</v>
      </c>
      <c r="E141" s="27">
        <f>E139+E133</f>
        <v>15456.150000000001</v>
      </c>
      <c r="F141" s="27">
        <f>F139+F133</f>
        <v>10876.55</v>
      </c>
      <c r="G141" s="179">
        <f>F141/D141</f>
        <v>0.41304347826086951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f>$B94*(1.07)</f>
        <v>2862.25</v>
      </c>
      <c r="C144" s="312">
        <v>0</v>
      </c>
      <c r="D144" s="93">
        <f>B144*(1-C144)</f>
        <v>2862.25</v>
      </c>
      <c r="E144" s="280">
        <f t="shared" ref="E144:E146" si="7">$E94*(1.07)</f>
        <v>0</v>
      </c>
      <c r="F144" s="93">
        <f>D144-E144</f>
        <v>2862.25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f t="shared" si="7"/>
        <v>1144.9000000000001</v>
      </c>
      <c r="F145" s="93">
        <f>D145-E145</f>
        <v>-1144.9000000000001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f t="shared" si="7"/>
        <v>228.98000000000002</v>
      </c>
      <c r="F146" s="93">
        <f>D146-E146</f>
        <v>-228.98000000000002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2862.25</v>
      </c>
      <c r="C148" s="92"/>
      <c r="D148" s="92">
        <f>SUM(D144:D146)</f>
        <v>2862.25</v>
      </c>
      <c r="E148" s="92">
        <f>SUM(E144:E146)</f>
        <v>1373.88</v>
      </c>
      <c r="F148" s="93">
        <f>SUM(F144:F146)</f>
        <v>1488.37</v>
      </c>
      <c r="G148" s="4">
        <f>F148/D148</f>
        <v>0.51999999999999991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29194.95</v>
      </c>
      <c r="C150" s="64"/>
      <c r="D150" s="27">
        <f>D148+D133</f>
        <v>29194.95</v>
      </c>
      <c r="E150" s="27">
        <f>E148+E133</f>
        <v>16830.030000000002</v>
      </c>
      <c r="F150" s="27">
        <f>F148+F133</f>
        <v>12364.919999999998</v>
      </c>
      <c r="G150" s="179">
        <f>F150/D150</f>
        <v>0.42352941176470582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1221</v>
      </c>
    </row>
    <row r="154" spans="1:7" outlineLevel="1" x14ac:dyDescent="0.15">
      <c r="A154" s="47" t="s">
        <v>1220</v>
      </c>
      <c r="B154" s="280">
        <f>$B104*(1.07)</f>
        <v>22050.774000000001</v>
      </c>
      <c r="C154" s="312">
        <v>0</v>
      </c>
      <c r="D154" s="93">
        <f>B154*(1-C154)</f>
        <v>22050.774000000001</v>
      </c>
      <c r="E154" s="280">
        <f t="shared" ref="E154:E157" si="8">$E104*(1.07)</f>
        <v>14700.516000000001</v>
      </c>
      <c r="F154" s="93">
        <f>D154-E154</f>
        <v>7350.2579999999998</v>
      </c>
      <c r="G154" s="4">
        <f>F154/D154</f>
        <v>0.33333333333333331</v>
      </c>
    </row>
    <row r="155" spans="1:7" outlineLevel="1" x14ac:dyDescent="0.15">
      <c r="A155" s="47" t="s">
        <v>1219</v>
      </c>
      <c r="B155" s="280" t="s">
        <v>328</v>
      </c>
      <c r="C155" s="93"/>
      <c r="D155" s="93"/>
      <c r="E155" s="280">
        <f t="shared" si="8"/>
        <v>612.52150000000006</v>
      </c>
      <c r="F155" s="93">
        <f>D155-E155</f>
        <v>-612.52150000000006</v>
      </c>
      <c r="G155" s="4"/>
    </row>
    <row r="156" spans="1:7" outlineLevel="1" x14ac:dyDescent="0.15">
      <c r="A156" s="17" t="s">
        <v>327</v>
      </c>
      <c r="B156" s="280" t="s">
        <v>328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325</v>
      </c>
      <c r="B157" s="280" t="s">
        <v>328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22050.774000000001</v>
      </c>
      <c r="C158" s="92"/>
      <c r="D158" s="92">
        <f>SUM(D154:D157)</f>
        <v>22050.774000000001</v>
      </c>
      <c r="E158" s="92">
        <f>SUM(E154:E157)</f>
        <v>15313.037500000002</v>
      </c>
      <c r="F158" s="93">
        <f>SUM(F154:F157)</f>
        <v>6737.7365</v>
      </c>
      <c r="G158" s="4">
        <f>F158/D158</f>
        <v>0.30555555555555552</v>
      </c>
    </row>
    <row r="159" spans="1:7" outlineLevel="1" x14ac:dyDescent="0.15"/>
    <row r="160" spans="1:7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22050.774000000001</v>
      </c>
      <c r="C166" s="64"/>
      <c r="D166" s="27">
        <f>D164+D158</f>
        <v>22050.774000000001</v>
      </c>
      <c r="E166" s="27">
        <f>E164+E158</f>
        <v>15313.037500000002</v>
      </c>
      <c r="F166" s="27">
        <f>F164+F158</f>
        <v>6737.7365</v>
      </c>
      <c r="G166" s="179">
        <f>F166/D166</f>
        <v>0.30555555555555552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outlineLevel="1" x14ac:dyDescent="0.15">
      <c r="A169" s="47" t="s">
        <v>1218</v>
      </c>
      <c r="B169" s="280">
        <f>$B119*(1.07)</f>
        <v>3062.6075000000001</v>
      </c>
      <c r="C169" s="312">
        <v>0</v>
      </c>
      <c r="D169" s="93">
        <f>B169*(1-C169)</f>
        <v>3062.6075000000001</v>
      </c>
      <c r="E169" s="280">
        <f t="shared" ref="E169:E171" si="9">$E119*(1.07)</f>
        <v>0</v>
      </c>
      <c r="F169" s="93">
        <f>D169-E169</f>
        <v>3062.6075000000001</v>
      </c>
      <c r="G169" s="4">
        <f>IFERROR(F169/D169, 0)</f>
        <v>1</v>
      </c>
    </row>
    <row r="170" spans="1:7" outlineLevel="1" x14ac:dyDescent="0.15">
      <c r="A170" s="47" t="s">
        <v>1216</v>
      </c>
      <c r="B170" s="280" t="s">
        <v>328</v>
      </c>
      <c r="C170" s="312"/>
      <c r="D170" s="93"/>
      <c r="E170" s="280">
        <f t="shared" si="9"/>
        <v>1225.0430000000001</v>
      </c>
      <c r="F170" s="93">
        <f>D170-E170</f>
        <v>-1225.0430000000001</v>
      </c>
      <c r="G170" s="4">
        <f>IFERROR(F170/D170, 0)</f>
        <v>0</v>
      </c>
    </row>
    <row r="171" spans="1:7" outlineLevel="1" x14ac:dyDescent="0.15">
      <c r="A171" s="47" t="s">
        <v>1217</v>
      </c>
      <c r="B171" s="280" t="s">
        <v>328</v>
      </c>
      <c r="C171" s="312"/>
      <c r="D171" s="93"/>
      <c r="E171" s="280">
        <f t="shared" si="9"/>
        <v>245.00860000000003</v>
      </c>
      <c r="F171" s="93">
        <f>D171-E171</f>
        <v>-245.00860000000003</v>
      </c>
      <c r="G171" s="4"/>
    </row>
    <row r="172" spans="1:7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3062.6075000000001</v>
      </c>
      <c r="C173" s="92"/>
      <c r="D173" s="92">
        <f>SUM(D169:D171)</f>
        <v>3062.6075000000001</v>
      </c>
      <c r="E173" s="92">
        <f>SUM(E169:E171)</f>
        <v>1470.0516000000002</v>
      </c>
      <c r="F173" s="93">
        <f>SUM(F169:F171)</f>
        <v>1592.5558999999998</v>
      </c>
      <c r="G173" s="4">
        <f>F173/D173</f>
        <v>0.51999999999999991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25113.381500000003</v>
      </c>
      <c r="C175" s="64"/>
      <c r="D175" s="27">
        <f>D173+D158</f>
        <v>25113.381500000003</v>
      </c>
      <c r="E175" s="27">
        <f>E173+E158</f>
        <v>16783.089100000001</v>
      </c>
      <c r="F175" s="27">
        <f>F173+F158</f>
        <v>8330.2924000000003</v>
      </c>
      <c r="G175" s="179">
        <f>F175/D175</f>
        <v>0.33170731707317069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84" t="s">
        <v>1226</v>
      </c>
    </row>
    <row r="178" spans="1:7" outlineLevel="1" x14ac:dyDescent="0.15">
      <c r="A178" s="47" t="s">
        <v>1220</v>
      </c>
      <c r="B178" s="280">
        <f>$B128*(1.07)</f>
        <v>28175.989000000001</v>
      </c>
      <c r="C178" s="312">
        <v>0</v>
      </c>
      <c r="D178" s="93">
        <f>B178*(1-C178)</f>
        <v>28175.989000000001</v>
      </c>
      <c r="E178" s="280">
        <f>$E128*(1.07)</f>
        <v>15925.559000000001</v>
      </c>
      <c r="F178" s="93">
        <f>D178-E178</f>
        <v>12250.43</v>
      </c>
      <c r="G178" s="4">
        <f>F178/D178</f>
        <v>0.43478260869565216</v>
      </c>
    </row>
    <row r="179" spans="1:7" outlineLevel="1" x14ac:dyDescent="0.15">
      <c r="A179" s="47" t="s">
        <v>1219</v>
      </c>
      <c r="B179" s="280" t="s">
        <v>328</v>
      </c>
      <c r="C179" s="93"/>
      <c r="D179" s="93"/>
      <c r="E179" s="280">
        <f>$E129*(1.07)</f>
        <v>612.52150000000006</v>
      </c>
      <c r="F179" s="93">
        <f>D179-E179</f>
        <v>-612.52150000000006</v>
      </c>
      <c r="G179" s="4"/>
    </row>
    <row r="180" spans="1:7" outlineLevel="1" x14ac:dyDescent="0.15">
      <c r="A180" s="17" t="s">
        <v>327</v>
      </c>
      <c r="B180" s="280" t="s">
        <v>328</v>
      </c>
      <c r="C180" s="93"/>
      <c r="D180" s="93"/>
      <c r="E180" s="280">
        <f t="shared" ref="E180:E181" si="10">$E130*(1.07)</f>
        <v>0</v>
      </c>
      <c r="F180" s="93">
        <f>D180-E180</f>
        <v>0</v>
      </c>
      <c r="G180" s="4"/>
    </row>
    <row r="181" spans="1:7" outlineLevel="1" x14ac:dyDescent="0.15">
      <c r="A181" s="17" t="s">
        <v>325</v>
      </c>
      <c r="B181" s="280" t="s">
        <v>328</v>
      </c>
      <c r="C181" s="93"/>
      <c r="D181" s="93"/>
      <c r="E181" s="280">
        <f t="shared" si="10"/>
        <v>0</v>
      </c>
      <c r="F181" s="93">
        <f>D181-E181</f>
        <v>0</v>
      </c>
      <c r="G181" s="4"/>
    </row>
    <row r="182" spans="1:7" outlineLevel="1" x14ac:dyDescent="0.15">
      <c r="A182" s="47" t="s">
        <v>1237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28175.989000000001</v>
      </c>
      <c r="C183" s="92"/>
      <c r="D183" s="92">
        <f>SUM(D178:D181)</f>
        <v>28175.989000000001</v>
      </c>
      <c r="E183" s="92">
        <f>SUM(E178:E181)</f>
        <v>16538.0805</v>
      </c>
      <c r="F183" s="93">
        <f>SUM(F178:F181)</f>
        <v>11637.9085</v>
      </c>
      <c r="G183" s="4">
        <f>F183/D183</f>
        <v>0.41304347826086951</v>
      </c>
    </row>
    <row r="184" spans="1:7" outlineLevel="1" x14ac:dyDescent="0.15"/>
    <row r="185" spans="1:7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28175.989000000001</v>
      </c>
      <c r="C191" s="64"/>
      <c r="D191" s="27">
        <f>D189+D183</f>
        <v>28175.989000000001</v>
      </c>
      <c r="E191" s="27">
        <f>E189+E183</f>
        <v>16538.0805</v>
      </c>
      <c r="F191" s="27">
        <f>F189+F183</f>
        <v>11637.9085</v>
      </c>
      <c r="G191" s="179">
        <f>F191/D191</f>
        <v>0.41304347826086951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outlineLevel="1" x14ac:dyDescent="0.15">
      <c r="A194" s="47" t="s">
        <v>1218</v>
      </c>
      <c r="B194" s="280">
        <f>$B144*(1.07)</f>
        <v>3062.6075000000001</v>
      </c>
      <c r="C194" s="312">
        <v>0</v>
      </c>
      <c r="D194" s="93">
        <f>B194*(1-C194)</f>
        <v>3062.6075000000001</v>
      </c>
      <c r="E194" s="280">
        <f t="shared" ref="E194:E196" si="11">$E144*(1.07)</f>
        <v>0</v>
      </c>
      <c r="F194" s="93">
        <f>D194-E194</f>
        <v>3062.6075000000001</v>
      </c>
      <c r="G194" s="4">
        <f>IFERROR(F194/D194, 0)</f>
        <v>1</v>
      </c>
    </row>
    <row r="195" spans="1:7" outlineLevel="1" x14ac:dyDescent="0.15">
      <c r="A195" s="47" t="s">
        <v>1216</v>
      </c>
      <c r="B195" s="280" t="s">
        <v>328</v>
      </c>
      <c r="C195" s="312"/>
      <c r="D195" s="93"/>
      <c r="E195" s="280">
        <f t="shared" si="11"/>
        <v>1225.0430000000001</v>
      </c>
      <c r="F195" s="93">
        <f>D195-E195</f>
        <v>-1225.0430000000001</v>
      </c>
      <c r="G195" s="4">
        <f>IFERROR(F195/D195, 0)</f>
        <v>0</v>
      </c>
    </row>
    <row r="196" spans="1:7" outlineLevel="1" x14ac:dyDescent="0.15">
      <c r="A196" s="47" t="s">
        <v>1217</v>
      </c>
      <c r="B196" s="280" t="s">
        <v>328</v>
      </c>
      <c r="C196" s="312"/>
      <c r="D196" s="93"/>
      <c r="E196" s="280">
        <f t="shared" si="11"/>
        <v>245.00860000000003</v>
      </c>
      <c r="F196" s="93">
        <f>D196-E196</f>
        <v>-245.00860000000003</v>
      </c>
      <c r="G196" s="4"/>
    </row>
    <row r="197" spans="1:7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3062.6075000000001</v>
      </c>
      <c r="C198" s="92"/>
      <c r="D198" s="92">
        <f>SUM(D194:D196)</f>
        <v>3062.6075000000001</v>
      </c>
      <c r="E198" s="92">
        <f>SUM(E194:E196)</f>
        <v>1470.0516000000002</v>
      </c>
      <c r="F198" s="93">
        <f>SUM(F194:F196)</f>
        <v>1592.5558999999998</v>
      </c>
      <c r="G198" s="4">
        <f>F198/D198</f>
        <v>0.51999999999999991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31238.5965</v>
      </c>
      <c r="C200" s="64"/>
      <c r="D200" s="27">
        <f>D198+D183</f>
        <v>31238.5965</v>
      </c>
      <c r="E200" s="27">
        <f>E198+E183</f>
        <v>18008.132099999999</v>
      </c>
      <c r="F200" s="27">
        <f>F198+F183</f>
        <v>13230.464399999999</v>
      </c>
      <c r="G200" s="179">
        <f>F200/D200</f>
        <v>0.42352941176470588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1221</v>
      </c>
    </row>
    <row r="204" spans="1:7" outlineLevel="1" x14ac:dyDescent="0.15">
      <c r="A204" s="47" t="s">
        <v>1220</v>
      </c>
      <c r="B204" s="280">
        <f>$B154*(1.07)</f>
        <v>23594.328180000004</v>
      </c>
      <c r="C204" s="312">
        <v>0</v>
      </c>
      <c r="D204" s="93">
        <f>B204*(1-C204)</f>
        <v>23594.328180000004</v>
      </c>
      <c r="E204" s="280">
        <f t="shared" ref="E204:E207" si="12">$E154*(1.07)</f>
        <v>15729.552120000002</v>
      </c>
      <c r="F204" s="93">
        <f>D204-E204</f>
        <v>7864.776060000002</v>
      </c>
      <c r="G204" s="4">
        <f>F204/D204</f>
        <v>0.33333333333333337</v>
      </c>
    </row>
    <row r="205" spans="1:7" outlineLevel="1" x14ac:dyDescent="0.15">
      <c r="A205" s="47" t="s">
        <v>1219</v>
      </c>
      <c r="B205" s="280" t="s">
        <v>328</v>
      </c>
      <c r="C205" s="93"/>
      <c r="D205" s="93"/>
      <c r="E205" s="280">
        <f t="shared" si="12"/>
        <v>655.39800500000013</v>
      </c>
      <c r="F205" s="93">
        <f>D205-E205</f>
        <v>-655.39800500000013</v>
      </c>
      <c r="G205" s="4"/>
    </row>
    <row r="206" spans="1:7" outlineLevel="1" x14ac:dyDescent="0.15">
      <c r="A206" s="17" t="s">
        <v>327</v>
      </c>
      <c r="B206" s="280" t="s">
        <v>328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325</v>
      </c>
      <c r="B207" s="280" t="s">
        <v>328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23594.328180000004</v>
      </c>
      <c r="C208" s="92"/>
      <c r="D208" s="92">
        <f>SUM(D204:D207)</f>
        <v>23594.328180000004</v>
      </c>
      <c r="E208" s="92">
        <f>SUM(E204:E207)</f>
        <v>16384.950125000003</v>
      </c>
      <c r="F208" s="93">
        <f>SUM(F204:F207)</f>
        <v>7209.378055000002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23594.328180000004</v>
      </c>
      <c r="C216" s="64"/>
      <c r="D216" s="27">
        <f>D214+D208</f>
        <v>23594.328180000004</v>
      </c>
      <c r="E216" s="27">
        <f>E214+E208</f>
        <v>16384.950125000003</v>
      </c>
      <c r="F216" s="27">
        <f>F214+F208</f>
        <v>7209.378055000002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outlineLevel="1" x14ac:dyDescent="0.15">
      <c r="A219" s="47" t="s">
        <v>1218</v>
      </c>
      <c r="B219" s="280">
        <f>$B169*(1.07)</f>
        <v>3276.9900250000001</v>
      </c>
      <c r="C219" s="312">
        <v>0</v>
      </c>
      <c r="D219" s="93">
        <f>B219*(1-C219)</f>
        <v>3276.9900250000001</v>
      </c>
      <c r="E219" s="280">
        <f t="shared" ref="E219:E221" si="13">$E169*(1.07)</f>
        <v>0</v>
      </c>
      <c r="F219" s="93">
        <f>D219-E219</f>
        <v>3276.9900250000001</v>
      </c>
      <c r="G219" s="4">
        <f>IFERROR(F219/D219, 0)</f>
        <v>1</v>
      </c>
    </row>
    <row r="220" spans="1:7" outlineLevel="1" x14ac:dyDescent="0.15">
      <c r="A220" s="47" t="s">
        <v>1216</v>
      </c>
      <c r="B220" s="280" t="s">
        <v>328</v>
      </c>
      <c r="C220" s="312"/>
      <c r="D220" s="93"/>
      <c r="E220" s="280">
        <f t="shared" si="13"/>
        <v>1310.7960100000003</v>
      </c>
      <c r="F220" s="93">
        <f>D220-E220</f>
        <v>-1310.7960100000003</v>
      </c>
      <c r="G220" s="4">
        <f>IFERROR(F220/D220, 0)</f>
        <v>0</v>
      </c>
    </row>
    <row r="221" spans="1:7" outlineLevel="1" x14ac:dyDescent="0.15">
      <c r="A221" s="47" t="s">
        <v>1217</v>
      </c>
      <c r="B221" s="280" t="s">
        <v>328</v>
      </c>
      <c r="C221" s="312"/>
      <c r="D221" s="93"/>
      <c r="E221" s="280">
        <f t="shared" si="13"/>
        <v>262.15920200000005</v>
      </c>
      <c r="F221" s="93">
        <f>D221-E221</f>
        <v>-262.15920200000005</v>
      </c>
      <c r="G221" s="4"/>
    </row>
    <row r="222" spans="1:7" outlineLevel="1" x14ac:dyDescent="0.15">
      <c r="A222" s="47" t="s">
        <v>1237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3276.9900250000001</v>
      </c>
      <c r="C223" s="92"/>
      <c r="D223" s="92">
        <f>SUM(D219:D221)</f>
        <v>3276.9900250000001</v>
      </c>
      <c r="E223" s="92">
        <f>SUM(E219:E221)</f>
        <v>1572.9552120000003</v>
      </c>
      <c r="F223" s="93">
        <f>SUM(F219:F221)</f>
        <v>1704.0348129999998</v>
      </c>
      <c r="G223" s="4">
        <f>F223/D223</f>
        <v>0.51999999999999991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26871.318205000003</v>
      </c>
      <c r="C225" s="64"/>
      <c r="D225" s="27">
        <f>D223+D208</f>
        <v>26871.318205000003</v>
      </c>
      <c r="E225" s="27">
        <f>E223+E208</f>
        <v>17957.905337000004</v>
      </c>
      <c r="F225" s="27">
        <f>F223+F208</f>
        <v>8913.4128680000013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1226</v>
      </c>
    </row>
    <row r="228" spans="1:7" outlineLevel="1" x14ac:dyDescent="0.15">
      <c r="A228" s="47" t="s">
        <v>1220</v>
      </c>
      <c r="B228" s="280">
        <f>$B178*(1.07)</f>
        <v>30148.308230000002</v>
      </c>
      <c r="C228" s="312">
        <v>0</v>
      </c>
      <c r="D228" s="93">
        <f>B228*(1-C228)</f>
        <v>30148.308230000002</v>
      </c>
      <c r="E228" s="280">
        <f>$E178*(1.07)</f>
        <v>17040.348130000002</v>
      </c>
      <c r="F228" s="93">
        <f>D228-E228</f>
        <v>13107.9601</v>
      </c>
      <c r="G228" s="4">
        <f>F228/D228</f>
        <v>0.43478260869565216</v>
      </c>
    </row>
    <row r="229" spans="1:7" outlineLevel="1" x14ac:dyDescent="0.15">
      <c r="A229" s="47" t="s">
        <v>1219</v>
      </c>
      <c r="B229" s="280" t="s">
        <v>328</v>
      </c>
      <c r="C229" s="93"/>
      <c r="D229" s="93"/>
      <c r="E229" s="280">
        <f>$E179*(1.07)</f>
        <v>655.39800500000013</v>
      </c>
      <c r="F229" s="93">
        <f>D229-E229</f>
        <v>-655.39800500000013</v>
      </c>
      <c r="G229" s="4"/>
    </row>
    <row r="230" spans="1:7" outlineLevel="1" x14ac:dyDescent="0.15">
      <c r="A230" s="17" t="s">
        <v>327</v>
      </c>
      <c r="B230" s="280" t="s">
        <v>328</v>
      </c>
      <c r="C230" s="93"/>
      <c r="D230" s="93"/>
      <c r="E230" s="280">
        <f t="shared" ref="E230:E231" si="14">$E180*(1.07)</f>
        <v>0</v>
      </c>
      <c r="F230" s="93">
        <f>D230-E230</f>
        <v>0</v>
      </c>
      <c r="G230" s="4"/>
    </row>
    <row r="231" spans="1:7" outlineLevel="1" x14ac:dyDescent="0.15">
      <c r="A231" s="17" t="s">
        <v>325</v>
      </c>
      <c r="B231" s="280" t="s">
        <v>328</v>
      </c>
      <c r="C231" s="93"/>
      <c r="D231" s="93"/>
      <c r="E231" s="280">
        <f t="shared" si="14"/>
        <v>0</v>
      </c>
      <c r="F231" s="93">
        <f>D231-E231</f>
        <v>0</v>
      </c>
      <c r="G231" s="4"/>
    </row>
    <row r="232" spans="1:7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30148.308230000002</v>
      </c>
      <c r="C233" s="92"/>
      <c r="D233" s="92">
        <f>SUM(D228:D231)</f>
        <v>30148.308230000002</v>
      </c>
      <c r="E233" s="92">
        <f>SUM(E228:E231)</f>
        <v>17695.746135000001</v>
      </c>
      <c r="F233" s="93">
        <f>SUM(F228:F231)</f>
        <v>12452.562094999999</v>
      </c>
      <c r="G233" s="4">
        <f>F233/D233</f>
        <v>0.41304347826086951</v>
      </c>
    </row>
    <row r="234" spans="1:7" outlineLevel="1" x14ac:dyDescent="0.15"/>
    <row r="235" spans="1:7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30148.308230000002</v>
      </c>
      <c r="C241" s="64"/>
      <c r="D241" s="27">
        <f>D239+D233</f>
        <v>30148.308230000002</v>
      </c>
      <c r="E241" s="27">
        <f>E239+E233</f>
        <v>17695.746135000001</v>
      </c>
      <c r="F241" s="27">
        <f>F239+F233</f>
        <v>12452.562094999999</v>
      </c>
      <c r="G241" s="179">
        <f>F241/D241</f>
        <v>0.41304347826086951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outlineLevel="1" x14ac:dyDescent="0.15">
      <c r="A244" s="47" t="s">
        <v>1218</v>
      </c>
      <c r="B244" s="280">
        <f>$B194*(1.07)</f>
        <v>3276.9900250000001</v>
      </c>
      <c r="C244" s="312">
        <v>0</v>
      </c>
      <c r="D244" s="93">
        <f>B244*(1-C244)</f>
        <v>3276.9900250000001</v>
      </c>
      <c r="E244" s="280">
        <f t="shared" ref="E244:E246" si="15">$E194*(1.07)</f>
        <v>0</v>
      </c>
      <c r="F244" s="93">
        <f>D244-E244</f>
        <v>3276.9900250000001</v>
      </c>
      <c r="G244" s="4">
        <f>IFERROR(F244/D244, 0)</f>
        <v>1</v>
      </c>
    </row>
    <row r="245" spans="1:7" outlineLevel="1" x14ac:dyDescent="0.15">
      <c r="A245" s="47" t="s">
        <v>1216</v>
      </c>
      <c r="B245" s="280" t="s">
        <v>328</v>
      </c>
      <c r="C245" s="312"/>
      <c r="D245" s="93"/>
      <c r="E245" s="280">
        <f t="shared" si="15"/>
        <v>1310.7960100000003</v>
      </c>
      <c r="F245" s="93">
        <f>D245-E245</f>
        <v>-1310.7960100000003</v>
      </c>
      <c r="G245" s="4">
        <f>IFERROR(F245/D245, 0)</f>
        <v>0</v>
      </c>
    </row>
    <row r="246" spans="1:7" outlineLevel="1" x14ac:dyDescent="0.15">
      <c r="A246" s="47" t="s">
        <v>1217</v>
      </c>
      <c r="B246" s="280" t="s">
        <v>328</v>
      </c>
      <c r="C246" s="312"/>
      <c r="D246" s="93"/>
      <c r="E246" s="280">
        <f t="shared" si="15"/>
        <v>262.15920200000005</v>
      </c>
      <c r="F246" s="93">
        <f>D246-E246</f>
        <v>-262.15920200000005</v>
      </c>
      <c r="G246" s="4"/>
    </row>
    <row r="247" spans="1:7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3276.9900250000001</v>
      </c>
      <c r="C248" s="92"/>
      <c r="D248" s="92">
        <f>SUM(D244:D246)</f>
        <v>3276.9900250000001</v>
      </c>
      <c r="E248" s="92">
        <f>SUM(E244:E246)</f>
        <v>1572.9552120000003</v>
      </c>
      <c r="F248" s="93">
        <f>SUM(F244:F246)</f>
        <v>1704.0348129999998</v>
      </c>
      <c r="G248" s="4">
        <f>F248/D248</f>
        <v>0.51999999999999991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33425.298255000002</v>
      </c>
      <c r="C250" s="64"/>
      <c r="D250" s="27">
        <f>D248+D233</f>
        <v>33425.298255000002</v>
      </c>
      <c r="E250" s="27">
        <f>E248+E233</f>
        <v>19268.701347000002</v>
      </c>
      <c r="F250" s="27">
        <f>F248+F233</f>
        <v>14156.596908</v>
      </c>
      <c r="G250" s="179">
        <f>F250/D250</f>
        <v>0.42352941176470588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E38" sqref="E38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14311250.000000002</v>
      </c>
      <c r="H3" s="63"/>
      <c r="I3" s="63">
        <f>SUM(AM12:AX12)</f>
        <v>16239170.008000001</v>
      </c>
      <c r="J3" s="63"/>
      <c r="K3" s="63">
        <f>SUM(AY12:BJ12)</f>
        <v>18412751.552470002</v>
      </c>
      <c r="M3" s="322">
        <f>SUM(C3:K3)</f>
        <v>57286786.56047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5620651.0999999987</v>
      </c>
      <c r="H4" s="63"/>
      <c r="I4" s="63">
        <f>SUM(AM13:AX13)</f>
        <v>6332247.2669999991</v>
      </c>
      <c r="J4" s="63"/>
      <c r="K4" s="63">
        <f>SUM(AY13:BJ13)</f>
        <v>7177263.5527549982</v>
      </c>
      <c r="M4" s="322">
        <f>SUM(C4:K4)</f>
        <v>22147246.919754997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0.39274354790811411</v>
      </c>
      <c r="H5" s="96"/>
      <c r="I5" s="96">
        <f>I4/I3</f>
        <v>0.38993663246831617</v>
      </c>
      <c r="J5" s="96"/>
      <c r="K5" s="96">
        <f>K4/K3</f>
        <v>0.38979853349469623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2091159.8500000003</v>
      </c>
      <c r="H6" s="96">
        <f>G6/G3</f>
        <v>0.14612</v>
      </c>
      <c r="I6" s="63">
        <f>SUM(AM15:AX15)</f>
        <v>2394959.0649999995</v>
      </c>
      <c r="J6" s="96">
        <f>I6/I3</f>
        <v>0.14748038624019308</v>
      </c>
      <c r="K6" s="63">
        <f>SUM(AY15:BJ15)</f>
        <v>2670746.8703750009</v>
      </c>
      <c r="L6" s="96">
        <f>K6/K3</f>
        <v>0.14504876486082441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3529491.25</v>
      </c>
      <c r="H7" s="96">
        <f>G7/G3</f>
        <v>0.24662354790811422</v>
      </c>
      <c r="I7" s="63">
        <f>SUM(AM16:AX16)</f>
        <v>3937288.2020000005</v>
      </c>
      <c r="J7" s="96">
        <f>I7/I3</f>
        <v>0.24245624622812312</v>
      </c>
      <c r="K7" s="63">
        <f>SUM(AY16:BJ16)</f>
        <v>4506516.6823799992</v>
      </c>
      <c r="L7" s="96">
        <f>K7/K3</f>
        <v>0.24474976863387193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0" t="s">
        <v>35</v>
      </c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 t="s">
        <v>36</v>
      </c>
      <c r="P9" s="380"/>
      <c r="Q9" s="380"/>
      <c r="R9" s="380"/>
      <c r="S9" s="380"/>
      <c r="T9" s="380"/>
      <c r="U9" s="380"/>
      <c r="V9" s="380"/>
      <c r="W9" s="380"/>
      <c r="X9" s="380"/>
      <c r="Y9" s="380"/>
      <c r="Z9" s="380"/>
      <c r="AA9" s="380" t="s">
        <v>37</v>
      </c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 t="s">
        <v>38</v>
      </c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 t="s">
        <v>39</v>
      </c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712127.8</v>
      </c>
      <c r="AB12" s="63">
        <f t="shared" si="1"/>
        <v>1151769.4000000001</v>
      </c>
      <c r="AC12" s="63">
        <f t="shared" si="1"/>
        <v>1298316.6000000001</v>
      </c>
      <c r="AD12" s="63">
        <f t="shared" si="1"/>
        <v>1298316.6000000001</v>
      </c>
      <c r="AE12" s="63">
        <f t="shared" si="1"/>
        <v>1412806.6</v>
      </c>
      <c r="AF12" s="63">
        <f t="shared" si="1"/>
        <v>1559353.8</v>
      </c>
      <c r="AG12" s="63">
        <f t="shared" si="1"/>
        <v>1298316.6000000001</v>
      </c>
      <c r="AH12" s="63">
        <f t="shared" si="1"/>
        <v>1412806.6</v>
      </c>
      <c r="AI12" s="63">
        <f t="shared" ref="AI12:BJ12" si="2">AI132</f>
        <v>1151769.4000000001</v>
      </c>
      <c r="AJ12" s="63">
        <f t="shared" si="2"/>
        <v>1151769.4000000001</v>
      </c>
      <c r="AK12" s="63">
        <f t="shared" si="2"/>
        <v>1151769.4000000001</v>
      </c>
      <c r="AL12" s="63">
        <f t="shared" si="2"/>
        <v>712127.8</v>
      </c>
      <c r="AM12" s="63">
        <f t="shared" si="2"/>
        <v>812203.50899999996</v>
      </c>
      <c r="AN12" s="63">
        <f t="shared" si="2"/>
        <v>1304670.7950000002</v>
      </c>
      <c r="AO12" s="63">
        <f t="shared" si="2"/>
        <v>1461476.2990000001</v>
      </c>
      <c r="AP12" s="63">
        <f t="shared" si="2"/>
        <v>1461476.2990000001</v>
      </c>
      <c r="AQ12" s="63">
        <f t="shared" si="2"/>
        <v>1618281.8030000001</v>
      </c>
      <c r="AR12" s="63">
        <f t="shared" si="2"/>
        <v>1775087.307</v>
      </c>
      <c r="AS12" s="63">
        <f t="shared" si="2"/>
        <v>1461476.2990000001</v>
      </c>
      <c r="AT12" s="63">
        <f t="shared" si="2"/>
        <v>1618281.8030000001</v>
      </c>
      <c r="AU12" s="63">
        <f t="shared" si="2"/>
        <v>1304670.7950000002</v>
      </c>
      <c r="AV12" s="63">
        <f t="shared" si="2"/>
        <v>1304670.7950000002</v>
      </c>
      <c r="AW12" s="63">
        <f t="shared" si="2"/>
        <v>1304670.7950000002</v>
      </c>
      <c r="AX12" s="63">
        <f t="shared" si="2"/>
        <v>812203.50899999996</v>
      </c>
      <c r="AY12" s="63">
        <f t="shared" si="2"/>
        <v>926077.3810650002</v>
      </c>
      <c r="AZ12" s="63">
        <f t="shared" si="2"/>
        <v>1483165.6853150001</v>
      </c>
      <c r="BA12" s="63">
        <f t="shared" si="2"/>
        <v>1647670.5845700002</v>
      </c>
      <c r="BB12" s="63">
        <f t="shared" si="2"/>
        <v>1647670.5845700002</v>
      </c>
      <c r="BC12" s="63">
        <f t="shared" si="2"/>
        <v>1839046.8020299999</v>
      </c>
      <c r="BD12" s="63">
        <f t="shared" si="2"/>
        <v>2006828.6913100004</v>
      </c>
      <c r="BE12" s="63">
        <f t="shared" si="2"/>
        <v>1647670.5845700002</v>
      </c>
      <c r="BF12" s="63">
        <f t="shared" si="2"/>
        <v>1839046.8020299999</v>
      </c>
      <c r="BG12" s="63">
        <f t="shared" si="2"/>
        <v>1483165.6853150001</v>
      </c>
      <c r="BH12" s="63">
        <f t="shared" si="2"/>
        <v>1483165.6853150001</v>
      </c>
      <c r="BI12" s="63">
        <f t="shared" si="2"/>
        <v>1483165.6853150001</v>
      </c>
      <c r="BJ12" s="63">
        <f t="shared" si="2"/>
        <v>926077.3810650002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281014.8</v>
      </c>
      <c r="AB13" s="63">
        <f t="shared" si="4"/>
        <v>453401.85000000003</v>
      </c>
      <c r="AC13" s="63">
        <f t="shared" si="4"/>
        <v>510864.2</v>
      </c>
      <c r="AD13" s="63">
        <f t="shared" si="4"/>
        <v>510864.2</v>
      </c>
      <c r="AE13" s="63">
        <f t="shared" si="4"/>
        <v>551653.05000000005</v>
      </c>
      <c r="AF13" s="63">
        <f t="shared" si="4"/>
        <v>609115.39999999991</v>
      </c>
      <c r="AG13" s="63">
        <f t="shared" si="4"/>
        <v>510864.2</v>
      </c>
      <c r="AH13" s="63">
        <f t="shared" si="4"/>
        <v>551653.05000000005</v>
      </c>
      <c r="AI13" s="63">
        <f t="shared" ref="AI13:BJ13" si="5">AI133</f>
        <v>453401.85000000003</v>
      </c>
      <c r="AJ13" s="63">
        <f t="shared" si="5"/>
        <v>453401.85000000003</v>
      </c>
      <c r="AK13" s="63">
        <f t="shared" si="5"/>
        <v>453401.85000000003</v>
      </c>
      <c r="AL13" s="63">
        <f t="shared" si="5"/>
        <v>281014.8</v>
      </c>
      <c r="AM13" s="63">
        <f t="shared" si="5"/>
        <v>317898.65850000002</v>
      </c>
      <c r="AN13" s="63">
        <f t="shared" si="5"/>
        <v>508392.84500000003</v>
      </c>
      <c r="AO13" s="63">
        <f t="shared" si="5"/>
        <v>569644.995</v>
      </c>
      <c r="AP13" s="63">
        <f t="shared" si="5"/>
        <v>569644.995</v>
      </c>
      <c r="AQ13" s="63">
        <f t="shared" si="5"/>
        <v>630897.14500000002</v>
      </c>
      <c r="AR13" s="63">
        <f t="shared" si="5"/>
        <v>692149.29499999981</v>
      </c>
      <c r="AS13" s="63">
        <f t="shared" si="5"/>
        <v>569644.995</v>
      </c>
      <c r="AT13" s="63">
        <f t="shared" si="5"/>
        <v>630897.14500000002</v>
      </c>
      <c r="AU13" s="63">
        <f t="shared" si="5"/>
        <v>508392.84500000003</v>
      </c>
      <c r="AV13" s="63">
        <f t="shared" si="5"/>
        <v>508392.84500000003</v>
      </c>
      <c r="AW13" s="63">
        <f t="shared" si="5"/>
        <v>508392.84500000003</v>
      </c>
      <c r="AX13" s="63">
        <f t="shared" si="5"/>
        <v>317898.65850000002</v>
      </c>
      <c r="AY13" s="63">
        <f t="shared" si="5"/>
        <v>363090.49477000005</v>
      </c>
      <c r="AZ13" s="63">
        <f t="shared" si="5"/>
        <v>579371.83641999983</v>
      </c>
      <c r="BA13" s="63">
        <f t="shared" si="5"/>
        <v>641634.64689500001</v>
      </c>
      <c r="BB13" s="63">
        <f t="shared" si="5"/>
        <v>641634.64689500001</v>
      </c>
      <c r="BC13" s="63">
        <f t="shared" si="5"/>
        <v>714383.82544999989</v>
      </c>
      <c r="BD13" s="63">
        <f t="shared" si="5"/>
        <v>779923.62595000037</v>
      </c>
      <c r="BE13" s="63">
        <f t="shared" si="5"/>
        <v>641634.64689500001</v>
      </c>
      <c r="BF13" s="63">
        <f t="shared" si="5"/>
        <v>714383.82544999989</v>
      </c>
      <c r="BG13" s="63">
        <f t="shared" si="5"/>
        <v>579371.83641999983</v>
      </c>
      <c r="BH13" s="63">
        <f t="shared" si="5"/>
        <v>579371.83641999983</v>
      </c>
      <c r="BI13" s="63">
        <f t="shared" si="5"/>
        <v>579371.83641999983</v>
      </c>
      <c r="BJ13" s="63">
        <f t="shared" si="5"/>
        <v>363090.49477000005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0.39461287707066056</v>
      </c>
      <c r="AB14" s="96">
        <f t="shared" si="6"/>
        <v>0.3936567944937589</v>
      </c>
      <c r="AC14" s="96">
        <f t="shared" si="6"/>
        <v>0.39348199044824655</v>
      </c>
      <c r="AD14" s="96">
        <f t="shared" si="6"/>
        <v>0.39348199044824655</v>
      </c>
      <c r="AE14" s="96">
        <f t="shared" si="6"/>
        <v>0.39046607653163568</v>
      </c>
      <c r="AF14" s="96">
        <f t="shared" si="6"/>
        <v>0.39062039673100479</v>
      </c>
      <c r="AG14" s="96">
        <f t="shared" si="6"/>
        <v>0.39348199044824655</v>
      </c>
      <c r="AH14" s="96">
        <f t="shared" si="6"/>
        <v>0.39046607653163568</v>
      </c>
      <c r="AI14" s="96">
        <f t="shared" si="6"/>
        <v>0.3936567944937589</v>
      </c>
      <c r="AJ14" s="96">
        <f t="shared" si="6"/>
        <v>0.3936567944937589</v>
      </c>
      <c r="AK14" s="96">
        <f t="shared" si="6"/>
        <v>0.3936567944937589</v>
      </c>
      <c r="AL14" s="96">
        <f t="shared" si="6"/>
        <v>0.39461287707066056</v>
      </c>
      <c r="AM14" s="96">
        <f t="shared" si="6"/>
        <v>0.39140271493212675</v>
      </c>
      <c r="AN14" s="96">
        <f t="shared" si="6"/>
        <v>0.38967136150234738</v>
      </c>
      <c r="AO14" s="96">
        <f t="shared" si="6"/>
        <v>0.38977367979882643</v>
      </c>
      <c r="AP14" s="96">
        <f t="shared" si="6"/>
        <v>0.38977367979882643</v>
      </c>
      <c r="AQ14" s="96">
        <f t="shared" si="6"/>
        <v>0.38985616956850871</v>
      </c>
      <c r="AR14" s="96">
        <f t="shared" si="6"/>
        <v>0.38992408557625935</v>
      </c>
      <c r="AS14" s="96">
        <f t="shared" si="6"/>
        <v>0.38977367979882643</v>
      </c>
      <c r="AT14" s="96">
        <f t="shared" si="6"/>
        <v>0.38985616956850871</v>
      </c>
      <c r="AU14" s="96">
        <f t="shared" si="6"/>
        <v>0.38967136150234738</v>
      </c>
      <c r="AV14" s="96">
        <f t="shared" si="6"/>
        <v>0.38967136150234738</v>
      </c>
      <c r="AW14" s="96">
        <f t="shared" si="6"/>
        <v>0.38967136150234738</v>
      </c>
      <c r="AX14" s="96">
        <f t="shared" si="6"/>
        <v>0.39140271493212675</v>
      </c>
      <c r="AY14" s="96">
        <f t="shared" si="6"/>
        <v>0.39207360226468502</v>
      </c>
      <c r="AZ14" s="96">
        <f t="shared" si="6"/>
        <v>0.39063190455148017</v>
      </c>
      <c r="BA14" s="96">
        <f t="shared" si="6"/>
        <v>0.38941925218774859</v>
      </c>
      <c r="BB14" s="96">
        <f t="shared" si="6"/>
        <v>0.38941925218774859</v>
      </c>
      <c r="BC14" s="96">
        <f t="shared" si="6"/>
        <v>0.38845331432644331</v>
      </c>
      <c r="BD14" s="96">
        <f t="shared" si="6"/>
        <v>0.38863487916394523</v>
      </c>
      <c r="BE14" s="96">
        <f t="shared" si="6"/>
        <v>0.38941925218774859</v>
      </c>
      <c r="BF14" s="96">
        <f t="shared" si="6"/>
        <v>0.38845331432644331</v>
      </c>
      <c r="BG14" s="96">
        <f t="shared" si="6"/>
        <v>0.39063190455148017</v>
      </c>
      <c r="BH14" s="96">
        <f t="shared" si="6"/>
        <v>0.39063190455148017</v>
      </c>
      <c r="BI14" s="96">
        <f t="shared" si="6"/>
        <v>0.39063190455148017</v>
      </c>
      <c r="BJ14" s="96">
        <f t="shared" si="6"/>
        <v>0.39207360226468502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102468.54999999999</v>
      </c>
      <c r="AB15" s="63">
        <f t="shared" si="7"/>
        <v>167727.85000000003</v>
      </c>
      <c r="AC15" s="63">
        <f t="shared" si="7"/>
        <v>189480.95</v>
      </c>
      <c r="AD15" s="63">
        <f t="shared" si="7"/>
        <v>189480.95</v>
      </c>
      <c r="AE15" s="63">
        <f t="shared" si="7"/>
        <v>208371.80000000005</v>
      </c>
      <c r="AF15" s="63">
        <f t="shared" si="7"/>
        <v>230124.89999999997</v>
      </c>
      <c r="AG15" s="63">
        <f t="shared" si="7"/>
        <v>189480.95</v>
      </c>
      <c r="AH15" s="63">
        <f t="shared" si="7"/>
        <v>208371.80000000005</v>
      </c>
      <c r="AI15" s="63">
        <f t="shared" ref="AI15:BJ15" si="8">AI23</f>
        <v>167727.85000000003</v>
      </c>
      <c r="AJ15" s="63">
        <f t="shared" si="8"/>
        <v>167727.85000000003</v>
      </c>
      <c r="AK15" s="63">
        <f t="shared" si="8"/>
        <v>167727.85000000003</v>
      </c>
      <c r="AL15" s="63">
        <f t="shared" si="8"/>
        <v>102468.54999999999</v>
      </c>
      <c r="AM15" s="63">
        <f t="shared" si="8"/>
        <v>116379.08500000002</v>
      </c>
      <c r="AN15" s="63">
        <f t="shared" si="8"/>
        <v>192944.27249999996</v>
      </c>
      <c r="AO15" s="63">
        <f t="shared" si="8"/>
        <v>216220.08949999997</v>
      </c>
      <c r="AP15" s="63">
        <f t="shared" si="8"/>
        <v>216220.08949999997</v>
      </c>
      <c r="AQ15" s="63">
        <f t="shared" si="8"/>
        <v>239495.90650000004</v>
      </c>
      <c r="AR15" s="63">
        <f t="shared" si="8"/>
        <v>262771.72349999991</v>
      </c>
      <c r="AS15" s="63">
        <f t="shared" si="8"/>
        <v>216220.08949999997</v>
      </c>
      <c r="AT15" s="63">
        <f t="shared" si="8"/>
        <v>239495.90650000004</v>
      </c>
      <c r="AU15" s="63">
        <f t="shared" si="8"/>
        <v>192944.27249999996</v>
      </c>
      <c r="AV15" s="63">
        <f t="shared" si="8"/>
        <v>192944.27249999996</v>
      </c>
      <c r="AW15" s="63">
        <f t="shared" si="8"/>
        <v>192944.27249999996</v>
      </c>
      <c r="AX15" s="63">
        <f t="shared" si="8"/>
        <v>116379.08500000002</v>
      </c>
      <c r="AY15" s="63">
        <f t="shared" si="8"/>
        <v>131734.99900500002</v>
      </c>
      <c r="AZ15" s="63">
        <f t="shared" si="8"/>
        <v>213659.74962999998</v>
      </c>
      <c r="BA15" s="63">
        <f t="shared" si="8"/>
        <v>238564.8738200001</v>
      </c>
      <c r="BB15" s="63">
        <f t="shared" si="8"/>
        <v>238564.8738200001</v>
      </c>
      <c r="BC15" s="63">
        <f t="shared" si="8"/>
        <v>270679.37606500002</v>
      </c>
      <c r="BD15" s="63">
        <f t="shared" si="8"/>
        <v>295584.5002550002</v>
      </c>
      <c r="BE15" s="63">
        <f t="shared" si="8"/>
        <v>238564.8738200001</v>
      </c>
      <c r="BF15" s="63">
        <f t="shared" si="8"/>
        <v>270679.37606500002</v>
      </c>
      <c r="BG15" s="63">
        <f t="shared" si="8"/>
        <v>213659.74962999998</v>
      </c>
      <c r="BH15" s="63">
        <f t="shared" si="8"/>
        <v>213659.74962999998</v>
      </c>
      <c r="BI15" s="63">
        <f t="shared" si="8"/>
        <v>213659.74962999998</v>
      </c>
      <c r="BJ15" s="63">
        <f t="shared" si="8"/>
        <v>131734.99900500002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178546.25</v>
      </c>
      <c r="AB16" s="63">
        <f t="shared" si="9"/>
        <v>285674</v>
      </c>
      <c r="AC16" s="63">
        <f t="shared" si="9"/>
        <v>321383.25</v>
      </c>
      <c r="AD16" s="63">
        <f t="shared" si="9"/>
        <v>321383.25</v>
      </c>
      <c r="AE16" s="63">
        <f t="shared" si="9"/>
        <v>343281.25</v>
      </c>
      <c r="AF16" s="63">
        <f t="shared" si="9"/>
        <v>378990.5</v>
      </c>
      <c r="AG16" s="63">
        <f t="shared" si="9"/>
        <v>321383.25</v>
      </c>
      <c r="AH16" s="63">
        <f t="shared" si="9"/>
        <v>343281.25</v>
      </c>
      <c r="AI16" s="63">
        <f t="shared" ref="AI16:BJ16" si="10">AI31</f>
        <v>285674</v>
      </c>
      <c r="AJ16" s="63">
        <f t="shared" si="10"/>
        <v>285674</v>
      </c>
      <c r="AK16" s="63">
        <f t="shared" si="10"/>
        <v>285674</v>
      </c>
      <c r="AL16" s="63">
        <f t="shared" si="10"/>
        <v>178546.25</v>
      </c>
      <c r="AM16" s="63">
        <f t="shared" si="10"/>
        <v>201519.57350000003</v>
      </c>
      <c r="AN16" s="63">
        <f t="shared" si="10"/>
        <v>315448.57250000007</v>
      </c>
      <c r="AO16" s="63">
        <f t="shared" si="10"/>
        <v>353424.90549999999</v>
      </c>
      <c r="AP16" s="63">
        <f t="shared" si="10"/>
        <v>353424.90549999999</v>
      </c>
      <c r="AQ16" s="63">
        <f t="shared" si="10"/>
        <v>391401.23849999998</v>
      </c>
      <c r="AR16" s="63">
        <f t="shared" si="10"/>
        <v>429377.57149999996</v>
      </c>
      <c r="AS16" s="63">
        <f t="shared" si="10"/>
        <v>353424.90549999999</v>
      </c>
      <c r="AT16" s="63">
        <f t="shared" si="10"/>
        <v>391401.23849999998</v>
      </c>
      <c r="AU16" s="63">
        <f t="shared" si="10"/>
        <v>315448.57250000007</v>
      </c>
      <c r="AV16" s="63">
        <f t="shared" si="10"/>
        <v>315448.57250000007</v>
      </c>
      <c r="AW16" s="63">
        <f t="shared" si="10"/>
        <v>315448.57250000007</v>
      </c>
      <c r="AX16" s="63">
        <f t="shared" si="10"/>
        <v>201519.57350000003</v>
      </c>
      <c r="AY16" s="63">
        <f t="shared" si="10"/>
        <v>231355.49576500003</v>
      </c>
      <c r="AZ16" s="63">
        <f t="shared" si="10"/>
        <v>365712.08678999991</v>
      </c>
      <c r="BA16" s="63">
        <f t="shared" si="10"/>
        <v>403069.77307499992</v>
      </c>
      <c r="BB16" s="63">
        <f t="shared" si="10"/>
        <v>403069.77307499992</v>
      </c>
      <c r="BC16" s="63">
        <f t="shared" si="10"/>
        <v>443704.44938499987</v>
      </c>
      <c r="BD16" s="63">
        <f t="shared" si="10"/>
        <v>484339.12569500017</v>
      </c>
      <c r="BE16" s="63">
        <f t="shared" si="10"/>
        <v>403069.77307499992</v>
      </c>
      <c r="BF16" s="63">
        <f t="shared" si="10"/>
        <v>443704.44938499987</v>
      </c>
      <c r="BG16" s="63">
        <f t="shared" si="10"/>
        <v>365712.08678999991</v>
      </c>
      <c r="BH16" s="63">
        <f t="shared" si="10"/>
        <v>365712.08678999991</v>
      </c>
      <c r="BI16" s="63">
        <f t="shared" si="10"/>
        <v>365712.08678999991</v>
      </c>
      <c r="BJ16" s="63">
        <f t="shared" si="10"/>
        <v>231355.49576500003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14</v>
      </c>
      <c r="AB19" s="370">
        <f t="shared" si="11"/>
        <v>23</v>
      </c>
      <c r="AC19" s="370">
        <f t="shared" si="11"/>
        <v>26</v>
      </c>
      <c r="AD19" s="370">
        <f t="shared" si="11"/>
        <v>26</v>
      </c>
      <c r="AE19" s="370">
        <f t="shared" si="11"/>
        <v>29</v>
      </c>
      <c r="AF19" s="370">
        <f t="shared" si="11"/>
        <v>32</v>
      </c>
      <c r="AG19" s="370">
        <f t="shared" si="11"/>
        <v>26</v>
      </c>
      <c r="AH19" s="370">
        <f t="shared" si="11"/>
        <v>29</v>
      </c>
      <c r="AI19" s="370">
        <f t="shared" si="11"/>
        <v>23</v>
      </c>
      <c r="AJ19" s="370">
        <f t="shared" si="11"/>
        <v>23</v>
      </c>
      <c r="AK19" s="370">
        <f t="shared" si="11"/>
        <v>23</v>
      </c>
      <c r="AL19" s="370">
        <f t="shared" si="11"/>
        <v>14</v>
      </c>
      <c r="AM19" s="370">
        <f t="shared" si="11"/>
        <v>15</v>
      </c>
      <c r="AN19" s="370">
        <f t="shared" si="11"/>
        <v>25</v>
      </c>
      <c r="AO19" s="370">
        <f t="shared" si="11"/>
        <v>28</v>
      </c>
      <c r="AP19" s="370">
        <f t="shared" si="11"/>
        <v>28</v>
      </c>
      <c r="AQ19" s="370">
        <f t="shared" si="11"/>
        <v>31</v>
      </c>
      <c r="AR19" s="370">
        <f t="shared" si="11"/>
        <v>34</v>
      </c>
      <c r="AS19" s="370">
        <f t="shared" si="11"/>
        <v>28</v>
      </c>
      <c r="AT19" s="370">
        <f t="shared" si="11"/>
        <v>31</v>
      </c>
      <c r="AU19" s="370">
        <f t="shared" si="11"/>
        <v>25</v>
      </c>
      <c r="AV19" s="370">
        <f t="shared" si="11"/>
        <v>25</v>
      </c>
      <c r="AW19" s="370">
        <f t="shared" si="11"/>
        <v>25</v>
      </c>
      <c r="AX19" s="370">
        <f t="shared" si="11"/>
        <v>15</v>
      </c>
      <c r="AY19" s="370">
        <f t="shared" si="11"/>
        <v>16</v>
      </c>
      <c r="AZ19" s="370">
        <f t="shared" si="11"/>
        <v>26</v>
      </c>
      <c r="BA19" s="370">
        <f t="shared" si="11"/>
        <v>29</v>
      </c>
      <c r="BB19" s="370">
        <f t="shared" si="11"/>
        <v>29</v>
      </c>
      <c r="BC19" s="370">
        <f t="shared" si="11"/>
        <v>33</v>
      </c>
      <c r="BD19" s="370">
        <f t="shared" si="11"/>
        <v>36</v>
      </c>
      <c r="BE19" s="370">
        <f t="shared" si="11"/>
        <v>29</v>
      </c>
      <c r="BF19" s="370">
        <f t="shared" si="11"/>
        <v>33</v>
      </c>
      <c r="BG19" s="370">
        <f t="shared" si="11"/>
        <v>26</v>
      </c>
      <c r="BH19" s="370">
        <f t="shared" si="11"/>
        <v>26</v>
      </c>
      <c r="BI19" s="370">
        <f t="shared" si="11"/>
        <v>26</v>
      </c>
      <c r="BJ19" s="370">
        <f t="shared" si="11"/>
        <v>16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288514.8</v>
      </c>
      <c r="AB20" s="180">
        <f t="shared" si="12"/>
        <v>473988.60000000003</v>
      </c>
      <c r="AC20" s="180">
        <f t="shared" si="12"/>
        <v>535813.20000000007</v>
      </c>
      <c r="AD20" s="180">
        <f t="shared" si="12"/>
        <v>535813.20000000007</v>
      </c>
      <c r="AE20" s="180">
        <f t="shared" si="12"/>
        <v>597637.80000000005</v>
      </c>
      <c r="AF20" s="180">
        <f t="shared" si="12"/>
        <v>659462.40000000002</v>
      </c>
      <c r="AG20" s="180">
        <f t="shared" si="12"/>
        <v>535813.20000000007</v>
      </c>
      <c r="AH20" s="180">
        <f t="shared" si="12"/>
        <v>597637.80000000005</v>
      </c>
      <c r="AI20" s="180">
        <f t="shared" si="12"/>
        <v>473988.60000000003</v>
      </c>
      <c r="AJ20" s="180">
        <f t="shared" ref="AJ20:BJ20" si="13">AJ19*AJ55</f>
        <v>473988.60000000003</v>
      </c>
      <c r="AK20" s="180">
        <f t="shared" si="13"/>
        <v>473988.60000000003</v>
      </c>
      <c r="AL20" s="180">
        <f t="shared" si="13"/>
        <v>288514.8</v>
      </c>
      <c r="AM20" s="180">
        <f t="shared" si="13"/>
        <v>330761.61000000004</v>
      </c>
      <c r="AN20" s="180">
        <f t="shared" si="13"/>
        <v>551269.35</v>
      </c>
      <c r="AO20" s="180">
        <f t="shared" si="13"/>
        <v>617421.67200000002</v>
      </c>
      <c r="AP20" s="180">
        <f t="shared" si="13"/>
        <v>617421.67200000002</v>
      </c>
      <c r="AQ20" s="180">
        <f t="shared" si="13"/>
        <v>683573.99400000006</v>
      </c>
      <c r="AR20" s="180">
        <f t="shared" si="13"/>
        <v>749726.31599999999</v>
      </c>
      <c r="AS20" s="180">
        <f t="shared" si="13"/>
        <v>617421.67200000002</v>
      </c>
      <c r="AT20" s="180">
        <f t="shared" si="13"/>
        <v>683573.99400000006</v>
      </c>
      <c r="AU20" s="180">
        <f t="shared" si="13"/>
        <v>551269.35</v>
      </c>
      <c r="AV20" s="180">
        <f t="shared" si="13"/>
        <v>551269.35</v>
      </c>
      <c r="AW20" s="180">
        <f t="shared" si="13"/>
        <v>551269.35</v>
      </c>
      <c r="AX20" s="180">
        <f t="shared" si="13"/>
        <v>330761.61000000004</v>
      </c>
      <c r="AY20" s="180">
        <f t="shared" si="13"/>
        <v>377509.25088000007</v>
      </c>
      <c r="AZ20" s="180">
        <f t="shared" si="13"/>
        <v>613452.53268000006</v>
      </c>
      <c r="BA20" s="180">
        <f t="shared" si="13"/>
        <v>684235.51722000015</v>
      </c>
      <c r="BB20" s="180">
        <f t="shared" si="13"/>
        <v>684235.51722000015</v>
      </c>
      <c r="BC20" s="180">
        <f t="shared" si="13"/>
        <v>778612.82994000008</v>
      </c>
      <c r="BD20" s="180">
        <f t="shared" si="13"/>
        <v>849395.81448000018</v>
      </c>
      <c r="BE20" s="180">
        <f t="shared" si="13"/>
        <v>684235.51722000015</v>
      </c>
      <c r="BF20" s="180">
        <f t="shared" si="13"/>
        <v>778612.82994000008</v>
      </c>
      <c r="BG20" s="180">
        <f t="shared" si="13"/>
        <v>613452.53268000006</v>
      </c>
      <c r="BH20" s="180">
        <f t="shared" si="13"/>
        <v>613452.53268000006</v>
      </c>
      <c r="BI20" s="180">
        <f t="shared" si="13"/>
        <v>613452.53268000006</v>
      </c>
      <c r="BJ20" s="180">
        <f t="shared" si="13"/>
        <v>377509.25088000007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88157.299999999988</v>
      </c>
      <c r="AB21" s="104">
        <f t="shared" si="14"/>
        <v>144829.85000000003</v>
      </c>
      <c r="AC21" s="104">
        <f t="shared" si="14"/>
        <v>163720.70000000001</v>
      </c>
      <c r="AD21" s="104">
        <f t="shared" si="14"/>
        <v>163720.70000000001</v>
      </c>
      <c r="AE21" s="104">
        <f t="shared" si="14"/>
        <v>182611.55000000005</v>
      </c>
      <c r="AF21" s="104">
        <f t="shared" si="14"/>
        <v>201502.39999999997</v>
      </c>
      <c r="AG21" s="104">
        <f t="shared" si="14"/>
        <v>163720.70000000001</v>
      </c>
      <c r="AH21" s="104">
        <f t="shared" si="14"/>
        <v>182611.55000000005</v>
      </c>
      <c r="AI21" s="104">
        <f t="shared" ref="AI21:BJ21" si="15">AI19*AI67</f>
        <v>144829.85000000003</v>
      </c>
      <c r="AJ21" s="104">
        <f t="shared" si="15"/>
        <v>144829.85000000003</v>
      </c>
      <c r="AK21" s="104">
        <f t="shared" si="15"/>
        <v>144829.85000000003</v>
      </c>
      <c r="AL21" s="104">
        <f t="shared" si="15"/>
        <v>88157.299999999988</v>
      </c>
      <c r="AM21" s="104">
        <f t="shared" si="15"/>
        <v>101066.04750000002</v>
      </c>
      <c r="AN21" s="104">
        <f t="shared" si="15"/>
        <v>168443.41249999998</v>
      </c>
      <c r="AO21" s="104">
        <f t="shared" si="15"/>
        <v>188656.62199999997</v>
      </c>
      <c r="AP21" s="104">
        <f t="shared" si="15"/>
        <v>188656.62199999997</v>
      </c>
      <c r="AQ21" s="104">
        <f t="shared" si="15"/>
        <v>208869.83150000003</v>
      </c>
      <c r="AR21" s="104">
        <f t="shared" si="15"/>
        <v>229083.04099999991</v>
      </c>
      <c r="AS21" s="104">
        <f t="shared" si="15"/>
        <v>188656.62199999997</v>
      </c>
      <c r="AT21" s="104">
        <f t="shared" si="15"/>
        <v>208869.83150000003</v>
      </c>
      <c r="AU21" s="104">
        <f t="shared" si="15"/>
        <v>168443.41249999998</v>
      </c>
      <c r="AV21" s="104">
        <f t="shared" si="15"/>
        <v>168443.41249999998</v>
      </c>
      <c r="AW21" s="104">
        <f t="shared" si="15"/>
        <v>168443.41249999998</v>
      </c>
      <c r="AX21" s="104">
        <f t="shared" si="15"/>
        <v>101066.04750000002</v>
      </c>
      <c r="AY21" s="104">
        <f t="shared" si="15"/>
        <v>115350.04888000002</v>
      </c>
      <c r="AZ21" s="104">
        <f t="shared" si="15"/>
        <v>187443.82942999998</v>
      </c>
      <c r="BA21" s="104">
        <f t="shared" si="15"/>
        <v>209071.9635950001</v>
      </c>
      <c r="BB21" s="104">
        <f t="shared" si="15"/>
        <v>209071.9635950001</v>
      </c>
      <c r="BC21" s="104">
        <f t="shared" si="15"/>
        <v>237909.47581500001</v>
      </c>
      <c r="BD21" s="104">
        <f t="shared" si="15"/>
        <v>259537.60998000018</v>
      </c>
      <c r="BE21" s="104">
        <f t="shared" si="15"/>
        <v>209071.9635950001</v>
      </c>
      <c r="BF21" s="104">
        <f t="shared" si="15"/>
        <v>237909.47581500001</v>
      </c>
      <c r="BG21" s="104">
        <f t="shared" si="15"/>
        <v>187443.82942999998</v>
      </c>
      <c r="BH21" s="104">
        <f t="shared" si="15"/>
        <v>187443.82942999998</v>
      </c>
      <c r="BI21" s="104">
        <f t="shared" si="15"/>
        <v>187443.82942999998</v>
      </c>
      <c r="BJ21" s="104">
        <f t="shared" si="15"/>
        <v>115350.04888000002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22898</v>
      </c>
      <c r="AC22" s="63">
        <f t="shared" si="16"/>
        <v>25760.25</v>
      </c>
      <c r="AD22" s="63">
        <f t="shared" si="16"/>
        <v>25760.25</v>
      </c>
      <c r="AE22" s="63">
        <f t="shared" si="16"/>
        <v>25760.25</v>
      </c>
      <c r="AF22" s="63">
        <f t="shared" si="16"/>
        <v>28622.5</v>
      </c>
      <c r="AG22" s="63">
        <f t="shared" si="16"/>
        <v>25760.25</v>
      </c>
      <c r="AH22" s="63">
        <f t="shared" si="16"/>
        <v>25760.25</v>
      </c>
      <c r="AI22" s="63">
        <f t="shared" si="16"/>
        <v>22898</v>
      </c>
      <c r="AJ22" s="63">
        <f t="shared" si="16"/>
        <v>22898</v>
      </c>
      <c r="AK22" s="63">
        <f t="shared" si="16"/>
        <v>22898</v>
      </c>
      <c r="AL22" s="63">
        <f t="shared" si="16"/>
        <v>14311.25</v>
      </c>
      <c r="AM22" s="63">
        <f t="shared" si="16"/>
        <v>15313.0375</v>
      </c>
      <c r="AN22" s="63">
        <f t="shared" si="16"/>
        <v>24500.86</v>
      </c>
      <c r="AO22" s="63">
        <f t="shared" si="16"/>
        <v>27563.467499999999</v>
      </c>
      <c r="AP22" s="63">
        <f t="shared" si="16"/>
        <v>27563.467499999999</v>
      </c>
      <c r="AQ22" s="63">
        <f t="shared" si="16"/>
        <v>30626.075000000001</v>
      </c>
      <c r="AR22" s="63">
        <f t="shared" si="16"/>
        <v>33688.682500000003</v>
      </c>
      <c r="AS22" s="63">
        <f t="shared" si="16"/>
        <v>27563.467499999999</v>
      </c>
      <c r="AT22" s="63">
        <f t="shared" si="16"/>
        <v>30626.075000000001</v>
      </c>
      <c r="AU22" s="63">
        <f t="shared" si="16"/>
        <v>24500.86</v>
      </c>
      <c r="AV22" s="63">
        <f t="shared" si="16"/>
        <v>24500.86</v>
      </c>
      <c r="AW22" s="63">
        <f t="shared" si="16"/>
        <v>24500.86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26215.9202</v>
      </c>
      <c r="BA22" s="63">
        <f t="shared" si="16"/>
        <v>29492.910225</v>
      </c>
      <c r="BB22" s="63">
        <f t="shared" si="16"/>
        <v>29492.910225</v>
      </c>
      <c r="BC22" s="63">
        <f t="shared" si="16"/>
        <v>32769.900249999999</v>
      </c>
      <c r="BD22" s="63">
        <f t="shared" si="16"/>
        <v>36046.890274999998</v>
      </c>
      <c r="BE22" s="63">
        <f t="shared" si="16"/>
        <v>29492.910225</v>
      </c>
      <c r="BF22" s="63">
        <f t="shared" si="16"/>
        <v>32769.900249999999</v>
      </c>
      <c r="BG22" s="63">
        <f t="shared" si="16"/>
        <v>26215.9202</v>
      </c>
      <c r="BH22" s="63">
        <f t="shared" si="16"/>
        <v>26215.9202</v>
      </c>
      <c r="BI22" s="63">
        <f t="shared" si="16"/>
        <v>26215.9202</v>
      </c>
      <c r="BJ22" s="63">
        <f t="shared" si="16"/>
        <v>16384.950124999999</v>
      </c>
      <c r="BL22" s="104">
        <f>BJ20+BJ22</f>
        <v>393894.20100500004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102468.54999999999</v>
      </c>
      <c r="AB23" s="63">
        <f t="shared" si="17"/>
        <v>167727.85000000003</v>
      </c>
      <c r="AC23" s="63">
        <f t="shared" si="17"/>
        <v>189480.95</v>
      </c>
      <c r="AD23" s="63">
        <f t="shared" si="17"/>
        <v>189480.95</v>
      </c>
      <c r="AE23" s="63">
        <f t="shared" si="17"/>
        <v>208371.80000000005</v>
      </c>
      <c r="AF23" s="63">
        <f t="shared" si="17"/>
        <v>230124.89999999997</v>
      </c>
      <c r="AG23" s="63">
        <f t="shared" si="17"/>
        <v>189480.95</v>
      </c>
      <c r="AH23" s="63">
        <f t="shared" si="17"/>
        <v>208371.80000000005</v>
      </c>
      <c r="AI23" s="63">
        <f t="shared" si="17"/>
        <v>167727.85000000003</v>
      </c>
      <c r="AJ23" s="63">
        <f t="shared" si="17"/>
        <v>167727.85000000003</v>
      </c>
      <c r="AK23" s="63">
        <f t="shared" si="17"/>
        <v>167727.85000000003</v>
      </c>
      <c r="AL23" s="63">
        <f t="shared" si="17"/>
        <v>102468.54999999999</v>
      </c>
      <c r="AM23" s="63">
        <f t="shared" si="17"/>
        <v>116379.08500000002</v>
      </c>
      <c r="AN23" s="63">
        <f t="shared" si="17"/>
        <v>192944.27249999996</v>
      </c>
      <c r="AO23" s="63">
        <f t="shared" si="17"/>
        <v>216220.08949999997</v>
      </c>
      <c r="AP23" s="63">
        <f t="shared" si="17"/>
        <v>216220.08949999997</v>
      </c>
      <c r="AQ23" s="63">
        <f t="shared" si="17"/>
        <v>239495.90650000004</v>
      </c>
      <c r="AR23" s="63">
        <f t="shared" si="17"/>
        <v>262771.72349999991</v>
      </c>
      <c r="AS23" s="63">
        <f t="shared" si="17"/>
        <v>216220.08949999997</v>
      </c>
      <c r="AT23" s="63">
        <f t="shared" si="17"/>
        <v>239495.90650000004</v>
      </c>
      <c r="AU23" s="63">
        <f t="shared" si="17"/>
        <v>192944.27249999996</v>
      </c>
      <c r="AV23" s="63">
        <f t="shared" si="17"/>
        <v>192944.27249999996</v>
      </c>
      <c r="AW23" s="63">
        <f t="shared" si="17"/>
        <v>192944.27249999996</v>
      </c>
      <c r="AX23" s="63">
        <f t="shared" si="17"/>
        <v>116379.08500000002</v>
      </c>
      <c r="AY23" s="63">
        <f t="shared" si="17"/>
        <v>131734.99900500002</v>
      </c>
      <c r="AZ23" s="63">
        <f t="shared" si="17"/>
        <v>213659.74962999998</v>
      </c>
      <c r="BA23" s="63">
        <f t="shared" si="17"/>
        <v>238564.8738200001</v>
      </c>
      <c r="BB23" s="63">
        <f t="shared" si="17"/>
        <v>238564.8738200001</v>
      </c>
      <c r="BC23" s="63">
        <f t="shared" si="17"/>
        <v>270679.37606500002</v>
      </c>
      <c r="BD23" s="63">
        <f t="shared" si="17"/>
        <v>295584.5002550002</v>
      </c>
      <c r="BE23" s="63">
        <f t="shared" si="17"/>
        <v>238564.8738200001</v>
      </c>
      <c r="BF23" s="63">
        <f t="shared" si="17"/>
        <v>270679.37606500002</v>
      </c>
      <c r="BG23" s="63">
        <f t="shared" si="17"/>
        <v>213659.74962999998</v>
      </c>
      <c r="BH23" s="63">
        <f t="shared" si="17"/>
        <v>213659.74962999998</v>
      </c>
      <c r="BI23" s="63">
        <f t="shared" si="17"/>
        <v>213659.74962999998</v>
      </c>
      <c r="BJ23" s="63">
        <f t="shared" si="17"/>
        <v>131734.99900500002</v>
      </c>
      <c r="BL23" s="104">
        <f>BJ21+BJ22</f>
        <v>131734.99900500002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0.33837429111531186</v>
      </c>
      <c r="AB24" s="96">
        <f t="shared" si="18"/>
        <v>0.33755760368663601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0.33425160697887973</v>
      </c>
      <c r="AF24" s="96">
        <f t="shared" si="18"/>
        <v>0.3344425956738768</v>
      </c>
      <c r="AG24" s="96">
        <f t="shared" si="18"/>
        <v>0.33741080530071355</v>
      </c>
      <c r="AH24" s="96">
        <f t="shared" si="18"/>
        <v>0.33425160697887973</v>
      </c>
      <c r="AI24" s="96">
        <f t="shared" si="18"/>
        <v>0.33755760368663601</v>
      </c>
      <c r="AJ24" s="96">
        <f t="shared" si="18"/>
        <v>0.33755760368663601</v>
      </c>
      <c r="AK24" s="96">
        <f t="shared" si="18"/>
        <v>0.33755760368663601</v>
      </c>
      <c r="AL24" s="96">
        <f t="shared" si="18"/>
        <v>0.33837429111531186</v>
      </c>
      <c r="AM24" s="96">
        <f t="shared" si="18"/>
        <v>0.33628318584070799</v>
      </c>
      <c r="AN24" s="96">
        <f t="shared" si="18"/>
        <v>0.33510638297872336</v>
      </c>
      <c r="AO24" s="96">
        <f t="shared" si="18"/>
        <v>0.33523266856600181</v>
      </c>
      <c r="AP24" s="96">
        <f t="shared" si="18"/>
        <v>0.33523266856600181</v>
      </c>
      <c r="AQ24" s="96">
        <f t="shared" si="18"/>
        <v>0.33533447684391088</v>
      </c>
      <c r="AR24" s="96">
        <f t="shared" si="18"/>
        <v>0.33541829554339314</v>
      </c>
      <c r="AS24" s="96">
        <f t="shared" si="18"/>
        <v>0.33523266856600181</v>
      </c>
      <c r="AT24" s="96">
        <f t="shared" si="18"/>
        <v>0.33533447684391088</v>
      </c>
      <c r="AU24" s="96">
        <f t="shared" si="18"/>
        <v>0.33510638297872336</v>
      </c>
      <c r="AV24" s="96">
        <f t="shared" si="18"/>
        <v>0.33510638297872336</v>
      </c>
      <c r="AW24" s="96">
        <f t="shared" si="18"/>
        <v>0.33510638297872336</v>
      </c>
      <c r="AX24" s="96">
        <f t="shared" si="18"/>
        <v>0.33628318584070799</v>
      </c>
      <c r="AY24" s="96">
        <f t="shared" si="18"/>
        <v>0.33444259567387691</v>
      </c>
      <c r="AZ24" s="96">
        <f t="shared" si="18"/>
        <v>0.33401639344262285</v>
      </c>
      <c r="BA24" s="96">
        <f t="shared" si="18"/>
        <v>0.33425160697887979</v>
      </c>
      <c r="BB24" s="96">
        <f t="shared" si="18"/>
        <v>0.33425160697887979</v>
      </c>
      <c r="BC24" s="96">
        <f t="shared" si="18"/>
        <v>0.33360258481421651</v>
      </c>
      <c r="BD24" s="96">
        <f t="shared" si="18"/>
        <v>0.33382679496669149</v>
      </c>
      <c r="BE24" s="96">
        <f t="shared" si="18"/>
        <v>0.33425160697887979</v>
      </c>
      <c r="BF24" s="96">
        <f t="shared" si="18"/>
        <v>0.33360258481421651</v>
      </c>
      <c r="BG24" s="96">
        <f t="shared" si="18"/>
        <v>0.33401639344262285</v>
      </c>
      <c r="BH24" s="96">
        <f t="shared" si="18"/>
        <v>0.33401639344262285</v>
      </c>
      <c r="BI24" s="96">
        <f t="shared" si="18"/>
        <v>0.33401639344262285</v>
      </c>
      <c r="BJ24" s="96">
        <f t="shared" si="18"/>
        <v>0.33444259567387691</v>
      </c>
      <c r="BL24" s="178">
        <f>BL23/BL22</f>
        <v>0.33444259567387691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15</v>
      </c>
      <c r="AB27" s="370">
        <f t="shared" si="19"/>
        <v>24</v>
      </c>
      <c r="AC27" s="370">
        <f t="shared" si="19"/>
        <v>27</v>
      </c>
      <c r="AD27" s="370">
        <f t="shared" si="19"/>
        <v>27</v>
      </c>
      <c r="AE27" s="370">
        <f t="shared" si="19"/>
        <v>29</v>
      </c>
      <c r="AF27" s="370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394990.5</v>
      </c>
      <c r="AB28" s="180">
        <f t="shared" si="20"/>
        <v>631984.80000000005</v>
      </c>
      <c r="AC28" s="180">
        <f t="shared" si="20"/>
        <v>710982.9</v>
      </c>
      <c r="AD28" s="180">
        <f t="shared" si="20"/>
        <v>710982.9</v>
      </c>
      <c r="AE28" s="180">
        <f t="shared" si="20"/>
        <v>763648.3</v>
      </c>
      <c r="AF28" s="180">
        <f t="shared" si="20"/>
        <v>842646.4</v>
      </c>
      <c r="AG28" s="180">
        <f t="shared" si="20"/>
        <v>710982.9</v>
      </c>
      <c r="AH28" s="180">
        <f t="shared" si="20"/>
        <v>763648.3</v>
      </c>
      <c r="AI28" s="180">
        <f t="shared" si="20"/>
        <v>631984.80000000005</v>
      </c>
      <c r="AJ28" s="180">
        <f t="shared" si="20"/>
        <v>631984.80000000005</v>
      </c>
      <c r="AK28" s="180">
        <f t="shared" si="20"/>
        <v>631984.80000000005</v>
      </c>
      <c r="AL28" s="180">
        <f t="shared" si="20"/>
        <v>394990.5</v>
      </c>
      <c r="AM28" s="180">
        <f t="shared" si="20"/>
        <v>450815.82400000002</v>
      </c>
      <c r="AN28" s="180">
        <f t="shared" si="20"/>
        <v>704399.72500000009</v>
      </c>
      <c r="AO28" s="180">
        <f t="shared" si="20"/>
        <v>788927.69200000004</v>
      </c>
      <c r="AP28" s="180">
        <f t="shared" si="20"/>
        <v>788927.69200000004</v>
      </c>
      <c r="AQ28" s="180">
        <f t="shared" si="20"/>
        <v>873455.65899999999</v>
      </c>
      <c r="AR28" s="180">
        <f t="shared" si="20"/>
        <v>957983.62600000005</v>
      </c>
      <c r="AS28" s="180">
        <f t="shared" si="20"/>
        <v>788927.69200000004</v>
      </c>
      <c r="AT28" s="180">
        <f t="shared" si="20"/>
        <v>873455.65899999999</v>
      </c>
      <c r="AU28" s="180">
        <f t="shared" si="20"/>
        <v>704399.72500000009</v>
      </c>
      <c r="AV28" s="180">
        <f t="shared" si="20"/>
        <v>704399.72500000009</v>
      </c>
      <c r="AW28" s="180">
        <f t="shared" si="20"/>
        <v>704399.72500000009</v>
      </c>
      <c r="AX28" s="180">
        <f t="shared" si="20"/>
        <v>450815.82400000002</v>
      </c>
      <c r="AY28" s="180">
        <f t="shared" si="20"/>
        <v>512521.23991000006</v>
      </c>
      <c r="AZ28" s="180">
        <f t="shared" si="20"/>
        <v>814004.32221000001</v>
      </c>
      <c r="BA28" s="180">
        <f t="shared" si="20"/>
        <v>904449.24690000003</v>
      </c>
      <c r="BB28" s="180">
        <f t="shared" si="20"/>
        <v>904449.24690000003</v>
      </c>
      <c r="BC28" s="180">
        <f t="shared" si="20"/>
        <v>994894.17159000004</v>
      </c>
      <c r="BD28" s="180">
        <f t="shared" si="20"/>
        <v>1085339.0962800002</v>
      </c>
      <c r="BE28" s="180">
        <f t="shared" si="20"/>
        <v>904449.24690000003</v>
      </c>
      <c r="BF28" s="180">
        <f t="shared" si="20"/>
        <v>994894.17159000004</v>
      </c>
      <c r="BG28" s="180">
        <f t="shared" si="20"/>
        <v>814004.32221000001</v>
      </c>
      <c r="BH28" s="180">
        <f t="shared" si="20"/>
        <v>814004.32221000001</v>
      </c>
      <c r="BI28" s="180">
        <f t="shared" si="20"/>
        <v>814004.32221000001</v>
      </c>
      <c r="BJ28" s="180">
        <f t="shared" si="20"/>
        <v>512521.23991000006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164235</v>
      </c>
      <c r="AB29" s="63">
        <f t="shared" si="21"/>
        <v>262776</v>
      </c>
      <c r="AC29" s="63">
        <f t="shared" si="21"/>
        <v>295623</v>
      </c>
      <c r="AD29" s="63">
        <f t="shared" si="21"/>
        <v>295623</v>
      </c>
      <c r="AE29" s="63">
        <f t="shared" si="21"/>
        <v>317521</v>
      </c>
      <c r="AF29" s="63">
        <f t="shared" si="21"/>
        <v>350368</v>
      </c>
      <c r="AG29" s="63">
        <f t="shared" si="21"/>
        <v>295623</v>
      </c>
      <c r="AH29" s="63">
        <f t="shared" si="21"/>
        <v>317521</v>
      </c>
      <c r="AI29" s="63">
        <f t="shared" si="21"/>
        <v>262776</v>
      </c>
      <c r="AJ29" s="63">
        <f t="shared" si="21"/>
        <v>262776</v>
      </c>
      <c r="AK29" s="63">
        <f t="shared" si="21"/>
        <v>262776</v>
      </c>
      <c r="AL29" s="63">
        <f t="shared" si="21"/>
        <v>164235</v>
      </c>
      <c r="AM29" s="63">
        <f t="shared" si="21"/>
        <v>186206.53600000002</v>
      </c>
      <c r="AN29" s="63">
        <f t="shared" si="21"/>
        <v>290947.71250000008</v>
      </c>
      <c r="AO29" s="63">
        <f t="shared" si="21"/>
        <v>325861.43800000002</v>
      </c>
      <c r="AP29" s="63">
        <f t="shared" si="21"/>
        <v>325861.43800000002</v>
      </c>
      <c r="AQ29" s="63">
        <f t="shared" si="21"/>
        <v>360775.16349999997</v>
      </c>
      <c r="AR29" s="63">
        <f t="shared" si="21"/>
        <v>395688.88899999997</v>
      </c>
      <c r="AS29" s="63">
        <f t="shared" si="21"/>
        <v>325861.43800000002</v>
      </c>
      <c r="AT29" s="63">
        <f t="shared" si="21"/>
        <v>360775.16349999997</v>
      </c>
      <c r="AU29" s="63">
        <f t="shared" si="21"/>
        <v>290947.71250000008</v>
      </c>
      <c r="AV29" s="63">
        <f t="shared" si="21"/>
        <v>290947.71250000008</v>
      </c>
      <c r="AW29" s="63">
        <f t="shared" si="21"/>
        <v>290947.71250000008</v>
      </c>
      <c r="AX29" s="63">
        <f t="shared" si="21"/>
        <v>186206.53600000002</v>
      </c>
      <c r="AY29" s="63">
        <f t="shared" si="21"/>
        <v>211693.55561500002</v>
      </c>
      <c r="AZ29" s="63">
        <f t="shared" si="21"/>
        <v>336219.17656499991</v>
      </c>
      <c r="BA29" s="63">
        <f t="shared" si="21"/>
        <v>373576.86284999992</v>
      </c>
      <c r="BB29" s="63">
        <f t="shared" si="21"/>
        <v>373576.86284999992</v>
      </c>
      <c r="BC29" s="63">
        <f t="shared" si="21"/>
        <v>410934.54913499986</v>
      </c>
      <c r="BD29" s="63">
        <f t="shared" si="21"/>
        <v>448292.23542000016</v>
      </c>
      <c r="BE29" s="63">
        <f t="shared" si="21"/>
        <v>373576.86284999992</v>
      </c>
      <c r="BF29" s="63">
        <f t="shared" si="21"/>
        <v>410934.54913499986</v>
      </c>
      <c r="BG29" s="63">
        <f t="shared" si="21"/>
        <v>336219.17656499991</v>
      </c>
      <c r="BH29" s="63">
        <f t="shared" si="21"/>
        <v>336219.17656499991</v>
      </c>
      <c r="BI29" s="63">
        <f t="shared" si="21"/>
        <v>336219.17656499991</v>
      </c>
      <c r="BJ29" s="63">
        <f t="shared" si="21"/>
        <v>211693.55561500002</v>
      </c>
      <c r="BL29" s="104">
        <f>BJ28+BJ30</f>
        <v>532183.18006000004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14311.25</v>
      </c>
      <c r="AB30" s="63">
        <f t="shared" si="22"/>
        <v>22898</v>
      </c>
      <c r="AC30" s="63">
        <f t="shared" si="22"/>
        <v>25760.25</v>
      </c>
      <c r="AD30" s="63">
        <f t="shared" si="22"/>
        <v>25760.25</v>
      </c>
      <c r="AE30" s="63">
        <f t="shared" si="22"/>
        <v>25760.25</v>
      </c>
      <c r="AF30" s="63">
        <f t="shared" si="22"/>
        <v>28622.5</v>
      </c>
      <c r="AG30" s="63">
        <f t="shared" si="22"/>
        <v>25760.25</v>
      </c>
      <c r="AH30" s="63">
        <f t="shared" si="22"/>
        <v>25760.25</v>
      </c>
      <c r="AI30" s="63">
        <f t="shared" si="22"/>
        <v>22898</v>
      </c>
      <c r="AJ30" s="63">
        <f t="shared" si="22"/>
        <v>22898</v>
      </c>
      <c r="AK30" s="63">
        <f t="shared" si="22"/>
        <v>22898</v>
      </c>
      <c r="AL30" s="63">
        <f t="shared" si="22"/>
        <v>14311.25</v>
      </c>
      <c r="AM30" s="63">
        <f t="shared" si="22"/>
        <v>15313.0375</v>
      </c>
      <c r="AN30" s="63">
        <f t="shared" si="22"/>
        <v>24500.86</v>
      </c>
      <c r="AO30" s="63">
        <f t="shared" si="22"/>
        <v>27563.467499999999</v>
      </c>
      <c r="AP30" s="63">
        <f t="shared" si="22"/>
        <v>27563.467499999999</v>
      </c>
      <c r="AQ30" s="63">
        <f t="shared" si="22"/>
        <v>30626.075000000001</v>
      </c>
      <c r="AR30" s="63">
        <f t="shared" si="22"/>
        <v>33688.682500000003</v>
      </c>
      <c r="AS30" s="63">
        <f t="shared" si="22"/>
        <v>27563.467499999999</v>
      </c>
      <c r="AT30" s="63">
        <f t="shared" si="22"/>
        <v>30626.075000000001</v>
      </c>
      <c r="AU30" s="63">
        <f t="shared" si="22"/>
        <v>24500.86</v>
      </c>
      <c r="AV30" s="63">
        <f t="shared" si="22"/>
        <v>24500.86</v>
      </c>
      <c r="AW30" s="63">
        <f t="shared" si="22"/>
        <v>24500.86</v>
      </c>
      <c r="AX30" s="63">
        <f t="shared" si="22"/>
        <v>15313.0375</v>
      </c>
      <c r="AY30" s="63">
        <f t="shared" si="22"/>
        <v>19661.940150000002</v>
      </c>
      <c r="AZ30" s="63">
        <f t="shared" si="22"/>
        <v>29492.910225</v>
      </c>
      <c r="BA30" s="63">
        <f t="shared" si="22"/>
        <v>29492.910225</v>
      </c>
      <c r="BB30" s="63">
        <f t="shared" si="22"/>
        <v>29492.910225</v>
      </c>
      <c r="BC30" s="63">
        <f t="shared" si="22"/>
        <v>32769.900249999999</v>
      </c>
      <c r="BD30" s="63">
        <f t="shared" si="22"/>
        <v>36046.890274999998</v>
      </c>
      <c r="BE30" s="63">
        <f t="shared" si="22"/>
        <v>29492.910225</v>
      </c>
      <c r="BF30" s="63">
        <f t="shared" si="22"/>
        <v>32769.900249999999</v>
      </c>
      <c r="BG30" s="63">
        <f t="shared" si="22"/>
        <v>29492.910225</v>
      </c>
      <c r="BH30" s="63">
        <f t="shared" si="22"/>
        <v>29492.910225</v>
      </c>
      <c r="BI30" s="63">
        <f t="shared" si="22"/>
        <v>29492.910225</v>
      </c>
      <c r="BJ30" s="63">
        <f t="shared" si="22"/>
        <v>19661.940150000002</v>
      </c>
      <c r="BL30" s="104">
        <f>BJ29+BJ30</f>
        <v>231355.49576500003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178546.25</v>
      </c>
      <c r="AB31" s="63">
        <f t="shared" si="23"/>
        <v>285674</v>
      </c>
      <c r="AC31" s="63">
        <f t="shared" si="23"/>
        <v>321383.25</v>
      </c>
      <c r="AD31" s="63">
        <f t="shared" si="23"/>
        <v>321383.25</v>
      </c>
      <c r="AE31" s="63">
        <f t="shared" si="23"/>
        <v>343281.25</v>
      </c>
      <c r="AF31" s="63">
        <f t="shared" si="23"/>
        <v>378990.5</v>
      </c>
      <c r="AG31" s="63">
        <f t="shared" si="23"/>
        <v>321383.25</v>
      </c>
      <c r="AH31" s="63">
        <f t="shared" si="23"/>
        <v>343281.25</v>
      </c>
      <c r="AI31" s="63">
        <f t="shared" si="23"/>
        <v>285674</v>
      </c>
      <c r="AJ31" s="63">
        <f t="shared" si="23"/>
        <v>285674</v>
      </c>
      <c r="AK31" s="63">
        <f t="shared" si="23"/>
        <v>285674</v>
      </c>
      <c r="AL31" s="63">
        <f t="shared" si="23"/>
        <v>178546.25</v>
      </c>
      <c r="AM31" s="63">
        <f t="shared" si="23"/>
        <v>201519.57350000003</v>
      </c>
      <c r="AN31" s="63">
        <f t="shared" si="23"/>
        <v>315448.57250000007</v>
      </c>
      <c r="AO31" s="63">
        <f t="shared" si="23"/>
        <v>353424.90549999999</v>
      </c>
      <c r="AP31" s="63">
        <f t="shared" si="23"/>
        <v>353424.90549999999</v>
      </c>
      <c r="AQ31" s="63">
        <f t="shared" si="23"/>
        <v>391401.23849999998</v>
      </c>
      <c r="AR31" s="63">
        <f t="shared" si="23"/>
        <v>429377.57149999996</v>
      </c>
      <c r="AS31" s="63">
        <f t="shared" si="23"/>
        <v>353424.90549999999</v>
      </c>
      <c r="AT31" s="63">
        <f t="shared" si="23"/>
        <v>391401.23849999998</v>
      </c>
      <c r="AU31" s="63">
        <f t="shared" si="23"/>
        <v>315448.57250000007</v>
      </c>
      <c r="AV31" s="63">
        <f t="shared" si="23"/>
        <v>315448.57250000007</v>
      </c>
      <c r="AW31" s="63">
        <f t="shared" si="23"/>
        <v>315448.57250000007</v>
      </c>
      <c r="AX31" s="63">
        <f t="shared" si="23"/>
        <v>201519.57350000003</v>
      </c>
      <c r="AY31" s="63">
        <f t="shared" si="23"/>
        <v>231355.49576500003</v>
      </c>
      <c r="AZ31" s="63">
        <f t="shared" si="23"/>
        <v>365712.08678999991</v>
      </c>
      <c r="BA31" s="63">
        <f t="shared" si="23"/>
        <v>403069.77307499992</v>
      </c>
      <c r="BB31" s="63">
        <f t="shared" si="23"/>
        <v>403069.77307499992</v>
      </c>
      <c r="BC31" s="63">
        <f t="shared" si="23"/>
        <v>443704.44938499987</v>
      </c>
      <c r="BD31" s="63">
        <f t="shared" si="23"/>
        <v>484339.12569500017</v>
      </c>
      <c r="BE31" s="63">
        <f t="shared" si="23"/>
        <v>403069.77307499992</v>
      </c>
      <c r="BF31" s="63">
        <f t="shared" si="23"/>
        <v>443704.44938499987</v>
      </c>
      <c r="BG31" s="63">
        <f t="shared" si="23"/>
        <v>365712.08678999991</v>
      </c>
      <c r="BH31" s="63">
        <f t="shared" si="23"/>
        <v>365712.08678999991</v>
      </c>
      <c r="BI31" s="63">
        <f t="shared" si="23"/>
        <v>365712.08678999991</v>
      </c>
      <c r="BJ31" s="63">
        <f t="shared" si="23"/>
        <v>231355.49576500003</v>
      </c>
      <c r="BL31" s="178">
        <f>BL30/BL29</f>
        <v>0.43472906403940886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0.43622156514112143</v>
      </c>
      <c r="AB32" s="96">
        <f t="shared" si="24"/>
        <v>0.43622156514112143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0.43485879396669819</v>
      </c>
      <c r="AF32" s="96">
        <f t="shared" si="24"/>
        <v>0.43498683357112827</v>
      </c>
      <c r="AG32" s="96">
        <f t="shared" si="24"/>
        <v>0.43622156514112143</v>
      </c>
      <c r="AH32" s="96">
        <f t="shared" si="24"/>
        <v>0.43485879396669819</v>
      </c>
      <c r="AI32" s="96">
        <f t="shared" ref="AI32:BJ32" si="25">IF(AI30+AI28&gt;0,(+AI31/(AI30+AI28)),0)</f>
        <v>0.43622156514112143</v>
      </c>
      <c r="AJ32" s="96">
        <f t="shared" si="25"/>
        <v>0.43622156514112143</v>
      </c>
      <c r="AK32" s="96">
        <f t="shared" si="25"/>
        <v>0.43622156514112143</v>
      </c>
      <c r="AL32" s="96">
        <f t="shared" si="25"/>
        <v>0.43622156514112143</v>
      </c>
      <c r="AM32" s="96">
        <f t="shared" si="25"/>
        <v>0.43232588699080166</v>
      </c>
      <c r="AN32" s="96">
        <f t="shared" si="25"/>
        <v>0.43277310924369755</v>
      </c>
      <c r="AO32" s="96">
        <f t="shared" si="25"/>
        <v>0.43285821455363838</v>
      </c>
      <c r="AP32" s="96">
        <f t="shared" si="25"/>
        <v>0.43285821455363838</v>
      </c>
      <c r="AQ32" s="96">
        <f t="shared" si="25"/>
        <v>0.43292682926829268</v>
      </c>
      <c r="AR32" s="96">
        <f t="shared" si="25"/>
        <v>0.43298332303891285</v>
      </c>
      <c r="AS32" s="96">
        <f t="shared" si="25"/>
        <v>0.43285821455363838</v>
      </c>
      <c r="AT32" s="96">
        <f t="shared" si="25"/>
        <v>0.43292682926829268</v>
      </c>
      <c r="AU32" s="96">
        <f t="shared" si="25"/>
        <v>0.43277310924369755</v>
      </c>
      <c r="AV32" s="96">
        <f t="shared" si="25"/>
        <v>0.43277310924369755</v>
      </c>
      <c r="AW32" s="96">
        <f t="shared" si="25"/>
        <v>0.43277310924369755</v>
      </c>
      <c r="AX32" s="96">
        <f t="shared" si="25"/>
        <v>0.43232588699080166</v>
      </c>
      <c r="AY32" s="96">
        <f t="shared" si="25"/>
        <v>0.43472906403940886</v>
      </c>
      <c r="AZ32" s="96">
        <f t="shared" si="25"/>
        <v>0.43356643356643348</v>
      </c>
      <c r="BA32" s="96">
        <f t="shared" si="25"/>
        <v>0.43157894736842095</v>
      </c>
      <c r="BB32" s="96">
        <f t="shared" si="25"/>
        <v>0.43157894736842095</v>
      </c>
      <c r="BC32" s="96">
        <f t="shared" si="25"/>
        <v>0.43176020408163251</v>
      </c>
      <c r="BD32" s="96">
        <f t="shared" si="25"/>
        <v>0.43191116306253663</v>
      </c>
      <c r="BE32" s="96">
        <f t="shared" si="25"/>
        <v>0.43157894736842095</v>
      </c>
      <c r="BF32" s="96">
        <f t="shared" si="25"/>
        <v>0.43176020408163251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0.43472906403940886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29</v>
      </c>
      <c r="AB35" s="370">
        <f t="shared" si="26"/>
        <v>47</v>
      </c>
      <c r="AC35" s="370">
        <f t="shared" si="26"/>
        <v>53</v>
      </c>
      <c r="AD35" s="370">
        <f t="shared" si="26"/>
        <v>53</v>
      </c>
      <c r="AE35" s="370">
        <f t="shared" si="26"/>
        <v>58</v>
      </c>
      <c r="AF35" s="370">
        <f t="shared" si="26"/>
        <v>64</v>
      </c>
      <c r="AG35" s="370">
        <f t="shared" si="26"/>
        <v>53</v>
      </c>
      <c r="AH35" s="370">
        <f t="shared" si="26"/>
        <v>58</v>
      </c>
      <c r="AI35" s="370">
        <f t="shared" ref="AI35:BJ35" si="27">AI19+AI27</f>
        <v>47</v>
      </c>
      <c r="AJ35" s="370">
        <f t="shared" si="27"/>
        <v>47</v>
      </c>
      <c r="AK35" s="370">
        <f t="shared" si="27"/>
        <v>47</v>
      </c>
      <c r="AL35" s="370">
        <f t="shared" si="27"/>
        <v>29</v>
      </c>
      <c r="AM35" s="370">
        <f t="shared" si="27"/>
        <v>31</v>
      </c>
      <c r="AN35" s="370">
        <f t="shared" si="27"/>
        <v>50</v>
      </c>
      <c r="AO35" s="370">
        <f t="shared" si="27"/>
        <v>56</v>
      </c>
      <c r="AP35" s="370">
        <f t="shared" si="27"/>
        <v>56</v>
      </c>
      <c r="AQ35" s="370">
        <f t="shared" si="27"/>
        <v>62</v>
      </c>
      <c r="AR35" s="370">
        <f t="shared" si="27"/>
        <v>68</v>
      </c>
      <c r="AS35" s="370">
        <f t="shared" si="27"/>
        <v>56</v>
      </c>
      <c r="AT35" s="370">
        <f t="shared" si="27"/>
        <v>62</v>
      </c>
      <c r="AU35" s="370">
        <f t="shared" si="27"/>
        <v>50</v>
      </c>
      <c r="AV35" s="370">
        <f t="shared" si="27"/>
        <v>50</v>
      </c>
      <c r="AW35" s="370">
        <f t="shared" si="27"/>
        <v>50</v>
      </c>
      <c r="AX35" s="370">
        <f t="shared" si="27"/>
        <v>31</v>
      </c>
      <c r="AY35" s="370">
        <f t="shared" si="27"/>
        <v>33</v>
      </c>
      <c r="AZ35" s="370">
        <f t="shared" si="27"/>
        <v>53</v>
      </c>
      <c r="BA35" s="370">
        <f t="shared" si="27"/>
        <v>59</v>
      </c>
      <c r="BB35" s="370">
        <f t="shared" si="27"/>
        <v>59</v>
      </c>
      <c r="BC35" s="370">
        <f t="shared" si="27"/>
        <v>66</v>
      </c>
      <c r="BD35" s="370">
        <f t="shared" si="27"/>
        <v>72</v>
      </c>
      <c r="BE35" s="370">
        <f t="shared" si="27"/>
        <v>59</v>
      </c>
      <c r="BF35" s="370">
        <f t="shared" si="27"/>
        <v>66</v>
      </c>
      <c r="BG35" s="370">
        <f t="shared" si="27"/>
        <v>53</v>
      </c>
      <c r="BH35" s="370">
        <f t="shared" si="27"/>
        <v>53</v>
      </c>
      <c r="BI35" s="370">
        <f t="shared" si="27"/>
        <v>53</v>
      </c>
      <c r="BJ35" s="370">
        <f t="shared" si="27"/>
        <v>33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683505.3</v>
      </c>
      <c r="AB36" s="63">
        <f t="shared" si="28"/>
        <v>1105973.4000000001</v>
      </c>
      <c r="AC36" s="63">
        <f t="shared" si="28"/>
        <v>1246796.1000000001</v>
      </c>
      <c r="AD36" s="63">
        <f t="shared" si="28"/>
        <v>1246796.1000000001</v>
      </c>
      <c r="AE36" s="63">
        <f t="shared" si="28"/>
        <v>1361286.1</v>
      </c>
      <c r="AF36" s="63">
        <f t="shared" si="28"/>
        <v>1502108.8</v>
      </c>
      <c r="AG36" s="63">
        <f t="shared" si="28"/>
        <v>1246796.1000000001</v>
      </c>
      <c r="AH36" s="63">
        <f t="shared" si="28"/>
        <v>1361286.1</v>
      </c>
      <c r="AI36" s="63">
        <f t="shared" ref="AI36:BJ36" si="29">AI28+AI20</f>
        <v>1105973.4000000001</v>
      </c>
      <c r="AJ36" s="63">
        <f t="shared" si="29"/>
        <v>1105973.4000000001</v>
      </c>
      <c r="AK36" s="63">
        <f t="shared" si="29"/>
        <v>1105973.4000000001</v>
      </c>
      <c r="AL36" s="63">
        <f t="shared" si="29"/>
        <v>683505.3</v>
      </c>
      <c r="AM36" s="63">
        <f t="shared" si="29"/>
        <v>781577.43400000012</v>
      </c>
      <c r="AN36" s="63">
        <f t="shared" si="29"/>
        <v>1255669.0750000002</v>
      </c>
      <c r="AO36" s="63">
        <f t="shared" si="29"/>
        <v>1406349.3640000001</v>
      </c>
      <c r="AP36" s="63">
        <f t="shared" si="29"/>
        <v>1406349.3640000001</v>
      </c>
      <c r="AQ36" s="63">
        <f t="shared" si="29"/>
        <v>1557029.6529999999</v>
      </c>
      <c r="AR36" s="63">
        <f t="shared" si="29"/>
        <v>1707709.942</v>
      </c>
      <c r="AS36" s="63">
        <f t="shared" si="29"/>
        <v>1406349.3640000001</v>
      </c>
      <c r="AT36" s="63">
        <f t="shared" si="29"/>
        <v>1557029.6529999999</v>
      </c>
      <c r="AU36" s="63">
        <f t="shared" si="29"/>
        <v>1255669.0750000002</v>
      </c>
      <c r="AV36" s="63">
        <f t="shared" si="29"/>
        <v>1255669.0750000002</v>
      </c>
      <c r="AW36" s="63">
        <f t="shared" si="29"/>
        <v>1255669.0750000002</v>
      </c>
      <c r="AX36" s="63">
        <f t="shared" si="29"/>
        <v>781577.43400000012</v>
      </c>
      <c r="AY36" s="63">
        <f t="shared" si="29"/>
        <v>890030.49079000019</v>
      </c>
      <c r="AZ36" s="63">
        <f t="shared" si="29"/>
        <v>1427456.8548900001</v>
      </c>
      <c r="BA36" s="63">
        <f t="shared" si="29"/>
        <v>1588684.7641200002</v>
      </c>
      <c r="BB36" s="63">
        <f t="shared" si="29"/>
        <v>1588684.7641200002</v>
      </c>
      <c r="BC36" s="63">
        <f t="shared" si="29"/>
        <v>1773507.00153</v>
      </c>
      <c r="BD36" s="63">
        <f t="shared" si="29"/>
        <v>1934734.9107600003</v>
      </c>
      <c r="BE36" s="63">
        <f t="shared" si="29"/>
        <v>1588684.7641200002</v>
      </c>
      <c r="BF36" s="63">
        <f t="shared" si="29"/>
        <v>1773507.00153</v>
      </c>
      <c r="BG36" s="63">
        <f t="shared" si="29"/>
        <v>1427456.8548900001</v>
      </c>
      <c r="BH36" s="63">
        <f t="shared" si="29"/>
        <v>1427456.8548900001</v>
      </c>
      <c r="BI36" s="63">
        <f t="shared" si="29"/>
        <v>1427456.8548900001</v>
      </c>
      <c r="BJ36" s="63">
        <f t="shared" si="29"/>
        <v>890030.49079000019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252392.3</v>
      </c>
      <c r="AB37" s="63">
        <f t="shared" si="30"/>
        <v>407605.85000000003</v>
      </c>
      <c r="AC37" s="63">
        <f t="shared" si="30"/>
        <v>459343.7</v>
      </c>
      <c r="AD37" s="63">
        <f t="shared" si="30"/>
        <v>459343.7</v>
      </c>
      <c r="AE37" s="63">
        <f t="shared" si="30"/>
        <v>500132.55000000005</v>
      </c>
      <c r="AF37" s="63">
        <f t="shared" si="30"/>
        <v>551870.39999999991</v>
      </c>
      <c r="AG37" s="63">
        <f t="shared" si="30"/>
        <v>459343.7</v>
      </c>
      <c r="AH37" s="63">
        <f t="shared" si="30"/>
        <v>500132.55000000005</v>
      </c>
      <c r="AI37" s="63">
        <f t="shared" ref="AI37:BJ37" si="31">AI21+AI29</f>
        <v>407605.85000000003</v>
      </c>
      <c r="AJ37" s="63">
        <f t="shared" si="31"/>
        <v>407605.85000000003</v>
      </c>
      <c r="AK37" s="63">
        <f t="shared" si="31"/>
        <v>407605.85000000003</v>
      </c>
      <c r="AL37" s="63">
        <f t="shared" si="31"/>
        <v>252392.3</v>
      </c>
      <c r="AM37" s="63">
        <f t="shared" si="31"/>
        <v>287272.58350000007</v>
      </c>
      <c r="AN37" s="63">
        <f t="shared" si="31"/>
        <v>459391.12500000006</v>
      </c>
      <c r="AO37" s="63">
        <f t="shared" si="31"/>
        <v>514518.06</v>
      </c>
      <c r="AP37" s="63">
        <f t="shared" si="31"/>
        <v>514518.06</v>
      </c>
      <c r="AQ37" s="63">
        <f t="shared" si="31"/>
        <v>569644.995</v>
      </c>
      <c r="AR37" s="63">
        <f t="shared" si="31"/>
        <v>624771.92999999993</v>
      </c>
      <c r="AS37" s="63">
        <f t="shared" si="31"/>
        <v>514518.06</v>
      </c>
      <c r="AT37" s="63">
        <f t="shared" si="31"/>
        <v>569644.995</v>
      </c>
      <c r="AU37" s="63">
        <f t="shared" si="31"/>
        <v>459391.12500000006</v>
      </c>
      <c r="AV37" s="63">
        <f t="shared" si="31"/>
        <v>459391.12500000006</v>
      </c>
      <c r="AW37" s="63">
        <f t="shared" si="31"/>
        <v>459391.12500000006</v>
      </c>
      <c r="AX37" s="63">
        <f t="shared" si="31"/>
        <v>287272.58350000007</v>
      </c>
      <c r="AY37" s="63">
        <f t="shared" si="31"/>
        <v>327043.60449500004</v>
      </c>
      <c r="AZ37" s="63">
        <f t="shared" si="31"/>
        <v>523663.0059949999</v>
      </c>
      <c r="BA37" s="63">
        <f t="shared" si="31"/>
        <v>582648.82644500001</v>
      </c>
      <c r="BB37" s="63">
        <f t="shared" si="31"/>
        <v>582648.82644500001</v>
      </c>
      <c r="BC37" s="63">
        <f t="shared" si="31"/>
        <v>648844.02494999988</v>
      </c>
      <c r="BD37" s="63">
        <f t="shared" si="31"/>
        <v>707829.84540000034</v>
      </c>
      <c r="BE37" s="63">
        <f t="shared" si="31"/>
        <v>582648.82644500001</v>
      </c>
      <c r="BF37" s="63">
        <f t="shared" si="31"/>
        <v>648844.02494999988</v>
      </c>
      <c r="BG37" s="63">
        <f t="shared" si="31"/>
        <v>523663.0059949999</v>
      </c>
      <c r="BH37" s="63">
        <f t="shared" si="31"/>
        <v>523663.0059949999</v>
      </c>
      <c r="BI37" s="63">
        <f t="shared" si="31"/>
        <v>523663.0059949999</v>
      </c>
      <c r="BJ37" s="63">
        <f t="shared" si="31"/>
        <v>327043.60449500004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28622.5</v>
      </c>
      <c r="AB38" s="63">
        <f t="shared" si="32"/>
        <v>45796</v>
      </c>
      <c r="AC38" s="63">
        <f t="shared" si="32"/>
        <v>51520.5</v>
      </c>
      <c r="AD38" s="63">
        <f t="shared" si="32"/>
        <v>51520.5</v>
      </c>
      <c r="AE38" s="63">
        <f t="shared" si="32"/>
        <v>51520.5</v>
      </c>
      <c r="AF38" s="63">
        <f t="shared" si="32"/>
        <v>57245</v>
      </c>
      <c r="AG38" s="63">
        <f t="shared" si="32"/>
        <v>51520.5</v>
      </c>
      <c r="AH38" s="63">
        <f t="shared" si="32"/>
        <v>51520.5</v>
      </c>
      <c r="AI38" s="63">
        <f t="shared" ref="AI38:BJ38" si="33">AI22+AI30</f>
        <v>45796</v>
      </c>
      <c r="AJ38" s="63">
        <f t="shared" si="33"/>
        <v>45796</v>
      </c>
      <c r="AK38" s="63">
        <f t="shared" si="33"/>
        <v>45796</v>
      </c>
      <c r="AL38" s="63">
        <f t="shared" si="33"/>
        <v>28622.5</v>
      </c>
      <c r="AM38" s="63">
        <f t="shared" si="33"/>
        <v>30626.075000000001</v>
      </c>
      <c r="AN38" s="63">
        <f t="shared" si="33"/>
        <v>49001.72</v>
      </c>
      <c r="AO38" s="63">
        <f t="shared" si="33"/>
        <v>55126.934999999998</v>
      </c>
      <c r="AP38" s="63">
        <f t="shared" si="33"/>
        <v>55126.934999999998</v>
      </c>
      <c r="AQ38" s="63">
        <f t="shared" si="33"/>
        <v>61252.15</v>
      </c>
      <c r="AR38" s="63">
        <f t="shared" si="33"/>
        <v>67377.365000000005</v>
      </c>
      <c r="AS38" s="63">
        <f t="shared" si="33"/>
        <v>55126.934999999998</v>
      </c>
      <c r="AT38" s="63">
        <f t="shared" si="33"/>
        <v>61252.15</v>
      </c>
      <c r="AU38" s="63">
        <f t="shared" si="33"/>
        <v>49001.72</v>
      </c>
      <c r="AV38" s="63">
        <f t="shared" si="33"/>
        <v>49001.72</v>
      </c>
      <c r="AW38" s="63">
        <f t="shared" si="33"/>
        <v>49001.72</v>
      </c>
      <c r="AX38" s="63">
        <f t="shared" si="33"/>
        <v>30626.075000000001</v>
      </c>
      <c r="AY38" s="63">
        <f t="shared" si="33"/>
        <v>36046.890274999998</v>
      </c>
      <c r="AZ38" s="63">
        <f t="shared" si="33"/>
        <v>55708.830425</v>
      </c>
      <c r="BA38" s="63">
        <f t="shared" si="33"/>
        <v>58985.820449999999</v>
      </c>
      <c r="BB38" s="63">
        <f t="shared" si="33"/>
        <v>58985.820449999999</v>
      </c>
      <c r="BC38" s="63">
        <f t="shared" si="33"/>
        <v>65539.800499999998</v>
      </c>
      <c r="BD38" s="63">
        <f t="shared" si="33"/>
        <v>72093.780549999996</v>
      </c>
      <c r="BE38" s="63">
        <f t="shared" si="33"/>
        <v>58985.820449999999</v>
      </c>
      <c r="BF38" s="63">
        <f t="shared" si="33"/>
        <v>65539.800499999998</v>
      </c>
      <c r="BG38" s="63">
        <f t="shared" si="33"/>
        <v>55708.830425</v>
      </c>
      <c r="BH38" s="63">
        <f t="shared" si="33"/>
        <v>55708.830425</v>
      </c>
      <c r="BI38" s="63">
        <f t="shared" si="33"/>
        <v>55708.830425</v>
      </c>
      <c r="BJ38" s="63">
        <f t="shared" si="33"/>
        <v>36046.890274999998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281014.8</v>
      </c>
      <c r="AB39" s="63">
        <f t="shared" si="34"/>
        <v>453401.85000000003</v>
      </c>
      <c r="AC39" s="63">
        <f t="shared" si="34"/>
        <v>510864.2</v>
      </c>
      <c r="AD39" s="63">
        <f t="shared" si="34"/>
        <v>510864.2</v>
      </c>
      <c r="AE39" s="63">
        <f t="shared" si="34"/>
        <v>551653.05000000005</v>
      </c>
      <c r="AF39" s="63">
        <f t="shared" si="34"/>
        <v>609115.39999999991</v>
      </c>
      <c r="AG39" s="63">
        <f t="shared" si="34"/>
        <v>510864.2</v>
      </c>
      <c r="AH39" s="63">
        <f t="shared" si="34"/>
        <v>551653.05000000005</v>
      </c>
      <c r="AI39" s="63">
        <f t="shared" ref="AI39:BJ39" si="35">AI23+AI31</f>
        <v>453401.85000000003</v>
      </c>
      <c r="AJ39" s="63">
        <f t="shared" si="35"/>
        <v>453401.85000000003</v>
      </c>
      <c r="AK39" s="63">
        <f t="shared" si="35"/>
        <v>453401.85000000003</v>
      </c>
      <c r="AL39" s="63">
        <f t="shared" si="35"/>
        <v>281014.8</v>
      </c>
      <c r="AM39" s="63">
        <f t="shared" si="35"/>
        <v>317898.65850000002</v>
      </c>
      <c r="AN39" s="63">
        <f t="shared" si="35"/>
        <v>508392.84500000003</v>
      </c>
      <c r="AO39" s="63">
        <f t="shared" si="35"/>
        <v>569644.995</v>
      </c>
      <c r="AP39" s="63">
        <f t="shared" si="35"/>
        <v>569644.995</v>
      </c>
      <c r="AQ39" s="63">
        <f t="shared" si="35"/>
        <v>630897.14500000002</v>
      </c>
      <c r="AR39" s="63">
        <f t="shared" si="35"/>
        <v>692149.29499999993</v>
      </c>
      <c r="AS39" s="63">
        <f t="shared" si="35"/>
        <v>569644.995</v>
      </c>
      <c r="AT39" s="63">
        <f t="shared" si="35"/>
        <v>630897.14500000002</v>
      </c>
      <c r="AU39" s="63">
        <f t="shared" si="35"/>
        <v>508392.84500000003</v>
      </c>
      <c r="AV39" s="63">
        <f t="shared" si="35"/>
        <v>508392.84500000003</v>
      </c>
      <c r="AW39" s="63">
        <f t="shared" si="35"/>
        <v>508392.84500000003</v>
      </c>
      <c r="AX39" s="63">
        <f t="shared" si="35"/>
        <v>317898.65850000002</v>
      </c>
      <c r="AY39" s="63">
        <f t="shared" si="35"/>
        <v>363090.49477000005</v>
      </c>
      <c r="AZ39" s="63">
        <f t="shared" si="35"/>
        <v>579371.83641999983</v>
      </c>
      <c r="BA39" s="63">
        <f t="shared" si="35"/>
        <v>641634.64689500001</v>
      </c>
      <c r="BB39" s="63">
        <f t="shared" si="35"/>
        <v>641634.64689500001</v>
      </c>
      <c r="BC39" s="63">
        <f t="shared" si="35"/>
        <v>714383.82544999989</v>
      </c>
      <c r="BD39" s="63">
        <f t="shared" si="35"/>
        <v>779923.62595000037</v>
      </c>
      <c r="BE39" s="63">
        <f t="shared" si="35"/>
        <v>641634.64689500001</v>
      </c>
      <c r="BF39" s="63">
        <f t="shared" si="35"/>
        <v>714383.82544999989</v>
      </c>
      <c r="BG39" s="63">
        <f t="shared" si="35"/>
        <v>579371.83641999983</v>
      </c>
      <c r="BH39" s="63">
        <f t="shared" si="35"/>
        <v>579371.83641999983</v>
      </c>
      <c r="BI39" s="63">
        <f t="shared" si="35"/>
        <v>579371.83641999983</v>
      </c>
      <c r="BJ39" s="63">
        <f t="shared" si="35"/>
        <v>363090.49477000005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70">
        <v>29</v>
      </c>
      <c r="AM44" s="370" cm="1">
        <f t="array" ref="AM44:AX44">PronosticoVentaAñ4</f>
        <v>31</v>
      </c>
      <c r="AN44" s="370">
        <v>50</v>
      </c>
      <c r="AO44" s="370">
        <v>56</v>
      </c>
      <c r="AP44" s="370">
        <v>56</v>
      </c>
      <c r="AQ44" s="370">
        <v>62</v>
      </c>
      <c r="AR44" s="370">
        <v>68</v>
      </c>
      <c r="AS44" s="370">
        <v>56</v>
      </c>
      <c r="AT44" s="370">
        <v>62</v>
      </c>
      <c r="AU44" s="370">
        <v>50</v>
      </c>
      <c r="AV44" s="370">
        <v>50</v>
      </c>
      <c r="AW44" s="370">
        <v>50</v>
      </c>
      <c r="AX44" s="370">
        <v>31</v>
      </c>
      <c r="AY44" s="370" cm="1">
        <f t="array" ref="AY44:BJ44">PronosticoVentaAñ5</f>
        <v>33</v>
      </c>
      <c r="AZ44" s="370">
        <v>53</v>
      </c>
      <c r="BA44" s="370">
        <v>59</v>
      </c>
      <c r="BB44" s="370">
        <v>59</v>
      </c>
      <c r="BC44" s="370">
        <v>66</v>
      </c>
      <c r="BD44" s="370">
        <v>72</v>
      </c>
      <c r="BE44" s="370">
        <v>59</v>
      </c>
      <c r="BF44" s="370">
        <v>66</v>
      </c>
      <c r="BG44" s="370">
        <v>53</v>
      </c>
      <c r="BH44" s="370">
        <v>53</v>
      </c>
      <c r="BI44" s="370">
        <v>53</v>
      </c>
      <c r="BJ44" s="370">
        <v>33</v>
      </c>
    </row>
    <row r="45" spans="1:62" x14ac:dyDescent="0.15">
      <c r="A45" s="33" t="str">
        <f>'COGS-PRICE-MARGIN_CWS'!A32</f>
        <v>% Aceptación SS Fusión</v>
      </c>
      <c r="B45" s="75"/>
      <c r="C45" s="367">
        <f t="shared" ref="C45:O45" si="36">PorcAceptacionFusionAñ1</f>
        <v>0.3</v>
      </c>
      <c r="D45" s="367">
        <f t="shared" si="36"/>
        <v>0.3</v>
      </c>
      <c r="E45" s="367">
        <f t="shared" si="36"/>
        <v>0.3</v>
      </c>
      <c r="F45" s="367">
        <f t="shared" si="36"/>
        <v>0.3</v>
      </c>
      <c r="G45" s="367">
        <f t="shared" si="36"/>
        <v>0.3</v>
      </c>
      <c r="H45" s="367">
        <f t="shared" si="36"/>
        <v>0.3</v>
      </c>
      <c r="I45" s="367">
        <f t="shared" si="36"/>
        <v>0.3</v>
      </c>
      <c r="J45" s="367">
        <f t="shared" si="36"/>
        <v>0.3</v>
      </c>
      <c r="K45" s="367">
        <f t="shared" si="36"/>
        <v>0.3</v>
      </c>
      <c r="L45" s="367">
        <f t="shared" si="36"/>
        <v>0.3</v>
      </c>
      <c r="M45" s="367">
        <f t="shared" si="36"/>
        <v>0.3</v>
      </c>
      <c r="N45" s="367">
        <f t="shared" si="36"/>
        <v>0.3</v>
      </c>
      <c r="O45" s="367">
        <f t="shared" si="36"/>
        <v>0.3</v>
      </c>
      <c r="P45" s="367">
        <f t="shared" ref="P45:Z45" si="37">PorcAceptacionFusionAñ2</f>
        <v>0.31</v>
      </c>
      <c r="Q45" s="367">
        <f t="shared" si="37"/>
        <v>0.31</v>
      </c>
      <c r="R45" s="367">
        <f t="shared" si="37"/>
        <v>0.31</v>
      </c>
      <c r="S45" s="367">
        <f t="shared" si="37"/>
        <v>0.31</v>
      </c>
      <c r="T45" s="367">
        <f t="shared" si="37"/>
        <v>0.31</v>
      </c>
      <c r="U45" s="367">
        <f t="shared" si="37"/>
        <v>0.31</v>
      </c>
      <c r="V45" s="367">
        <f t="shared" si="37"/>
        <v>0.31</v>
      </c>
      <c r="W45" s="367">
        <f t="shared" si="37"/>
        <v>0.31</v>
      </c>
      <c r="X45" s="367">
        <f t="shared" si="37"/>
        <v>0.31</v>
      </c>
      <c r="Y45" s="367">
        <f t="shared" si="37"/>
        <v>0.31</v>
      </c>
      <c r="Z45" s="367">
        <f t="shared" si="37"/>
        <v>0.31</v>
      </c>
      <c r="AA45" s="367">
        <f t="shared" ref="AA45:AL45" si="38">PorcAceptacionFusionAñ3</f>
        <v>0.5</v>
      </c>
      <c r="AB45" s="367">
        <f t="shared" si="38"/>
        <v>0.5</v>
      </c>
      <c r="AC45" s="367">
        <f t="shared" si="38"/>
        <v>0.5</v>
      </c>
      <c r="AD45" s="367">
        <f t="shared" si="38"/>
        <v>0.5</v>
      </c>
      <c r="AE45" s="367">
        <f t="shared" si="38"/>
        <v>0.5</v>
      </c>
      <c r="AF45" s="367">
        <f t="shared" si="38"/>
        <v>0.5</v>
      </c>
      <c r="AG45" s="367">
        <f t="shared" si="38"/>
        <v>0.5</v>
      </c>
      <c r="AH45" s="367">
        <f t="shared" si="38"/>
        <v>0.5</v>
      </c>
      <c r="AI45" s="367">
        <f t="shared" si="38"/>
        <v>0.5</v>
      </c>
      <c r="AJ45" s="367">
        <f t="shared" si="38"/>
        <v>0.5</v>
      </c>
      <c r="AK45" s="367">
        <f t="shared" si="38"/>
        <v>0.5</v>
      </c>
      <c r="AL45" s="367">
        <f>PorcAceptacionFusionAñ3</f>
        <v>0.5</v>
      </c>
      <c r="AM45" s="367">
        <f>PorcAceptacionFusionAñ4</f>
        <v>0.5</v>
      </c>
      <c r="AN45" s="367">
        <f>PorcAceptacionFusionAñ4</f>
        <v>0.5</v>
      </c>
      <c r="AO45" s="367">
        <f>PorcAceptacionFusionAñ4</f>
        <v>0.5</v>
      </c>
      <c r="AP45" s="367">
        <f>PorcAceptacionFusionAñ4</f>
        <v>0.5</v>
      </c>
      <c r="AQ45" s="367">
        <f>PorcAceptacionFusionAñ4</f>
        <v>0.5</v>
      </c>
      <c r="AR45" s="367">
        <f>PorcAceptacionFusionAñ4</f>
        <v>0.5</v>
      </c>
      <c r="AS45" s="367">
        <f>PorcAceptacionFusionAñ4</f>
        <v>0.5</v>
      </c>
      <c r="AT45" s="367">
        <f>PorcAceptacionFusionAñ4</f>
        <v>0.5</v>
      </c>
      <c r="AU45" s="367">
        <f>PorcAceptacionFusionAñ4</f>
        <v>0.5</v>
      </c>
      <c r="AV45" s="367">
        <f>PorcAceptacionFusionAñ4</f>
        <v>0.5</v>
      </c>
      <c r="AW45" s="367">
        <f>PorcAceptacionFusionAñ4</f>
        <v>0.5</v>
      </c>
      <c r="AX45" s="367">
        <f>PorcAceptacionFusionAñ4</f>
        <v>0.5</v>
      </c>
      <c r="AY45" s="367">
        <f>PorcAceptacionFusionAñ5</f>
        <v>0.5</v>
      </c>
      <c r="AZ45" s="367">
        <f>PorcAceptacionFusionAñ5</f>
        <v>0.5</v>
      </c>
      <c r="BA45" s="367">
        <f>PorcAceptacionFusionAñ5</f>
        <v>0.5</v>
      </c>
      <c r="BB45" s="367">
        <f>PorcAceptacionFusionAñ5</f>
        <v>0.5</v>
      </c>
      <c r="BC45" s="367">
        <f>PorcAceptacionFusionAñ5</f>
        <v>0.5</v>
      </c>
      <c r="BD45" s="367">
        <f>PorcAceptacionFusionAñ5</f>
        <v>0.5</v>
      </c>
      <c r="BE45" s="367">
        <f>PorcAceptacionFusionAñ5</f>
        <v>0.5</v>
      </c>
      <c r="BF45" s="367">
        <f>PorcAceptacionFusionAñ5</f>
        <v>0.5</v>
      </c>
      <c r="BG45" s="367">
        <f>PorcAceptacionFusionAñ5</f>
        <v>0.5</v>
      </c>
      <c r="BH45" s="367">
        <f>PorcAceptacionFusionAñ5</f>
        <v>0.5</v>
      </c>
      <c r="BI45" s="367">
        <f>PorcAceptacionFusionAñ5</f>
        <v>0.5</v>
      </c>
      <c r="BJ45" s="367">
        <f>PorcAceptacionFusionAñ5</f>
        <v>0.5</v>
      </c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BJ46" si="39">D$44-D$47</f>
        <v>0</v>
      </c>
      <c r="E46" s="169">
        <f t="shared" si="39"/>
        <v>0</v>
      </c>
      <c r="F46" s="169">
        <f t="shared" si="39"/>
        <v>5</v>
      </c>
      <c r="G46" s="169">
        <f t="shared" si="39"/>
        <v>6</v>
      </c>
      <c r="H46" s="169">
        <f t="shared" si="39"/>
        <v>7</v>
      </c>
      <c r="I46" s="169">
        <f t="shared" si="39"/>
        <v>5</v>
      </c>
      <c r="J46" s="169">
        <f t="shared" si="39"/>
        <v>6</v>
      </c>
      <c r="K46" s="169">
        <f t="shared" si="39"/>
        <v>4</v>
      </c>
      <c r="L46" s="169">
        <f t="shared" si="39"/>
        <v>4</v>
      </c>
      <c r="M46" s="169">
        <f t="shared" si="39"/>
        <v>4</v>
      </c>
      <c r="N46" s="169">
        <f t="shared" si="39"/>
        <v>2</v>
      </c>
      <c r="O46" s="169">
        <f t="shared" si="39"/>
        <v>11</v>
      </c>
      <c r="P46" s="169">
        <f t="shared" si="39"/>
        <v>17</v>
      </c>
      <c r="Q46" s="169">
        <f t="shared" si="39"/>
        <v>20</v>
      </c>
      <c r="R46" s="169">
        <f t="shared" si="39"/>
        <v>20</v>
      </c>
      <c r="S46" s="169">
        <f t="shared" si="39"/>
        <v>22</v>
      </c>
      <c r="T46" s="169">
        <f t="shared" si="39"/>
        <v>24</v>
      </c>
      <c r="U46" s="169">
        <f t="shared" si="39"/>
        <v>20</v>
      </c>
      <c r="V46" s="169">
        <f t="shared" si="39"/>
        <v>22</v>
      </c>
      <c r="W46" s="169">
        <f t="shared" si="39"/>
        <v>17</v>
      </c>
      <c r="X46" s="169">
        <f t="shared" si="39"/>
        <v>17</v>
      </c>
      <c r="Y46" s="169">
        <f t="shared" si="39"/>
        <v>17</v>
      </c>
      <c r="Z46" s="169">
        <f t="shared" si="39"/>
        <v>11</v>
      </c>
      <c r="AA46" s="169">
        <f t="shared" si="39"/>
        <v>14</v>
      </c>
      <c r="AB46" s="169">
        <f t="shared" si="39"/>
        <v>23</v>
      </c>
      <c r="AC46" s="169">
        <f t="shared" si="39"/>
        <v>26</v>
      </c>
      <c r="AD46" s="169">
        <f t="shared" si="39"/>
        <v>26</v>
      </c>
      <c r="AE46" s="169">
        <f t="shared" si="39"/>
        <v>29</v>
      </c>
      <c r="AF46" s="169">
        <f t="shared" si="39"/>
        <v>32</v>
      </c>
      <c r="AG46" s="169">
        <f t="shared" si="39"/>
        <v>26</v>
      </c>
      <c r="AH46" s="169">
        <f t="shared" si="39"/>
        <v>29</v>
      </c>
      <c r="AI46" s="169">
        <f t="shared" si="39"/>
        <v>23</v>
      </c>
      <c r="AJ46" s="169">
        <f t="shared" si="39"/>
        <v>23</v>
      </c>
      <c r="AK46" s="169">
        <f t="shared" si="39"/>
        <v>23</v>
      </c>
      <c r="AL46" s="169">
        <f t="shared" si="39"/>
        <v>14</v>
      </c>
      <c r="AM46" s="169">
        <f t="shared" si="39"/>
        <v>15</v>
      </c>
      <c r="AN46" s="169">
        <f t="shared" si="39"/>
        <v>25</v>
      </c>
      <c r="AO46" s="169">
        <f t="shared" si="39"/>
        <v>28</v>
      </c>
      <c r="AP46" s="169">
        <f t="shared" si="39"/>
        <v>28</v>
      </c>
      <c r="AQ46" s="169">
        <f t="shared" si="39"/>
        <v>31</v>
      </c>
      <c r="AR46" s="169">
        <f t="shared" si="39"/>
        <v>34</v>
      </c>
      <c r="AS46" s="169">
        <f t="shared" si="39"/>
        <v>28</v>
      </c>
      <c r="AT46" s="169">
        <f t="shared" si="39"/>
        <v>31</v>
      </c>
      <c r="AU46" s="169">
        <f t="shared" si="39"/>
        <v>25</v>
      </c>
      <c r="AV46" s="169">
        <f t="shared" si="39"/>
        <v>25</v>
      </c>
      <c r="AW46" s="169">
        <f t="shared" si="39"/>
        <v>25</v>
      </c>
      <c r="AX46" s="169">
        <f t="shared" si="39"/>
        <v>15</v>
      </c>
      <c r="AY46" s="169">
        <f t="shared" si="39"/>
        <v>16</v>
      </c>
      <c r="AZ46" s="169">
        <f t="shared" si="39"/>
        <v>26</v>
      </c>
      <c r="BA46" s="169">
        <f t="shared" si="39"/>
        <v>29</v>
      </c>
      <c r="BB46" s="169">
        <f t="shared" si="39"/>
        <v>29</v>
      </c>
      <c r="BC46" s="169">
        <f t="shared" si="39"/>
        <v>33</v>
      </c>
      <c r="BD46" s="169">
        <f t="shared" si="39"/>
        <v>36</v>
      </c>
      <c r="BE46" s="169">
        <f t="shared" si="39"/>
        <v>29</v>
      </c>
      <c r="BF46" s="169">
        <f t="shared" si="39"/>
        <v>33</v>
      </c>
      <c r="BG46" s="169">
        <f t="shared" si="39"/>
        <v>26</v>
      </c>
      <c r="BH46" s="169">
        <f t="shared" si="39"/>
        <v>26</v>
      </c>
      <c r="BI46" s="169">
        <f t="shared" si="39"/>
        <v>26</v>
      </c>
      <c r="BJ46" s="169">
        <f t="shared" si="39"/>
        <v>16</v>
      </c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0">ROUNDUP(D45*D$44,0)</f>
        <v>0</v>
      </c>
      <c r="E47" s="169">
        <f t="shared" si="40"/>
        <v>0</v>
      </c>
      <c r="F47" s="169">
        <f t="shared" si="40"/>
        <v>3</v>
      </c>
      <c r="G47" s="169">
        <f t="shared" si="40"/>
        <v>3</v>
      </c>
      <c r="H47" s="169">
        <f t="shared" si="40"/>
        <v>3</v>
      </c>
      <c r="I47" s="169">
        <f t="shared" si="40"/>
        <v>3</v>
      </c>
      <c r="J47" s="169">
        <f t="shared" si="40"/>
        <v>3</v>
      </c>
      <c r="K47" s="169">
        <f t="shared" si="40"/>
        <v>3</v>
      </c>
      <c r="L47" s="169">
        <f t="shared" si="40"/>
        <v>3</v>
      </c>
      <c r="M47" s="169">
        <f t="shared" si="40"/>
        <v>3</v>
      </c>
      <c r="N47" s="169">
        <f t="shared" si="40"/>
        <v>2</v>
      </c>
      <c r="O47" s="169">
        <f t="shared" si="40"/>
        <v>5</v>
      </c>
      <c r="P47" s="169">
        <f t="shared" si="40"/>
        <v>9</v>
      </c>
      <c r="Q47" s="169">
        <f t="shared" si="40"/>
        <v>9</v>
      </c>
      <c r="R47" s="169">
        <f t="shared" si="40"/>
        <v>9</v>
      </c>
      <c r="S47" s="169">
        <f t="shared" si="40"/>
        <v>10</v>
      </c>
      <c r="T47" s="169">
        <f t="shared" si="40"/>
        <v>11</v>
      </c>
      <c r="U47" s="169">
        <f t="shared" si="40"/>
        <v>9</v>
      </c>
      <c r="V47" s="169">
        <f t="shared" si="40"/>
        <v>10</v>
      </c>
      <c r="W47" s="169">
        <f t="shared" si="40"/>
        <v>9</v>
      </c>
      <c r="X47" s="169">
        <f t="shared" si="40"/>
        <v>9</v>
      </c>
      <c r="Y47" s="169">
        <f t="shared" si="40"/>
        <v>9</v>
      </c>
      <c r="Z47" s="169">
        <f t="shared" si="40"/>
        <v>5</v>
      </c>
      <c r="AA47" s="169">
        <f t="shared" ref="AA47:AL47" si="41">ROUNDUP(AA45*AA$44,0)</f>
        <v>15</v>
      </c>
      <c r="AB47" s="169">
        <f t="shared" si="41"/>
        <v>24</v>
      </c>
      <c r="AC47" s="169">
        <f t="shared" si="41"/>
        <v>27</v>
      </c>
      <c r="AD47" s="169">
        <f t="shared" si="41"/>
        <v>27</v>
      </c>
      <c r="AE47" s="169">
        <f t="shared" si="41"/>
        <v>29</v>
      </c>
      <c r="AF47" s="169">
        <f t="shared" si="41"/>
        <v>32</v>
      </c>
      <c r="AG47" s="169">
        <f t="shared" si="41"/>
        <v>27</v>
      </c>
      <c r="AH47" s="169">
        <f t="shared" si="41"/>
        <v>29</v>
      </c>
      <c r="AI47" s="169">
        <f t="shared" si="41"/>
        <v>24</v>
      </c>
      <c r="AJ47" s="169">
        <f t="shared" si="41"/>
        <v>24</v>
      </c>
      <c r="AK47" s="169">
        <f t="shared" si="41"/>
        <v>24</v>
      </c>
      <c r="AL47" s="169">
        <f t="shared" si="41"/>
        <v>15</v>
      </c>
      <c r="AM47" s="169">
        <f t="shared" ref="AM47:AX47" si="42">ROUNDUP(AM45*AM$44,0)</f>
        <v>16</v>
      </c>
      <c r="AN47" s="169">
        <f t="shared" si="42"/>
        <v>25</v>
      </c>
      <c r="AO47" s="169">
        <f t="shared" si="42"/>
        <v>28</v>
      </c>
      <c r="AP47" s="169">
        <f t="shared" si="42"/>
        <v>28</v>
      </c>
      <c r="AQ47" s="169">
        <f t="shared" si="42"/>
        <v>31</v>
      </c>
      <c r="AR47" s="169">
        <f t="shared" si="42"/>
        <v>34</v>
      </c>
      <c r="AS47" s="169">
        <f t="shared" si="42"/>
        <v>28</v>
      </c>
      <c r="AT47" s="169">
        <f t="shared" si="42"/>
        <v>31</v>
      </c>
      <c r="AU47" s="169">
        <f t="shared" si="42"/>
        <v>25</v>
      </c>
      <c r="AV47" s="169">
        <f t="shared" si="42"/>
        <v>25</v>
      </c>
      <c r="AW47" s="169">
        <f t="shared" si="42"/>
        <v>25</v>
      </c>
      <c r="AX47" s="169">
        <f t="shared" si="42"/>
        <v>16</v>
      </c>
      <c r="AY47" s="169">
        <f t="shared" ref="AY47:BJ47" si="43">ROUNDUP(AY45*AY$44,0)</f>
        <v>17</v>
      </c>
      <c r="AZ47" s="169">
        <f t="shared" si="43"/>
        <v>27</v>
      </c>
      <c r="BA47" s="169">
        <f t="shared" si="43"/>
        <v>30</v>
      </c>
      <c r="BB47" s="169">
        <f t="shared" si="43"/>
        <v>30</v>
      </c>
      <c r="BC47" s="169">
        <f t="shared" si="43"/>
        <v>33</v>
      </c>
      <c r="BD47" s="169">
        <f t="shared" si="43"/>
        <v>36</v>
      </c>
      <c r="BE47" s="169">
        <f t="shared" si="43"/>
        <v>30</v>
      </c>
      <c r="BF47" s="169">
        <f t="shared" si="43"/>
        <v>33</v>
      </c>
      <c r="BG47" s="169">
        <f t="shared" si="43"/>
        <v>27</v>
      </c>
      <c r="BH47" s="169">
        <f t="shared" si="43"/>
        <v>27</v>
      </c>
      <c r="BI47" s="169">
        <f t="shared" si="43"/>
        <v>27</v>
      </c>
      <c r="BJ47" s="169">
        <f t="shared" si="43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BJ51" si="44">D$46</f>
        <v>0</v>
      </c>
      <c r="E51" s="169">
        <f t="shared" si="44"/>
        <v>0</v>
      </c>
      <c r="F51" s="169">
        <f t="shared" si="44"/>
        <v>5</v>
      </c>
      <c r="G51" s="169">
        <f t="shared" si="44"/>
        <v>6</v>
      </c>
      <c r="H51" s="169">
        <f t="shared" si="44"/>
        <v>7</v>
      </c>
      <c r="I51" s="169">
        <f t="shared" si="44"/>
        <v>5</v>
      </c>
      <c r="J51" s="169">
        <f t="shared" si="44"/>
        <v>6</v>
      </c>
      <c r="K51" s="169">
        <f t="shared" si="44"/>
        <v>4</v>
      </c>
      <c r="L51" s="169">
        <f t="shared" si="44"/>
        <v>4</v>
      </c>
      <c r="M51" s="169">
        <f t="shared" si="44"/>
        <v>4</v>
      </c>
      <c r="N51" s="169">
        <f t="shared" si="44"/>
        <v>2</v>
      </c>
      <c r="O51" s="169">
        <f t="shared" si="44"/>
        <v>11</v>
      </c>
      <c r="P51" s="169">
        <f t="shared" si="44"/>
        <v>17</v>
      </c>
      <c r="Q51" s="169">
        <f t="shared" si="44"/>
        <v>20</v>
      </c>
      <c r="R51" s="169">
        <f t="shared" si="44"/>
        <v>20</v>
      </c>
      <c r="S51" s="169">
        <f t="shared" si="44"/>
        <v>22</v>
      </c>
      <c r="T51" s="169">
        <f t="shared" si="44"/>
        <v>24</v>
      </c>
      <c r="U51" s="169">
        <f t="shared" si="44"/>
        <v>20</v>
      </c>
      <c r="V51" s="169">
        <f t="shared" si="44"/>
        <v>22</v>
      </c>
      <c r="W51" s="169">
        <f t="shared" si="44"/>
        <v>17</v>
      </c>
      <c r="X51" s="169">
        <f t="shared" si="44"/>
        <v>17</v>
      </c>
      <c r="Y51" s="169">
        <f t="shared" si="44"/>
        <v>17</v>
      </c>
      <c r="Z51" s="169">
        <f t="shared" si="44"/>
        <v>11</v>
      </c>
      <c r="AA51" s="169">
        <f t="shared" si="44"/>
        <v>14</v>
      </c>
      <c r="AB51" s="169">
        <f t="shared" si="44"/>
        <v>23</v>
      </c>
      <c r="AC51" s="169">
        <f t="shared" si="44"/>
        <v>26</v>
      </c>
      <c r="AD51" s="169">
        <f t="shared" si="44"/>
        <v>26</v>
      </c>
      <c r="AE51" s="169">
        <f t="shared" si="44"/>
        <v>29</v>
      </c>
      <c r="AF51" s="169">
        <f t="shared" si="44"/>
        <v>32</v>
      </c>
      <c r="AG51" s="169">
        <f t="shared" si="44"/>
        <v>26</v>
      </c>
      <c r="AH51" s="169">
        <f t="shared" si="44"/>
        <v>29</v>
      </c>
      <c r="AI51" s="169">
        <f t="shared" si="44"/>
        <v>23</v>
      </c>
      <c r="AJ51" s="169">
        <f t="shared" si="44"/>
        <v>23</v>
      </c>
      <c r="AK51" s="169">
        <f t="shared" si="44"/>
        <v>23</v>
      </c>
      <c r="AL51" s="169">
        <f t="shared" si="44"/>
        <v>14</v>
      </c>
      <c r="AM51" s="169">
        <f t="shared" si="44"/>
        <v>15</v>
      </c>
      <c r="AN51" s="169">
        <f t="shared" si="44"/>
        <v>25</v>
      </c>
      <c r="AO51" s="169">
        <f t="shared" si="44"/>
        <v>28</v>
      </c>
      <c r="AP51" s="169">
        <f t="shared" si="44"/>
        <v>28</v>
      </c>
      <c r="AQ51" s="169">
        <f t="shared" si="44"/>
        <v>31</v>
      </c>
      <c r="AR51" s="169">
        <f t="shared" si="44"/>
        <v>34</v>
      </c>
      <c r="AS51" s="169">
        <f t="shared" si="44"/>
        <v>28</v>
      </c>
      <c r="AT51" s="169">
        <f t="shared" si="44"/>
        <v>31</v>
      </c>
      <c r="AU51" s="169">
        <f t="shared" si="44"/>
        <v>25</v>
      </c>
      <c r="AV51" s="169">
        <f t="shared" si="44"/>
        <v>25</v>
      </c>
      <c r="AW51" s="169">
        <f t="shared" si="44"/>
        <v>25</v>
      </c>
      <c r="AX51" s="169">
        <f t="shared" si="44"/>
        <v>15</v>
      </c>
      <c r="AY51" s="169">
        <f t="shared" si="44"/>
        <v>16</v>
      </c>
      <c r="AZ51" s="169">
        <f t="shared" si="44"/>
        <v>26</v>
      </c>
      <c r="BA51" s="169">
        <f t="shared" si="44"/>
        <v>29</v>
      </c>
      <c r="BB51" s="169">
        <f t="shared" si="44"/>
        <v>29</v>
      </c>
      <c r="BC51" s="169">
        <f t="shared" si="44"/>
        <v>33</v>
      </c>
      <c r="BD51" s="169">
        <f t="shared" si="44"/>
        <v>36</v>
      </c>
      <c r="BE51" s="169">
        <f t="shared" si="44"/>
        <v>29</v>
      </c>
      <c r="BF51" s="169">
        <f t="shared" si="44"/>
        <v>33</v>
      </c>
      <c r="BG51" s="169">
        <f t="shared" si="44"/>
        <v>26</v>
      </c>
      <c r="BH51" s="169">
        <f t="shared" si="44"/>
        <v>26</v>
      </c>
      <c r="BI51" s="169">
        <f t="shared" si="44"/>
        <v>26</v>
      </c>
      <c r="BJ51" s="169">
        <f t="shared" si="44"/>
        <v>16</v>
      </c>
      <c r="BK51" s="118">
        <f>SUM(C51:BJ51)</f>
        <v>1184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288514.8</v>
      </c>
      <c r="AB52" s="63">
        <f>'COGS-PRICE-MARGIN_CWS'!$B104*AB51</f>
        <v>473988.60000000003</v>
      </c>
      <c r="AC52" s="63">
        <f>'COGS-PRICE-MARGIN_CWS'!$B104*AC51</f>
        <v>535813.20000000007</v>
      </c>
      <c r="AD52" s="63">
        <f>'COGS-PRICE-MARGIN_CWS'!$B104*AD51</f>
        <v>535813.20000000007</v>
      </c>
      <c r="AE52" s="63">
        <f>'COGS-PRICE-MARGIN_CWS'!$B104*AE51</f>
        <v>597637.80000000005</v>
      </c>
      <c r="AF52" s="63">
        <f>'COGS-PRICE-MARGIN_CWS'!$B104*AF51</f>
        <v>659462.40000000002</v>
      </c>
      <c r="AG52" s="63">
        <f>'COGS-PRICE-MARGIN_CWS'!$B104*AG51</f>
        <v>535813.20000000007</v>
      </c>
      <c r="AH52" s="63">
        <f>'COGS-PRICE-MARGIN_CWS'!$B104*AH51</f>
        <v>597637.80000000005</v>
      </c>
      <c r="AI52" s="63">
        <f>'COGS-PRICE-MARGIN_CWS'!$B104*AI51</f>
        <v>473988.60000000003</v>
      </c>
      <c r="AJ52" s="63">
        <f>'COGS-PRICE-MARGIN_CWS'!$B104*AJ51</f>
        <v>473988.60000000003</v>
      </c>
      <c r="AK52" s="63">
        <f>'COGS-PRICE-MARGIN_CWS'!$B104*AK51</f>
        <v>473988.60000000003</v>
      </c>
      <c r="AL52" s="63">
        <f>'COGS-PRICE-MARGIN_CWS'!$B104*AL51</f>
        <v>288514.8</v>
      </c>
      <c r="AM52" s="63">
        <f>'COGS-PRICE-MARGIN_CWS'!$B154*AM51</f>
        <v>330761.61000000004</v>
      </c>
      <c r="AN52" s="63">
        <f>'COGS-PRICE-MARGIN_CWS'!$B154*AN51</f>
        <v>551269.35</v>
      </c>
      <c r="AO52" s="63">
        <f>'COGS-PRICE-MARGIN_CWS'!$B154*AO51</f>
        <v>617421.67200000002</v>
      </c>
      <c r="AP52" s="63">
        <f>'COGS-PRICE-MARGIN_CWS'!$B154*AP51</f>
        <v>617421.67200000002</v>
      </c>
      <c r="AQ52" s="63">
        <f>'COGS-PRICE-MARGIN_CWS'!$B154*AQ51</f>
        <v>683573.99400000006</v>
      </c>
      <c r="AR52" s="63">
        <f>'COGS-PRICE-MARGIN_CWS'!$B154*AR51</f>
        <v>749726.31599999999</v>
      </c>
      <c r="AS52" s="63">
        <f>'COGS-PRICE-MARGIN_CWS'!$B154*AS51</f>
        <v>617421.67200000002</v>
      </c>
      <c r="AT52" s="63">
        <f>'COGS-PRICE-MARGIN_CWS'!$B154*AT51</f>
        <v>683573.99400000006</v>
      </c>
      <c r="AU52" s="63">
        <f>'COGS-PRICE-MARGIN_CWS'!$B154*AU51</f>
        <v>551269.35</v>
      </c>
      <c r="AV52" s="63">
        <f>'COGS-PRICE-MARGIN_CWS'!$B154*AV51</f>
        <v>551269.35</v>
      </c>
      <c r="AW52" s="63">
        <f>'COGS-PRICE-MARGIN_CWS'!$B154*AW51</f>
        <v>551269.35</v>
      </c>
      <c r="AX52" s="63">
        <f>'COGS-PRICE-MARGIN_CWS'!$B154*AX51</f>
        <v>330761.61000000004</v>
      </c>
      <c r="AY52" s="63">
        <f>'COGS-PRICE-MARGIN_CWS'!$B204*AY51</f>
        <v>377509.25088000007</v>
      </c>
      <c r="AZ52" s="63">
        <f>'COGS-PRICE-MARGIN_CWS'!$B204*AZ51</f>
        <v>613452.53268000006</v>
      </c>
      <c r="BA52" s="63">
        <f>'COGS-PRICE-MARGIN_CWS'!$B204*BA51</f>
        <v>684235.51722000015</v>
      </c>
      <c r="BB52" s="63">
        <f>'COGS-PRICE-MARGIN_CWS'!$B204*BB51</f>
        <v>684235.51722000015</v>
      </c>
      <c r="BC52" s="63">
        <f>'COGS-PRICE-MARGIN_CWS'!$B204*BC51</f>
        <v>778612.82994000008</v>
      </c>
      <c r="BD52" s="63">
        <f>'COGS-PRICE-MARGIN_CWS'!$B204*BD51</f>
        <v>849395.81448000018</v>
      </c>
      <c r="BE52" s="63">
        <f>'COGS-PRICE-MARGIN_CWS'!$B204*BE51</f>
        <v>684235.51722000015</v>
      </c>
      <c r="BF52" s="63">
        <f>'COGS-PRICE-MARGIN_CWS'!$B204*BF51</f>
        <v>778612.82994000008</v>
      </c>
      <c r="BG52" s="63">
        <f>'COGS-PRICE-MARGIN_CWS'!$B204*BG51</f>
        <v>613452.53268000006</v>
      </c>
      <c r="BH52" s="63">
        <f>'COGS-PRICE-MARGIN_CWS'!$B204*BH51</f>
        <v>613452.53268000006</v>
      </c>
      <c r="BI52" s="63">
        <f>'COGS-PRICE-MARGIN_CWS'!$B204*BI51</f>
        <v>613452.53268000006</v>
      </c>
      <c r="BJ52" s="63">
        <f>'COGS-PRICE-MARGIN_CWS'!$B204*BJ51</f>
        <v>377509.25088000007</v>
      </c>
      <c r="BK52" s="118">
        <f>SUM(C52:BJ52)</f>
        <v>25411738.198500007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'COGS-PRICE-MARGIN_CWS'!$C204</f>
        <v>0</v>
      </c>
      <c r="AZ53" s="172">
        <f>'COGS-PRICE-MARGIN_CWS'!$C204</f>
        <v>0</v>
      </c>
      <c r="BA53" s="172">
        <f>'COGS-PRICE-MARGIN_CWS'!$C204</f>
        <v>0</v>
      </c>
      <c r="BB53" s="172">
        <f>'COGS-PRICE-MARGIN_CWS'!$C204</f>
        <v>0</v>
      </c>
      <c r="BC53" s="172">
        <f>'COGS-PRICE-MARGIN_CWS'!$C204</f>
        <v>0</v>
      </c>
      <c r="BD53" s="172">
        <f>'COGS-PRICE-MARGIN_CWS'!$C204</f>
        <v>0</v>
      </c>
      <c r="BE53" s="172">
        <f>'COGS-PRICE-MARGIN_CWS'!$C204</f>
        <v>0</v>
      </c>
      <c r="BF53" s="172">
        <f>'COGS-PRICE-MARGIN_CWS'!$C204</f>
        <v>0</v>
      </c>
      <c r="BG53" s="172">
        <f>'COGS-PRICE-MARGIN_CWS'!$C204</f>
        <v>0</v>
      </c>
      <c r="BH53" s="172">
        <f>'COGS-PRICE-MARGIN_CWS'!$C204</f>
        <v>0</v>
      </c>
      <c r="BI53" s="172">
        <f>'COGS-PRICE-MARGIN_CWS'!$C204</f>
        <v>0</v>
      </c>
      <c r="BJ53" s="172">
        <f>'COGS-PRICE-MARGIN_CWS'!$C204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5">IF(D51&gt;0,D56/D51,0)</f>
        <v>0</v>
      </c>
      <c r="E55" s="70">
        <f t="shared" si="45"/>
        <v>0</v>
      </c>
      <c r="F55" s="70">
        <f t="shared" si="45"/>
        <v>16380</v>
      </c>
      <c r="G55" s="70">
        <f t="shared" si="45"/>
        <v>16380</v>
      </c>
      <c r="H55" s="70">
        <f t="shared" si="45"/>
        <v>16380</v>
      </c>
      <c r="I55" s="70">
        <f t="shared" si="45"/>
        <v>16380</v>
      </c>
      <c r="J55" s="70">
        <f t="shared" si="45"/>
        <v>16380</v>
      </c>
      <c r="K55" s="70">
        <f t="shared" si="45"/>
        <v>16380</v>
      </c>
      <c r="L55" s="70">
        <f t="shared" si="45"/>
        <v>16380</v>
      </c>
      <c r="M55" s="70">
        <f t="shared" si="45"/>
        <v>16380</v>
      </c>
      <c r="N55" s="70">
        <f t="shared" si="45"/>
        <v>16380</v>
      </c>
      <c r="O55" s="70">
        <f t="shared" si="45"/>
        <v>19260</v>
      </c>
      <c r="P55" s="70">
        <f t="shared" si="45"/>
        <v>19260</v>
      </c>
      <c r="Q55" s="70">
        <f t="shared" si="45"/>
        <v>19260</v>
      </c>
      <c r="R55" s="70">
        <f t="shared" si="45"/>
        <v>19260</v>
      </c>
      <c r="S55" s="70">
        <f t="shared" si="45"/>
        <v>19260</v>
      </c>
      <c r="T55" s="70">
        <f t="shared" si="45"/>
        <v>19260</v>
      </c>
      <c r="U55" s="70">
        <f t="shared" si="45"/>
        <v>19260</v>
      </c>
      <c r="V55" s="70">
        <f t="shared" si="45"/>
        <v>19260</v>
      </c>
      <c r="W55" s="70">
        <f t="shared" si="45"/>
        <v>19260</v>
      </c>
      <c r="X55" s="70">
        <f t="shared" si="45"/>
        <v>19260</v>
      </c>
      <c r="Y55" s="70">
        <f t="shared" si="45"/>
        <v>19260</v>
      </c>
      <c r="Z55" s="70">
        <f t="shared" si="45"/>
        <v>19260</v>
      </c>
      <c r="AA55" s="70">
        <f t="shared" si="45"/>
        <v>20608.2</v>
      </c>
      <c r="AB55" s="70">
        <f t="shared" si="45"/>
        <v>20608.2</v>
      </c>
      <c r="AC55" s="70">
        <f t="shared" si="45"/>
        <v>20608.200000000004</v>
      </c>
      <c r="AD55" s="70">
        <f t="shared" si="45"/>
        <v>20608.200000000004</v>
      </c>
      <c r="AE55" s="70">
        <f t="shared" si="45"/>
        <v>20608.2</v>
      </c>
      <c r="AF55" s="70">
        <f t="shared" si="45"/>
        <v>20608.2</v>
      </c>
      <c r="AG55" s="70">
        <f t="shared" si="45"/>
        <v>20608.200000000004</v>
      </c>
      <c r="AH55" s="70">
        <f t="shared" si="45"/>
        <v>20608.2</v>
      </c>
      <c r="AI55" s="70">
        <f t="shared" si="45"/>
        <v>20608.2</v>
      </c>
      <c r="AJ55" s="70">
        <f t="shared" si="45"/>
        <v>20608.2</v>
      </c>
      <c r="AK55" s="70">
        <f t="shared" si="45"/>
        <v>20608.2</v>
      </c>
      <c r="AL55" s="70">
        <f t="shared" si="45"/>
        <v>20608.2</v>
      </c>
      <c r="AM55" s="70">
        <f t="shared" si="45"/>
        <v>22050.774000000001</v>
      </c>
      <c r="AN55" s="70">
        <f t="shared" si="45"/>
        <v>22050.773999999998</v>
      </c>
      <c r="AO55" s="70">
        <f t="shared" si="45"/>
        <v>22050.774000000001</v>
      </c>
      <c r="AP55" s="70">
        <f t="shared" si="45"/>
        <v>22050.774000000001</v>
      </c>
      <c r="AQ55" s="70">
        <f t="shared" si="45"/>
        <v>22050.774000000001</v>
      </c>
      <c r="AR55" s="70">
        <f t="shared" si="45"/>
        <v>22050.774000000001</v>
      </c>
      <c r="AS55" s="70">
        <f t="shared" si="45"/>
        <v>22050.774000000001</v>
      </c>
      <c r="AT55" s="70">
        <f t="shared" si="45"/>
        <v>22050.774000000001</v>
      </c>
      <c r="AU55" s="70">
        <f t="shared" si="45"/>
        <v>22050.773999999998</v>
      </c>
      <c r="AV55" s="70">
        <f t="shared" si="45"/>
        <v>22050.773999999998</v>
      </c>
      <c r="AW55" s="70">
        <f t="shared" si="45"/>
        <v>22050.773999999998</v>
      </c>
      <c r="AX55" s="70">
        <f t="shared" si="45"/>
        <v>22050.774000000001</v>
      </c>
      <c r="AY55" s="70">
        <f t="shared" si="45"/>
        <v>23594.328180000004</v>
      </c>
      <c r="AZ55" s="70">
        <f t="shared" si="45"/>
        <v>23594.328180000004</v>
      </c>
      <c r="BA55" s="70">
        <f t="shared" si="45"/>
        <v>23594.328180000004</v>
      </c>
      <c r="BB55" s="70">
        <f t="shared" si="45"/>
        <v>23594.328180000004</v>
      </c>
      <c r="BC55" s="70">
        <f t="shared" si="45"/>
        <v>23594.328180000004</v>
      </c>
      <c r="BD55" s="70">
        <f t="shared" si="45"/>
        <v>23594.328180000004</v>
      </c>
      <c r="BE55" s="70">
        <f t="shared" si="45"/>
        <v>23594.328180000004</v>
      </c>
      <c r="BF55" s="70">
        <f t="shared" si="45"/>
        <v>23594.328180000004</v>
      </c>
      <c r="BG55" s="70">
        <f t="shared" si="45"/>
        <v>23594.328180000004</v>
      </c>
      <c r="BH55" s="70">
        <f t="shared" si="45"/>
        <v>23594.328180000004</v>
      </c>
      <c r="BI55" s="70">
        <f t="shared" si="45"/>
        <v>23594.328180000004</v>
      </c>
      <c r="BJ55" s="70">
        <f t="shared" si="45"/>
        <v>23594.328180000004</v>
      </c>
    </row>
    <row r="56" spans="1:63" outlineLevel="1" x14ac:dyDescent="0.15">
      <c r="A56" s="44" t="s">
        <v>344</v>
      </c>
      <c r="C56" s="178">
        <f t="shared" ref="C56:AH56" si="46">C52*(1-C53)</f>
        <v>0</v>
      </c>
      <c r="D56" s="178">
        <f t="shared" si="46"/>
        <v>0</v>
      </c>
      <c r="E56" s="178">
        <f t="shared" si="46"/>
        <v>0</v>
      </c>
      <c r="F56" s="178">
        <f t="shared" si="46"/>
        <v>81900</v>
      </c>
      <c r="G56" s="178">
        <f t="shared" si="46"/>
        <v>98280</v>
      </c>
      <c r="H56" s="178">
        <f t="shared" si="46"/>
        <v>114660</v>
      </c>
      <c r="I56" s="178">
        <f t="shared" si="46"/>
        <v>81900</v>
      </c>
      <c r="J56" s="178">
        <f t="shared" si="46"/>
        <v>98280</v>
      </c>
      <c r="K56" s="178">
        <f t="shared" si="46"/>
        <v>65520</v>
      </c>
      <c r="L56" s="178">
        <f t="shared" si="46"/>
        <v>65520</v>
      </c>
      <c r="M56" s="178">
        <f t="shared" si="46"/>
        <v>65520</v>
      </c>
      <c r="N56" s="178">
        <f t="shared" si="46"/>
        <v>32760</v>
      </c>
      <c r="O56" s="178">
        <f t="shared" si="46"/>
        <v>211860</v>
      </c>
      <c r="P56" s="178">
        <f t="shared" si="46"/>
        <v>327420</v>
      </c>
      <c r="Q56" s="178">
        <f t="shared" si="46"/>
        <v>385200</v>
      </c>
      <c r="R56" s="178">
        <f t="shared" si="46"/>
        <v>385200</v>
      </c>
      <c r="S56" s="178">
        <f t="shared" si="46"/>
        <v>423720</v>
      </c>
      <c r="T56" s="178">
        <f t="shared" si="46"/>
        <v>462240</v>
      </c>
      <c r="U56" s="178">
        <f t="shared" si="46"/>
        <v>385200</v>
      </c>
      <c r="V56" s="178">
        <f t="shared" si="46"/>
        <v>423720</v>
      </c>
      <c r="W56" s="178">
        <f t="shared" si="46"/>
        <v>327420</v>
      </c>
      <c r="X56" s="178">
        <f t="shared" si="46"/>
        <v>327420</v>
      </c>
      <c r="Y56" s="178">
        <f t="shared" si="46"/>
        <v>327420</v>
      </c>
      <c r="Z56" s="178">
        <f t="shared" si="46"/>
        <v>211860</v>
      </c>
      <c r="AA56" s="178">
        <f t="shared" si="46"/>
        <v>288514.8</v>
      </c>
      <c r="AB56" s="178">
        <f t="shared" si="46"/>
        <v>473988.60000000003</v>
      </c>
      <c r="AC56" s="178">
        <f t="shared" si="46"/>
        <v>535813.20000000007</v>
      </c>
      <c r="AD56" s="178">
        <f t="shared" si="46"/>
        <v>535813.20000000007</v>
      </c>
      <c r="AE56" s="178">
        <f t="shared" si="46"/>
        <v>597637.80000000005</v>
      </c>
      <c r="AF56" s="178">
        <f t="shared" si="46"/>
        <v>659462.40000000002</v>
      </c>
      <c r="AG56" s="178">
        <f t="shared" si="46"/>
        <v>535813.20000000007</v>
      </c>
      <c r="AH56" s="178">
        <f t="shared" si="46"/>
        <v>597637.80000000005</v>
      </c>
      <c r="AI56" s="178">
        <f t="shared" ref="AI56:BJ56" si="47">AI52*(1-AI53)</f>
        <v>473988.60000000003</v>
      </c>
      <c r="AJ56" s="178">
        <f t="shared" si="47"/>
        <v>473988.60000000003</v>
      </c>
      <c r="AK56" s="178">
        <f t="shared" si="47"/>
        <v>473988.60000000003</v>
      </c>
      <c r="AL56" s="178">
        <f t="shared" si="47"/>
        <v>288514.8</v>
      </c>
      <c r="AM56" s="178">
        <f t="shared" si="47"/>
        <v>330761.61000000004</v>
      </c>
      <c r="AN56" s="178">
        <f t="shared" si="47"/>
        <v>551269.35</v>
      </c>
      <c r="AO56" s="178">
        <f t="shared" si="47"/>
        <v>617421.67200000002</v>
      </c>
      <c r="AP56" s="178">
        <f t="shared" si="47"/>
        <v>617421.67200000002</v>
      </c>
      <c r="AQ56" s="178">
        <f t="shared" si="47"/>
        <v>683573.99400000006</v>
      </c>
      <c r="AR56" s="178">
        <f t="shared" si="47"/>
        <v>749726.31599999999</v>
      </c>
      <c r="AS56" s="178">
        <f t="shared" si="47"/>
        <v>617421.67200000002</v>
      </c>
      <c r="AT56" s="178">
        <f t="shared" si="47"/>
        <v>683573.99400000006</v>
      </c>
      <c r="AU56" s="178">
        <f t="shared" si="47"/>
        <v>551269.35</v>
      </c>
      <c r="AV56" s="178">
        <f t="shared" si="47"/>
        <v>551269.35</v>
      </c>
      <c r="AW56" s="178">
        <f t="shared" si="47"/>
        <v>551269.35</v>
      </c>
      <c r="AX56" s="178">
        <f t="shared" si="47"/>
        <v>330761.61000000004</v>
      </c>
      <c r="AY56" s="178">
        <f t="shared" si="47"/>
        <v>377509.25088000007</v>
      </c>
      <c r="AZ56" s="178">
        <f t="shared" si="47"/>
        <v>613452.53268000006</v>
      </c>
      <c r="BA56" s="178">
        <f t="shared" si="47"/>
        <v>684235.51722000015</v>
      </c>
      <c r="BB56" s="178">
        <f t="shared" si="47"/>
        <v>684235.51722000015</v>
      </c>
      <c r="BC56" s="178">
        <f t="shared" si="47"/>
        <v>778612.82994000008</v>
      </c>
      <c r="BD56" s="178">
        <f t="shared" si="47"/>
        <v>849395.81448000018</v>
      </c>
      <c r="BE56" s="178">
        <f t="shared" si="47"/>
        <v>684235.51722000015</v>
      </c>
      <c r="BF56" s="178">
        <f t="shared" si="47"/>
        <v>778612.82994000008</v>
      </c>
      <c r="BG56" s="178">
        <f t="shared" si="47"/>
        <v>613452.53268000006</v>
      </c>
      <c r="BH56" s="178">
        <f t="shared" si="47"/>
        <v>613452.53268000006</v>
      </c>
      <c r="BI56" s="178">
        <f t="shared" si="47"/>
        <v>613452.53268000006</v>
      </c>
      <c r="BJ56" s="178">
        <f t="shared" si="47"/>
        <v>377509.25088000007</v>
      </c>
      <c r="BK56" s="118">
        <f>SUM(C56:BJ56)</f>
        <v>25342078.198500007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192343.2</v>
      </c>
      <c r="AB60" s="63">
        <f>'COGS-PRICE-MARGIN_CWS'!$E104*AB$51</f>
        <v>315992.40000000002</v>
      </c>
      <c r="AC60" s="63">
        <f>'COGS-PRICE-MARGIN_CWS'!$E104*AC$51</f>
        <v>357208.80000000005</v>
      </c>
      <c r="AD60" s="63">
        <f>'COGS-PRICE-MARGIN_CWS'!$E104*AD$51</f>
        <v>357208.80000000005</v>
      </c>
      <c r="AE60" s="63">
        <f>'COGS-PRICE-MARGIN_CWS'!$E104*AE$51</f>
        <v>398425.2</v>
      </c>
      <c r="AF60" s="63">
        <f>'COGS-PRICE-MARGIN_CWS'!$E104*AF$51</f>
        <v>439641.60000000003</v>
      </c>
      <c r="AG60" s="63">
        <f>'COGS-PRICE-MARGIN_CWS'!$E104*AG$51</f>
        <v>357208.80000000005</v>
      </c>
      <c r="AH60" s="63">
        <f>'COGS-PRICE-MARGIN_CWS'!$E104*AH$51</f>
        <v>398425.2</v>
      </c>
      <c r="AI60" s="63">
        <f>'COGS-PRICE-MARGIN_CWS'!$E104*AI$51</f>
        <v>315992.40000000002</v>
      </c>
      <c r="AJ60" s="63">
        <f>'COGS-PRICE-MARGIN_CWS'!$E104*AJ$51</f>
        <v>315992.40000000002</v>
      </c>
      <c r="AK60" s="63">
        <f>'COGS-PRICE-MARGIN_CWS'!$E104*AK$51</f>
        <v>315992.40000000002</v>
      </c>
      <c r="AL60" s="63">
        <f>'COGS-PRICE-MARGIN_CWS'!$E104*AL$51</f>
        <v>192343.2</v>
      </c>
      <c r="AM60" s="63">
        <f>'COGS-PRICE-MARGIN_CWS'!$E154*AM$51</f>
        <v>220507.74000000002</v>
      </c>
      <c r="AN60" s="63">
        <f>'COGS-PRICE-MARGIN_CWS'!$E154*AN$51</f>
        <v>367512.9</v>
      </c>
      <c r="AO60" s="63">
        <f>'COGS-PRICE-MARGIN_CWS'!$E154*AO$51</f>
        <v>411614.44800000003</v>
      </c>
      <c r="AP60" s="63">
        <f>'COGS-PRICE-MARGIN_CWS'!$E154*AP$51</f>
        <v>411614.44800000003</v>
      </c>
      <c r="AQ60" s="63">
        <f>'COGS-PRICE-MARGIN_CWS'!$E154*AQ$51</f>
        <v>455715.99600000004</v>
      </c>
      <c r="AR60" s="63">
        <f>'COGS-PRICE-MARGIN_CWS'!$E154*AR$51</f>
        <v>499817.54400000005</v>
      </c>
      <c r="AS60" s="63">
        <f>'COGS-PRICE-MARGIN_CWS'!$E154*AS$51</f>
        <v>411614.44800000003</v>
      </c>
      <c r="AT60" s="63">
        <f>'COGS-PRICE-MARGIN_CWS'!$E154*AT$51</f>
        <v>455715.99600000004</v>
      </c>
      <c r="AU60" s="63">
        <f>'COGS-PRICE-MARGIN_CWS'!$E154*AU$51</f>
        <v>367512.9</v>
      </c>
      <c r="AV60" s="63">
        <f>'COGS-PRICE-MARGIN_CWS'!$E154*AV$51</f>
        <v>367512.9</v>
      </c>
      <c r="AW60" s="63">
        <f>'COGS-PRICE-MARGIN_CWS'!$E154*AW$51</f>
        <v>367512.9</v>
      </c>
      <c r="AX60" s="63">
        <f>'COGS-PRICE-MARGIN_CWS'!$E154*AX$51</f>
        <v>220507.74000000002</v>
      </c>
      <c r="AY60" s="63">
        <f>'COGS-PRICE-MARGIN_CWS'!$E204*AY$51</f>
        <v>251672.83392000003</v>
      </c>
      <c r="AZ60" s="63">
        <f>'COGS-PRICE-MARGIN_CWS'!$E204*AZ$51</f>
        <v>408968.35512000008</v>
      </c>
      <c r="BA60" s="63">
        <f>'COGS-PRICE-MARGIN_CWS'!$E204*BA$51</f>
        <v>456157.01148000004</v>
      </c>
      <c r="BB60" s="63">
        <f>'COGS-PRICE-MARGIN_CWS'!$E204*BB$51</f>
        <v>456157.01148000004</v>
      </c>
      <c r="BC60" s="63">
        <f>'COGS-PRICE-MARGIN_CWS'!$E204*BC$51</f>
        <v>519075.21996000007</v>
      </c>
      <c r="BD60" s="63">
        <f>'COGS-PRICE-MARGIN_CWS'!$E204*BD$51</f>
        <v>566263.87632000004</v>
      </c>
      <c r="BE60" s="63">
        <f>'COGS-PRICE-MARGIN_CWS'!$E204*BE$51</f>
        <v>456157.01148000004</v>
      </c>
      <c r="BF60" s="63">
        <f>'COGS-PRICE-MARGIN_CWS'!$E204*BF$51</f>
        <v>519075.21996000007</v>
      </c>
      <c r="BG60" s="63">
        <f>'COGS-PRICE-MARGIN_CWS'!$E204*BG$51</f>
        <v>408968.35512000008</v>
      </c>
      <c r="BH60" s="63">
        <f>'COGS-PRICE-MARGIN_CWS'!$E204*BH$51</f>
        <v>408968.35512000008</v>
      </c>
      <c r="BI60" s="63">
        <f>'COGS-PRICE-MARGIN_CWS'!$E204*BI$51</f>
        <v>408968.35512000008</v>
      </c>
      <c r="BJ60" s="63">
        <f>'COGS-PRICE-MARGIN_CWS'!$E204*BJ$51</f>
        <v>251672.83392000003</v>
      </c>
      <c r="BK60" s="118">
        <f>SUM(C60:BJ60)</f>
        <v>16941158.799000002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8014.3000000000011</v>
      </c>
      <c r="AB61" s="63">
        <f>'COGS-PRICE-MARGIN_CWS'!$E105*AB$51</f>
        <v>13166.35</v>
      </c>
      <c r="AC61" s="63">
        <f>'COGS-PRICE-MARGIN_CWS'!$E105*AC$51</f>
        <v>14883.7</v>
      </c>
      <c r="AD61" s="63">
        <f>'COGS-PRICE-MARGIN_CWS'!$E105*AD$51</f>
        <v>14883.7</v>
      </c>
      <c r="AE61" s="63">
        <f>'COGS-PRICE-MARGIN_CWS'!$E105*AE$51</f>
        <v>16601.050000000003</v>
      </c>
      <c r="AF61" s="63">
        <f>'COGS-PRICE-MARGIN_CWS'!$E105*AF$51</f>
        <v>18318.400000000001</v>
      </c>
      <c r="AG61" s="63">
        <f>'COGS-PRICE-MARGIN_CWS'!$E105*AG$51</f>
        <v>14883.7</v>
      </c>
      <c r="AH61" s="63">
        <f>'COGS-PRICE-MARGIN_CWS'!$E105*AH$51</f>
        <v>16601.050000000003</v>
      </c>
      <c r="AI61" s="63">
        <f>'COGS-PRICE-MARGIN_CWS'!$E105*AI$51</f>
        <v>13166.35</v>
      </c>
      <c r="AJ61" s="63">
        <f>'COGS-PRICE-MARGIN_CWS'!$E105*AJ$51</f>
        <v>13166.35</v>
      </c>
      <c r="AK61" s="63">
        <f>'COGS-PRICE-MARGIN_CWS'!$E105*AK$51</f>
        <v>13166.35</v>
      </c>
      <c r="AL61" s="63">
        <f>'COGS-PRICE-MARGIN_CWS'!$E105*AL$51</f>
        <v>8014.3000000000011</v>
      </c>
      <c r="AM61" s="63">
        <f>'COGS-PRICE-MARGIN_CWS'!$E155*AM$51</f>
        <v>9187.8225000000002</v>
      </c>
      <c r="AN61" s="63">
        <f>'COGS-PRICE-MARGIN_CWS'!$E155*AN$51</f>
        <v>15313.037500000002</v>
      </c>
      <c r="AO61" s="63">
        <f>'COGS-PRICE-MARGIN_CWS'!$E155*AO$51</f>
        <v>17150.602000000003</v>
      </c>
      <c r="AP61" s="63">
        <f>'COGS-PRICE-MARGIN_CWS'!$E155*AP$51</f>
        <v>17150.602000000003</v>
      </c>
      <c r="AQ61" s="63">
        <f>'COGS-PRICE-MARGIN_CWS'!$E155*AQ$51</f>
        <v>18988.166500000003</v>
      </c>
      <c r="AR61" s="63">
        <f>'COGS-PRICE-MARGIN_CWS'!$E155*AR$51</f>
        <v>20825.731000000003</v>
      </c>
      <c r="AS61" s="63">
        <f>'COGS-PRICE-MARGIN_CWS'!$E155*AS$51</f>
        <v>17150.602000000003</v>
      </c>
      <c r="AT61" s="63">
        <f>'COGS-PRICE-MARGIN_CWS'!$E155*AT$51</f>
        <v>18988.166500000003</v>
      </c>
      <c r="AU61" s="63">
        <f>'COGS-PRICE-MARGIN_CWS'!$E155*AU$51</f>
        <v>15313.037500000002</v>
      </c>
      <c r="AV61" s="63">
        <f>'COGS-PRICE-MARGIN_CWS'!$E155*AV$51</f>
        <v>15313.037500000002</v>
      </c>
      <c r="AW61" s="63">
        <f>'COGS-PRICE-MARGIN_CWS'!$E155*AW$51</f>
        <v>15313.037500000002</v>
      </c>
      <c r="AX61" s="63">
        <f>'COGS-PRICE-MARGIN_CWS'!$E155*AX$51</f>
        <v>9187.8225000000002</v>
      </c>
      <c r="AY61" s="63">
        <f>'COGS-PRICE-MARGIN_CWS'!$E205*AY$51</f>
        <v>10486.368080000002</v>
      </c>
      <c r="AZ61" s="63">
        <f>'COGS-PRICE-MARGIN_CWS'!$E205*AZ$51</f>
        <v>17040.348130000002</v>
      </c>
      <c r="BA61" s="63">
        <f>'COGS-PRICE-MARGIN_CWS'!$E205*BA$51</f>
        <v>19006.542145000003</v>
      </c>
      <c r="BB61" s="63">
        <f>'COGS-PRICE-MARGIN_CWS'!$E205*BB$51</f>
        <v>19006.542145000003</v>
      </c>
      <c r="BC61" s="63">
        <f>'COGS-PRICE-MARGIN_CWS'!$E205*BC$51</f>
        <v>21628.134165000003</v>
      </c>
      <c r="BD61" s="63">
        <f>'COGS-PRICE-MARGIN_CWS'!$E205*BD$51</f>
        <v>23594.328180000004</v>
      </c>
      <c r="BE61" s="63">
        <f>'COGS-PRICE-MARGIN_CWS'!$E205*BE$51</f>
        <v>19006.542145000003</v>
      </c>
      <c r="BF61" s="63">
        <f>'COGS-PRICE-MARGIN_CWS'!$E205*BF$51</f>
        <v>21628.134165000003</v>
      </c>
      <c r="BG61" s="63">
        <f>'COGS-PRICE-MARGIN_CWS'!$E205*BG$51</f>
        <v>17040.348130000002</v>
      </c>
      <c r="BH61" s="63">
        <f>'COGS-PRICE-MARGIN_CWS'!$E205*BH$51</f>
        <v>17040.348130000002</v>
      </c>
      <c r="BI61" s="63">
        <f>'COGS-PRICE-MARGIN_CWS'!$E205*BI$51</f>
        <v>17040.348130000002</v>
      </c>
      <c r="BJ61" s="63">
        <f>'COGS-PRICE-MARGIN_CWS'!$E205*BJ$51</f>
        <v>10486.368080000002</v>
      </c>
      <c r="BK61" s="118">
        <f>SUM(C61:BJ61)</f>
        <v>705881.61662500014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'COGS-PRICE-MARGIN_CWS'!$E156*AM$51</f>
        <v>0</v>
      </c>
      <c r="AN62" s="63">
        <f>'COGS-PRICE-MARGIN_CWS'!$E156*AN$51</f>
        <v>0</v>
      </c>
      <c r="AO62" s="63">
        <f>'COGS-PRICE-MARGIN_CWS'!$E156*AO$51</f>
        <v>0</v>
      </c>
      <c r="AP62" s="63">
        <f>'COGS-PRICE-MARGIN_CWS'!$E156*AP$51</f>
        <v>0</v>
      </c>
      <c r="AQ62" s="63">
        <f>'COGS-PRICE-MARGIN_CWS'!$E156*AQ$51</f>
        <v>0</v>
      </c>
      <c r="AR62" s="63">
        <f>'COGS-PRICE-MARGIN_CWS'!$E156*AR$51</f>
        <v>0</v>
      </c>
      <c r="AS62" s="63">
        <f>'COGS-PRICE-MARGIN_CWS'!$E156*AS$51</f>
        <v>0</v>
      </c>
      <c r="AT62" s="63">
        <f>'COGS-PRICE-MARGIN_CWS'!$E156*AT$51</f>
        <v>0</v>
      </c>
      <c r="AU62" s="63">
        <f>'COGS-PRICE-MARGIN_CWS'!$E156*AU$51</f>
        <v>0</v>
      </c>
      <c r="AV62" s="63">
        <f>'COGS-PRICE-MARGIN_CWS'!$E156*AV$51</f>
        <v>0</v>
      </c>
      <c r="AW62" s="63">
        <f>'COGS-PRICE-MARGIN_CWS'!$E156*AW$51</f>
        <v>0</v>
      </c>
      <c r="AX62" s="63">
        <f>'COGS-PRICE-MARGIN_CWS'!$E156*AX$51</f>
        <v>0</v>
      </c>
      <c r="AY62" s="63">
        <f>'COGS-PRICE-MARGIN_CWS'!$E206*AY$51</f>
        <v>0</v>
      </c>
      <c r="AZ62" s="63">
        <f>'COGS-PRICE-MARGIN_CWS'!$E206*AZ$51</f>
        <v>0</v>
      </c>
      <c r="BA62" s="63">
        <f>'COGS-PRICE-MARGIN_CWS'!$E206*BA$51</f>
        <v>0</v>
      </c>
      <c r="BB62" s="63">
        <f>'COGS-PRICE-MARGIN_CWS'!$E206*BB$51</f>
        <v>0</v>
      </c>
      <c r="BC62" s="63">
        <f>'COGS-PRICE-MARGIN_CWS'!$E206*BC$51</f>
        <v>0</v>
      </c>
      <c r="BD62" s="63">
        <f>'COGS-PRICE-MARGIN_CWS'!$E206*BD$51</f>
        <v>0</v>
      </c>
      <c r="BE62" s="63">
        <f>'COGS-PRICE-MARGIN_CWS'!$E206*BE$51</f>
        <v>0</v>
      </c>
      <c r="BF62" s="63">
        <f>'COGS-PRICE-MARGIN_CWS'!$E206*BF$51</f>
        <v>0</v>
      </c>
      <c r="BG62" s="63">
        <f>'COGS-PRICE-MARGIN_CWS'!$E206*BG$51</f>
        <v>0</v>
      </c>
      <c r="BH62" s="63">
        <f>'COGS-PRICE-MARGIN_CWS'!$E206*BH$51</f>
        <v>0</v>
      </c>
      <c r="BI62" s="63">
        <f>'COGS-PRICE-MARGIN_CWS'!$E206*BI$51</f>
        <v>0</v>
      </c>
      <c r="BJ62" s="63">
        <f>'COGS-PRICE-MARGIN_CWS'!$E206*BJ$51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'COGS-PRICE-MARGIN_CWS'!$E157*AM$51</f>
        <v>0</v>
      </c>
      <c r="AN63" s="63">
        <f>'COGS-PRICE-MARGIN_CWS'!$E157*AN$51</f>
        <v>0</v>
      </c>
      <c r="AO63" s="63">
        <f>'COGS-PRICE-MARGIN_CWS'!$E157*AO$51</f>
        <v>0</v>
      </c>
      <c r="AP63" s="63">
        <f>'COGS-PRICE-MARGIN_CWS'!$E157*AP$51</f>
        <v>0</v>
      </c>
      <c r="AQ63" s="63">
        <f>'COGS-PRICE-MARGIN_CWS'!$E157*AQ$51</f>
        <v>0</v>
      </c>
      <c r="AR63" s="63">
        <f>'COGS-PRICE-MARGIN_CWS'!$E157*AR$51</f>
        <v>0</v>
      </c>
      <c r="AS63" s="63">
        <f>'COGS-PRICE-MARGIN_CWS'!$E157*AS$51</f>
        <v>0</v>
      </c>
      <c r="AT63" s="63">
        <f>'COGS-PRICE-MARGIN_CWS'!$E157*AT$51</f>
        <v>0</v>
      </c>
      <c r="AU63" s="63">
        <f>'COGS-PRICE-MARGIN_CWS'!$E157*AU$51</f>
        <v>0</v>
      </c>
      <c r="AV63" s="63">
        <f>'COGS-PRICE-MARGIN_CWS'!$E157*AV$51</f>
        <v>0</v>
      </c>
      <c r="AW63" s="63">
        <f>'COGS-PRICE-MARGIN_CWS'!$E157*AW$51</f>
        <v>0</v>
      </c>
      <c r="AX63" s="63">
        <f>'COGS-PRICE-MARGIN_CWS'!$E157*AX$51</f>
        <v>0</v>
      </c>
      <c r="AY63" s="63">
        <f>'COGS-PRICE-MARGIN_CWS'!$E207*AY$51</f>
        <v>0</v>
      </c>
      <c r="AZ63" s="63">
        <f>'COGS-PRICE-MARGIN_CWS'!$E207*AZ$51</f>
        <v>0</v>
      </c>
      <c r="BA63" s="63">
        <f>'COGS-PRICE-MARGIN_CWS'!$E207*BA$51</f>
        <v>0</v>
      </c>
      <c r="BB63" s="63">
        <f>'COGS-PRICE-MARGIN_CWS'!$E207*BB$51</f>
        <v>0</v>
      </c>
      <c r="BC63" s="63">
        <f>'COGS-PRICE-MARGIN_CWS'!$E207*BC$51</f>
        <v>0</v>
      </c>
      <c r="BD63" s="63">
        <f>'COGS-PRICE-MARGIN_CWS'!$E207*BD$51</f>
        <v>0</v>
      </c>
      <c r="BE63" s="63">
        <f>'COGS-PRICE-MARGIN_CWS'!$E207*BE$51</f>
        <v>0</v>
      </c>
      <c r="BF63" s="63">
        <f>'COGS-PRICE-MARGIN_CWS'!$E207*BF$51</f>
        <v>0</v>
      </c>
      <c r="BG63" s="63">
        <f>'COGS-PRICE-MARGIN_CWS'!$E207*BG$51</f>
        <v>0</v>
      </c>
      <c r="BH63" s="63">
        <f>'COGS-PRICE-MARGIN_CWS'!$E207*BH$51</f>
        <v>0</v>
      </c>
      <c r="BI63" s="63">
        <f>'COGS-PRICE-MARGIN_CWS'!$E207*BI$51</f>
        <v>0</v>
      </c>
      <c r="BJ63" s="63">
        <f>'COGS-PRICE-MARGIN_CWS'!$E207*BJ$51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8">SUM(D60:D63)</f>
        <v>0</v>
      </c>
      <c r="E65" s="63">
        <f t="shared" si="48"/>
        <v>0</v>
      </c>
      <c r="F65" s="63">
        <f t="shared" si="48"/>
        <v>62500</v>
      </c>
      <c r="G65" s="63">
        <f t="shared" si="48"/>
        <v>75000</v>
      </c>
      <c r="H65" s="63">
        <f t="shared" si="48"/>
        <v>87500</v>
      </c>
      <c r="I65" s="63">
        <f t="shared" si="48"/>
        <v>62500</v>
      </c>
      <c r="J65" s="63">
        <f t="shared" si="48"/>
        <v>75000</v>
      </c>
      <c r="K65" s="63">
        <f t="shared" si="48"/>
        <v>50000</v>
      </c>
      <c r="L65" s="63">
        <f t="shared" si="48"/>
        <v>50000</v>
      </c>
      <c r="M65" s="63">
        <f t="shared" si="48"/>
        <v>50000</v>
      </c>
      <c r="N65" s="63">
        <f t="shared" si="48"/>
        <v>25000</v>
      </c>
      <c r="O65" s="63">
        <f>SUM(O60:O63)</f>
        <v>147125</v>
      </c>
      <c r="P65" s="63">
        <f t="shared" ref="P65:BJ65" si="49">SUM(P60:P63)</f>
        <v>227375</v>
      </c>
      <c r="Q65" s="63">
        <f t="shared" si="49"/>
        <v>267500</v>
      </c>
      <c r="R65" s="63">
        <f t="shared" si="49"/>
        <v>267500</v>
      </c>
      <c r="S65" s="63">
        <f t="shared" si="49"/>
        <v>294250</v>
      </c>
      <c r="T65" s="63">
        <f t="shared" si="49"/>
        <v>321000</v>
      </c>
      <c r="U65" s="63">
        <f t="shared" si="49"/>
        <v>267500</v>
      </c>
      <c r="V65" s="63">
        <f t="shared" si="49"/>
        <v>294250</v>
      </c>
      <c r="W65" s="63">
        <f t="shared" si="49"/>
        <v>227375</v>
      </c>
      <c r="X65" s="63">
        <f t="shared" si="49"/>
        <v>227375</v>
      </c>
      <c r="Y65" s="63">
        <f t="shared" si="49"/>
        <v>227375</v>
      </c>
      <c r="Z65" s="63">
        <f t="shared" si="49"/>
        <v>147125</v>
      </c>
      <c r="AA65" s="63">
        <f t="shared" si="49"/>
        <v>200357.5</v>
      </c>
      <c r="AB65" s="63">
        <f t="shared" si="49"/>
        <v>329158.75</v>
      </c>
      <c r="AC65" s="63">
        <f t="shared" si="49"/>
        <v>372092.50000000006</v>
      </c>
      <c r="AD65" s="63">
        <f t="shared" si="49"/>
        <v>372092.50000000006</v>
      </c>
      <c r="AE65" s="63">
        <f t="shared" si="49"/>
        <v>415026.25</v>
      </c>
      <c r="AF65" s="63">
        <f t="shared" si="49"/>
        <v>457960.00000000006</v>
      </c>
      <c r="AG65" s="63">
        <f t="shared" si="49"/>
        <v>372092.50000000006</v>
      </c>
      <c r="AH65" s="63">
        <f t="shared" si="49"/>
        <v>415026.25</v>
      </c>
      <c r="AI65" s="63">
        <f t="shared" si="49"/>
        <v>329158.75</v>
      </c>
      <c r="AJ65" s="63">
        <f t="shared" si="49"/>
        <v>329158.75</v>
      </c>
      <c r="AK65" s="63">
        <f t="shared" si="49"/>
        <v>329158.75</v>
      </c>
      <c r="AL65" s="63">
        <f t="shared" si="49"/>
        <v>200357.5</v>
      </c>
      <c r="AM65" s="63">
        <f t="shared" si="49"/>
        <v>229695.56250000003</v>
      </c>
      <c r="AN65" s="63">
        <f t="shared" si="49"/>
        <v>382825.9375</v>
      </c>
      <c r="AO65" s="63">
        <f t="shared" si="49"/>
        <v>428765.05000000005</v>
      </c>
      <c r="AP65" s="63">
        <f t="shared" si="49"/>
        <v>428765.05000000005</v>
      </c>
      <c r="AQ65" s="63">
        <f t="shared" si="49"/>
        <v>474704.16250000003</v>
      </c>
      <c r="AR65" s="63">
        <f t="shared" si="49"/>
        <v>520643.27500000008</v>
      </c>
      <c r="AS65" s="63">
        <f t="shared" si="49"/>
        <v>428765.05000000005</v>
      </c>
      <c r="AT65" s="63">
        <f t="shared" si="49"/>
        <v>474704.16250000003</v>
      </c>
      <c r="AU65" s="63">
        <f t="shared" si="49"/>
        <v>382825.9375</v>
      </c>
      <c r="AV65" s="63">
        <f t="shared" si="49"/>
        <v>382825.9375</v>
      </c>
      <c r="AW65" s="63">
        <f t="shared" si="49"/>
        <v>382825.9375</v>
      </c>
      <c r="AX65" s="63">
        <f t="shared" si="49"/>
        <v>229695.56250000003</v>
      </c>
      <c r="AY65" s="63">
        <f t="shared" si="49"/>
        <v>262159.20200000005</v>
      </c>
      <c r="AZ65" s="63">
        <f t="shared" si="49"/>
        <v>426008.70325000008</v>
      </c>
      <c r="BA65" s="63">
        <f t="shared" si="49"/>
        <v>475163.55362500006</v>
      </c>
      <c r="BB65" s="63">
        <f t="shared" si="49"/>
        <v>475163.55362500006</v>
      </c>
      <c r="BC65" s="63">
        <f t="shared" si="49"/>
        <v>540703.35412500007</v>
      </c>
      <c r="BD65" s="63">
        <f t="shared" si="49"/>
        <v>589858.20449999999</v>
      </c>
      <c r="BE65" s="63">
        <f t="shared" si="49"/>
        <v>475163.55362500006</v>
      </c>
      <c r="BF65" s="63">
        <f t="shared" si="49"/>
        <v>540703.35412500007</v>
      </c>
      <c r="BG65" s="63">
        <f t="shared" si="49"/>
        <v>426008.70325000008</v>
      </c>
      <c r="BH65" s="63">
        <f t="shared" si="49"/>
        <v>426008.70325000008</v>
      </c>
      <c r="BI65" s="63">
        <f t="shared" si="49"/>
        <v>426008.70325000008</v>
      </c>
      <c r="BJ65" s="63">
        <f t="shared" si="49"/>
        <v>262159.20200000005</v>
      </c>
      <c r="BK65" s="118">
        <f>SUM(C65:BJ65)</f>
        <v>17647040.415625002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50">IF(C51&gt;0,(C56-C65)/C51,0)</f>
        <v>0</v>
      </c>
      <c r="D67" s="63">
        <f t="shared" si="50"/>
        <v>0</v>
      </c>
      <c r="E67" s="63">
        <f t="shared" si="50"/>
        <v>0</v>
      </c>
      <c r="F67" s="63">
        <f t="shared" si="50"/>
        <v>3880</v>
      </c>
      <c r="G67" s="63">
        <f t="shared" si="50"/>
        <v>3880</v>
      </c>
      <c r="H67" s="63">
        <f t="shared" si="50"/>
        <v>3880</v>
      </c>
      <c r="I67" s="63">
        <f t="shared" si="50"/>
        <v>3880</v>
      </c>
      <c r="J67" s="63">
        <f t="shared" si="50"/>
        <v>3880</v>
      </c>
      <c r="K67" s="63">
        <f t="shared" si="50"/>
        <v>3880</v>
      </c>
      <c r="L67" s="63">
        <f t="shared" si="50"/>
        <v>3880</v>
      </c>
      <c r="M67" s="63">
        <f t="shared" si="50"/>
        <v>3880</v>
      </c>
      <c r="N67" s="63">
        <f t="shared" si="50"/>
        <v>3880</v>
      </c>
      <c r="O67" s="63">
        <f t="shared" si="50"/>
        <v>5885</v>
      </c>
      <c r="P67" s="63">
        <f t="shared" si="50"/>
        <v>5885</v>
      </c>
      <c r="Q67" s="63">
        <f t="shared" si="50"/>
        <v>5885</v>
      </c>
      <c r="R67" s="63">
        <f t="shared" si="50"/>
        <v>5885</v>
      </c>
      <c r="S67" s="63">
        <f t="shared" si="50"/>
        <v>5885</v>
      </c>
      <c r="T67" s="63">
        <f t="shared" si="50"/>
        <v>5885</v>
      </c>
      <c r="U67" s="63">
        <f t="shared" si="50"/>
        <v>5885</v>
      </c>
      <c r="V67" s="63">
        <f t="shared" si="50"/>
        <v>5885</v>
      </c>
      <c r="W67" s="63">
        <f t="shared" si="50"/>
        <v>5885</v>
      </c>
      <c r="X67" s="63">
        <f t="shared" si="50"/>
        <v>5885</v>
      </c>
      <c r="Y67" s="63">
        <f t="shared" si="50"/>
        <v>5885</v>
      </c>
      <c r="Z67" s="63">
        <f t="shared" si="50"/>
        <v>5885</v>
      </c>
      <c r="AA67" s="63">
        <f t="shared" si="50"/>
        <v>6296.9499999999989</v>
      </c>
      <c r="AB67" s="63">
        <f t="shared" si="50"/>
        <v>6296.9500000000016</v>
      </c>
      <c r="AC67" s="63">
        <f t="shared" si="50"/>
        <v>6296.9500000000007</v>
      </c>
      <c r="AD67" s="63">
        <f t="shared" si="50"/>
        <v>6296.9500000000007</v>
      </c>
      <c r="AE67" s="63">
        <f t="shared" si="50"/>
        <v>6296.9500000000016</v>
      </c>
      <c r="AF67" s="63">
        <f t="shared" si="50"/>
        <v>6296.9499999999989</v>
      </c>
      <c r="AG67" s="63">
        <f t="shared" si="50"/>
        <v>6296.9500000000007</v>
      </c>
      <c r="AH67" s="63">
        <f t="shared" si="50"/>
        <v>6296.9500000000016</v>
      </c>
      <c r="AI67" s="63">
        <f t="shared" ref="AI67:BJ67" si="51">IF(AI51&gt;0,(AI56-AI65)/AI51,0)</f>
        <v>6296.9500000000016</v>
      </c>
      <c r="AJ67" s="63">
        <f t="shared" si="51"/>
        <v>6296.9500000000016</v>
      </c>
      <c r="AK67" s="63">
        <f t="shared" si="51"/>
        <v>6296.9500000000016</v>
      </c>
      <c r="AL67" s="63">
        <f t="shared" si="51"/>
        <v>6296.9499999999989</v>
      </c>
      <c r="AM67" s="63">
        <f t="shared" si="51"/>
        <v>6737.7365000000009</v>
      </c>
      <c r="AN67" s="63">
        <f t="shared" si="51"/>
        <v>6737.7364999999991</v>
      </c>
      <c r="AO67" s="63">
        <f t="shared" si="51"/>
        <v>6737.7364999999991</v>
      </c>
      <c r="AP67" s="63">
        <f t="shared" si="51"/>
        <v>6737.7364999999991</v>
      </c>
      <c r="AQ67" s="63">
        <f t="shared" si="51"/>
        <v>6737.7365000000009</v>
      </c>
      <c r="AR67" s="63">
        <f t="shared" si="51"/>
        <v>6737.7364999999972</v>
      </c>
      <c r="AS67" s="63">
        <f t="shared" si="51"/>
        <v>6737.7364999999991</v>
      </c>
      <c r="AT67" s="63">
        <f t="shared" si="51"/>
        <v>6737.7365000000009</v>
      </c>
      <c r="AU67" s="63">
        <f t="shared" si="51"/>
        <v>6737.7364999999991</v>
      </c>
      <c r="AV67" s="63">
        <f t="shared" si="51"/>
        <v>6737.7364999999991</v>
      </c>
      <c r="AW67" s="63">
        <f t="shared" si="51"/>
        <v>6737.7364999999991</v>
      </c>
      <c r="AX67" s="63">
        <f t="shared" si="51"/>
        <v>6737.7365000000009</v>
      </c>
      <c r="AY67" s="63">
        <f t="shared" si="51"/>
        <v>7209.378055000001</v>
      </c>
      <c r="AZ67" s="63">
        <f t="shared" si="51"/>
        <v>7209.3780549999992</v>
      </c>
      <c r="BA67" s="63">
        <f t="shared" si="51"/>
        <v>7209.3780550000029</v>
      </c>
      <c r="BB67" s="63">
        <f t="shared" si="51"/>
        <v>7209.3780550000029</v>
      </c>
      <c r="BC67" s="63">
        <f t="shared" si="51"/>
        <v>7209.3780550000001</v>
      </c>
      <c r="BD67" s="63">
        <f t="shared" si="51"/>
        <v>7209.3780550000047</v>
      </c>
      <c r="BE67" s="63">
        <f t="shared" si="51"/>
        <v>7209.3780550000029</v>
      </c>
      <c r="BF67" s="63">
        <f t="shared" si="51"/>
        <v>7209.3780550000001</v>
      </c>
      <c r="BG67" s="63">
        <f t="shared" si="51"/>
        <v>7209.3780549999992</v>
      </c>
      <c r="BH67" s="63">
        <f t="shared" si="51"/>
        <v>7209.3780549999992</v>
      </c>
      <c r="BI67" s="63">
        <f t="shared" si="51"/>
        <v>7209.3780549999992</v>
      </c>
      <c r="BJ67" s="63">
        <f t="shared" si="51"/>
        <v>7209.378055000001</v>
      </c>
    </row>
    <row r="68" spans="1:63" outlineLevel="1" x14ac:dyDescent="0.15">
      <c r="A68" s="47" t="s">
        <v>648</v>
      </c>
      <c r="C68" s="63">
        <f t="shared" ref="C68:AH68" si="52">C56-C65</f>
        <v>0</v>
      </c>
      <c r="D68" s="63">
        <f t="shared" si="52"/>
        <v>0</v>
      </c>
      <c r="E68" s="63">
        <f t="shared" si="52"/>
        <v>0</v>
      </c>
      <c r="F68" s="63">
        <f t="shared" si="52"/>
        <v>19400</v>
      </c>
      <c r="G68" s="63">
        <f t="shared" si="52"/>
        <v>23280</v>
      </c>
      <c r="H68" s="63">
        <f t="shared" si="52"/>
        <v>27160</v>
      </c>
      <c r="I68" s="63">
        <f t="shared" si="52"/>
        <v>19400</v>
      </c>
      <c r="J68" s="63">
        <f t="shared" si="52"/>
        <v>23280</v>
      </c>
      <c r="K68" s="63">
        <f t="shared" si="52"/>
        <v>15520</v>
      </c>
      <c r="L68" s="63">
        <f t="shared" si="52"/>
        <v>15520</v>
      </c>
      <c r="M68" s="63">
        <f t="shared" si="52"/>
        <v>15520</v>
      </c>
      <c r="N68" s="63">
        <f t="shared" si="52"/>
        <v>7760</v>
      </c>
      <c r="O68" s="63">
        <f t="shared" si="52"/>
        <v>64735</v>
      </c>
      <c r="P68" s="63">
        <f t="shared" si="52"/>
        <v>100045</v>
      </c>
      <c r="Q68" s="63">
        <f t="shared" si="52"/>
        <v>117700</v>
      </c>
      <c r="R68" s="63">
        <f t="shared" si="52"/>
        <v>117700</v>
      </c>
      <c r="S68" s="63">
        <f t="shared" si="52"/>
        <v>129470</v>
      </c>
      <c r="T68" s="63">
        <f t="shared" si="52"/>
        <v>141240</v>
      </c>
      <c r="U68" s="63">
        <f t="shared" si="52"/>
        <v>117700</v>
      </c>
      <c r="V68" s="63">
        <f t="shared" si="52"/>
        <v>129470</v>
      </c>
      <c r="W68" s="63">
        <f t="shared" si="52"/>
        <v>100045</v>
      </c>
      <c r="X68" s="63">
        <f t="shared" si="52"/>
        <v>100045</v>
      </c>
      <c r="Y68" s="63">
        <f t="shared" si="52"/>
        <v>100045</v>
      </c>
      <c r="Z68" s="63">
        <f t="shared" si="52"/>
        <v>64735</v>
      </c>
      <c r="AA68" s="63">
        <f t="shared" si="52"/>
        <v>88157.299999999988</v>
      </c>
      <c r="AB68" s="63">
        <f t="shared" si="52"/>
        <v>144829.85000000003</v>
      </c>
      <c r="AC68" s="63">
        <f t="shared" si="52"/>
        <v>163720.70000000001</v>
      </c>
      <c r="AD68" s="63">
        <f t="shared" si="52"/>
        <v>163720.70000000001</v>
      </c>
      <c r="AE68" s="63">
        <f t="shared" si="52"/>
        <v>182611.55000000005</v>
      </c>
      <c r="AF68" s="63">
        <f t="shared" si="52"/>
        <v>201502.39999999997</v>
      </c>
      <c r="AG68" s="63">
        <f t="shared" si="52"/>
        <v>163720.70000000001</v>
      </c>
      <c r="AH68" s="63">
        <f t="shared" si="52"/>
        <v>182611.55000000005</v>
      </c>
      <c r="AI68" s="63">
        <f t="shared" ref="AI68:BJ68" si="53">AI56-AI65</f>
        <v>144829.85000000003</v>
      </c>
      <c r="AJ68" s="63">
        <f t="shared" si="53"/>
        <v>144829.85000000003</v>
      </c>
      <c r="AK68" s="63">
        <f t="shared" si="53"/>
        <v>144829.85000000003</v>
      </c>
      <c r="AL68" s="63">
        <f t="shared" si="53"/>
        <v>88157.299999999988</v>
      </c>
      <c r="AM68" s="63">
        <f t="shared" si="53"/>
        <v>101066.04750000002</v>
      </c>
      <c r="AN68" s="63">
        <f t="shared" si="53"/>
        <v>168443.41249999998</v>
      </c>
      <c r="AO68" s="63">
        <f t="shared" si="53"/>
        <v>188656.62199999997</v>
      </c>
      <c r="AP68" s="63">
        <f t="shared" si="53"/>
        <v>188656.62199999997</v>
      </c>
      <c r="AQ68" s="63">
        <f t="shared" si="53"/>
        <v>208869.83150000003</v>
      </c>
      <c r="AR68" s="63">
        <f t="shared" si="53"/>
        <v>229083.04099999991</v>
      </c>
      <c r="AS68" s="63">
        <f t="shared" si="53"/>
        <v>188656.62199999997</v>
      </c>
      <c r="AT68" s="63">
        <f t="shared" si="53"/>
        <v>208869.83150000003</v>
      </c>
      <c r="AU68" s="63">
        <f t="shared" si="53"/>
        <v>168443.41249999998</v>
      </c>
      <c r="AV68" s="63">
        <f t="shared" si="53"/>
        <v>168443.41249999998</v>
      </c>
      <c r="AW68" s="63">
        <f t="shared" si="53"/>
        <v>168443.41249999998</v>
      </c>
      <c r="AX68" s="63">
        <f t="shared" si="53"/>
        <v>101066.04750000002</v>
      </c>
      <c r="AY68" s="63">
        <f t="shared" si="53"/>
        <v>115350.04888000002</v>
      </c>
      <c r="AZ68" s="63">
        <f t="shared" si="53"/>
        <v>187443.82942999998</v>
      </c>
      <c r="BA68" s="63">
        <f t="shared" si="53"/>
        <v>209071.9635950001</v>
      </c>
      <c r="BB68" s="63">
        <f t="shared" si="53"/>
        <v>209071.9635950001</v>
      </c>
      <c r="BC68" s="63">
        <f t="shared" si="53"/>
        <v>237909.47581500001</v>
      </c>
      <c r="BD68" s="63">
        <f t="shared" si="53"/>
        <v>259537.60998000018</v>
      </c>
      <c r="BE68" s="63">
        <f t="shared" si="53"/>
        <v>209071.9635950001</v>
      </c>
      <c r="BF68" s="63">
        <f t="shared" si="53"/>
        <v>237909.47581500001</v>
      </c>
      <c r="BG68" s="63">
        <f t="shared" si="53"/>
        <v>187443.82942999998</v>
      </c>
      <c r="BH68" s="63">
        <f t="shared" si="53"/>
        <v>187443.82942999998</v>
      </c>
      <c r="BI68" s="63">
        <f t="shared" si="53"/>
        <v>187443.82942999998</v>
      </c>
      <c r="BJ68" s="63">
        <f t="shared" si="53"/>
        <v>115350.04888000002</v>
      </c>
      <c r="BK68" s="118">
        <f>SUM(C68:BJ68)</f>
        <v>7695037.7828749986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54">IF(D68&gt;0,(D68/D56),0)</f>
        <v>0</v>
      </c>
      <c r="E69" s="46">
        <f t="shared" si="54"/>
        <v>0</v>
      </c>
      <c r="F69" s="46">
        <f t="shared" si="54"/>
        <v>0.23687423687423687</v>
      </c>
      <c r="G69" s="46">
        <f t="shared" si="54"/>
        <v>0.23687423687423687</v>
      </c>
      <c r="H69" s="46">
        <f t="shared" si="54"/>
        <v>0.23687423687423687</v>
      </c>
      <c r="I69" s="46">
        <f t="shared" si="54"/>
        <v>0.23687423687423687</v>
      </c>
      <c r="J69" s="46">
        <f t="shared" si="54"/>
        <v>0.23687423687423687</v>
      </c>
      <c r="K69" s="46">
        <f t="shared" si="54"/>
        <v>0.23687423687423687</v>
      </c>
      <c r="L69" s="46">
        <f t="shared" si="54"/>
        <v>0.23687423687423687</v>
      </c>
      <c r="M69" s="46">
        <f t="shared" si="54"/>
        <v>0.23687423687423687</v>
      </c>
      <c r="N69" s="46">
        <f t="shared" si="54"/>
        <v>0.23687423687423687</v>
      </c>
      <c r="O69" s="46">
        <f t="shared" si="54"/>
        <v>0.30555555555555558</v>
      </c>
      <c r="P69" s="46">
        <f t="shared" si="54"/>
        <v>0.30555555555555558</v>
      </c>
      <c r="Q69" s="46">
        <f t="shared" si="54"/>
        <v>0.30555555555555558</v>
      </c>
      <c r="R69" s="46">
        <f t="shared" si="54"/>
        <v>0.30555555555555558</v>
      </c>
      <c r="S69" s="46">
        <f t="shared" si="54"/>
        <v>0.30555555555555558</v>
      </c>
      <c r="T69" s="46">
        <f t="shared" si="54"/>
        <v>0.30555555555555558</v>
      </c>
      <c r="U69" s="46">
        <f t="shared" si="54"/>
        <v>0.30555555555555558</v>
      </c>
      <c r="V69" s="46">
        <f t="shared" si="54"/>
        <v>0.30555555555555558</v>
      </c>
      <c r="W69" s="46">
        <f t="shared" si="54"/>
        <v>0.30555555555555558</v>
      </c>
      <c r="X69" s="46">
        <f t="shared" si="54"/>
        <v>0.30555555555555558</v>
      </c>
      <c r="Y69" s="46">
        <f t="shared" si="54"/>
        <v>0.30555555555555558</v>
      </c>
      <c r="Z69" s="46">
        <f t="shared" si="54"/>
        <v>0.30555555555555558</v>
      </c>
      <c r="AA69" s="46">
        <f t="shared" si="54"/>
        <v>0.30555555555555552</v>
      </c>
      <c r="AB69" s="46">
        <f t="shared" si="54"/>
        <v>0.30555555555555558</v>
      </c>
      <c r="AC69" s="46">
        <f t="shared" si="54"/>
        <v>0.30555555555555552</v>
      </c>
      <c r="AD69" s="46">
        <f t="shared" si="54"/>
        <v>0.30555555555555552</v>
      </c>
      <c r="AE69" s="46">
        <f t="shared" si="54"/>
        <v>0.30555555555555564</v>
      </c>
      <c r="AF69" s="46">
        <f t="shared" si="54"/>
        <v>0.30555555555555547</v>
      </c>
      <c r="AG69" s="46">
        <f t="shared" si="54"/>
        <v>0.30555555555555552</v>
      </c>
      <c r="AH69" s="46">
        <f t="shared" si="54"/>
        <v>0.30555555555555564</v>
      </c>
      <c r="AI69" s="46">
        <f t="shared" si="54"/>
        <v>0.30555555555555558</v>
      </c>
      <c r="AJ69" s="46">
        <f t="shared" si="54"/>
        <v>0.30555555555555558</v>
      </c>
      <c r="AK69" s="46">
        <f t="shared" si="54"/>
        <v>0.30555555555555558</v>
      </c>
      <c r="AL69" s="46">
        <f t="shared" si="54"/>
        <v>0.30555555555555552</v>
      </c>
      <c r="AM69" s="46">
        <f t="shared" si="54"/>
        <v>0.30555555555555558</v>
      </c>
      <c r="AN69" s="46">
        <f t="shared" si="54"/>
        <v>0.30555555555555552</v>
      </c>
      <c r="AO69" s="46">
        <f t="shared" si="54"/>
        <v>0.30555555555555552</v>
      </c>
      <c r="AP69" s="46">
        <f t="shared" si="54"/>
        <v>0.30555555555555552</v>
      </c>
      <c r="AQ69" s="46">
        <f t="shared" si="54"/>
        <v>0.30555555555555558</v>
      </c>
      <c r="AR69" s="46">
        <f t="shared" si="54"/>
        <v>0.30555555555555541</v>
      </c>
      <c r="AS69" s="46">
        <f t="shared" si="54"/>
        <v>0.30555555555555552</v>
      </c>
      <c r="AT69" s="46">
        <f t="shared" si="54"/>
        <v>0.30555555555555558</v>
      </c>
      <c r="AU69" s="46">
        <f t="shared" si="54"/>
        <v>0.30555555555555552</v>
      </c>
      <c r="AV69" s="46">
        <f t="shared" si="54"/>
        <v>0.30555555555555552</v>
      </c>
      <c r="AW69" s="46">
        <f t="shared" si="54"/>
        <v>0.30555555555555552</v>
      </c>
      <c r="AX69" s="46">
        <f t="shared" si="54"/>
        <v>0.30555555555555558</v>
      </c>
      <c r="AY69" s="46">
        <f t="shared" si="54"/>
        <v>0.30555555555555552</v>
      </c>
      <c r="AZ69" s="46">
        <f t="shared" si="54"/>
        <v>0.30555555555555552</v>
      </c>
      <c r="BA69" s="46">
        <f t="shared" si="54"/>
        <v>0.30555555555555564</v>
      </c>
      <c r="BB69" s="46">
        <f t="shared" si="54"/>
        <v>0.30555555555555564</v>
      </c>
      <c r="BC69" s="46">
        <f t="shared" si="54"/>
        <v>0.30555555555555552</v>
      </c>
      <c r="BD69" s="46">
        <f t="shared" si="54"/>
        <v>0.30555555555555569</v>
      </c>
      <c r="BE69" s="46">
        <f t="shared" si="54"/>
        <v>0.30555555555555564</v>
      </c>
      <c r="BF69" s="46">
        <f t="shared" si="54"/>
        <v>0.30555555555555552</v>
      </c>
      <c r="BG69" s="46">
        <f t="shared" si="54"/>
        <v>0.30555555555555552</v>
      </c>
      <c r="BH69" s="46">
        <f t="shared" si="54"/>
        <v>0.30555555555555552</v>
      </c>
      <c r="BI69" s="46">
        <f t="shared" si="54"/>
        <v>0.30555555555555552</v>
      </c>
      <c r="BJ69" s="46">
        <f t="shared" si="54"/>
        <v>0.30555555555555552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>
        <f>'COGS-PRICE-MARGIN_CWS'!$B172</f>
        <v>0.3</v>
      </c>
      <c r="AN73" s="172">
        <f>'COGS-PRICE-MARGIN_CWS'!$B172</f>
        <v>0.3</v>
      </c>
      <c r="AO73" s="172">
        <f>'COGS-PRICE-MARGIN_CWS'!$B172</f>
        <v>0.3</v>
      </c>
      <c r="AP73" s="172">
        <f>'COGS-PRICE-MARGIN_CWS'!$B172</f>
        <v>0.3</v>
      </c>
      <c r="AQ73" s="172">
        <f>'COGS-PRICE-MARGIN_CWS'!$B172</f>
        <v>0.3</v>
      </c>
      <c r="AR73" s="172">
        <f>'COGS-PRICE-MARGIN_CWS'!$B172</f>
        <v>0.3</v>
      </c>
      <c r="AS73" s="172">
        <f>'COGS-PRICE-MARGIN_CWS'!$B172</f>
        <v>0.3</v>
      </c>
      <c r="AT73" s="172">
        <f>'COGS-PRICE-MARGIN_CWS'!$B172</f>
        <v>0.3</v>
      </c>
      <c r="AU73" s="172">
        <f>'COGS-PRICE-MARGIN_CWS'!$B172</f>
        <v>0.3</v>
      </c>
      <c r="AV73" s="172">
        <f>'COGS-PRICE-MARGIN_CWS'!$B172</f>
        <v>0.3</v>
      </c>
      <c r="AW73" s="172">
        <f>'COGS-PRICE-MARGIN_CWS'!$B172</f>
        <v>0.3</v>
      </c>
      <c r="AX73" s="172">
        <f>'COGS-PRICE-MARGIN_CWS'!$B172</f>
        <v>0.3</v>
      </c>
      <c r="AY73" s="172">
        <f>'COGS-PRICE-MARGIN_CWS'!$B222</f>
        <v>0.3</v>
      </c>
      <c r="AZ73" s="172">
        <f>'COGS-PRICE-MARGIN_CWS'!$B222</f>
        <v>0.3</v>
      </c>
      <c r="BA73" s="172">
        <f>'COGS-PRICE-MARGIN_CWS'!$B222</f>
        <v>0.3</v>
      </c>
      <c r="BB73" s="172">
        <f>'COGS-PRICE-MARGIN_CWS'!$B222</f>
        <v>0.3</v>
      </c>
      <c r="BC73" s="172">
        <f>'COGS-PRICE-MARGIN_CWS'!$B222</f>
        <v>0.3</v>
      </c>
      <c r="BD73" s="172">
        <f>'COGS-PRICE-MARGIN_CWS'!$B222</f>
        <v>0.3</v>
      </c>
      <c r="BE73" s="172">
        <f>'COGS-PRICE-MARGIN_CWS'!$B222</f>
        <v>0.3</v>
      </c>
      <c r="BF73" s="172">
        <f>'COGS-PRICE-MARGIN_CWS'!$B222</f>
        <v>0.3</v>
      </c>
      <c r="BG73" s="172">
        <f>'COGS-PRICE-MARGIN_CWS'!$B222</f>
        <v>0.3</v>
      </c>
      <c r="BH73" s="172">
        <f>'COGS-PRICE-MARGIN_CWS'!$B222</f>
        <v>0.3</v>
      </c>
      <c r="BI73" s="172">
        <f>'COGS-PRICE-MARGIN_CWS'!$B222</f>
        <v>0.3</v>
      </c>
      <c r="BJ73" s="172">
        <f>'COGS-PRICE-MARGIN_CWS'!$B222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5">C51-C75</f>
        <v>0</v>
      </c>
      <c r="D74" s="169">
        <f t="shared" si="55"/>
        <v>0</v>
      </c>
      <c r="E74" s="169">
        <f t="shared" si="55"/>
        <v>0</v>
      </c>
      <c r="F74" s="169">
        <f t="shared" si="55"/>
        <v>3</v>
      </c>
      <c r="G74" s="169">
        <f t="shared" si="55"/>
        <v>4</v>
      </c>
      <c r="H74" s="169">
        <f t="shared" si="55"/>
        <v>5</v>
      </c>
      <c r="I74" s="169">
        <f t="shared" si="55"/>
        <v>3</v>
      </c>
      <c r="J74" s="169">
        <f t="shared" si="55"/>
        <v>4</v>
      </c>
      <c r="K74" s="169">
        <f t="shared" si="55"/>
        <v>3</v>
      </c>
      <c r="L74" s="169">
        <f t="shared" si="55"/>
        <v>3</v>
      </c>
      <c r="M74" s="169">
        <f t="shared" si="55"/>
        <v>3</v>
      </c>
      <c r="N74" s="169">
        <f t="shared" si="55"/>
        <v>1</v>
      </c>
      <c r="O74" s="169">
        <f t="shared" si="55"/>
        <v>8</v>
      </c>
      <c r="P74" s="169">
        <f t="shared" si="55"/>
        <v>12</v>
      </c>
      <c r="Q74" s="169">
        <f t="shared" si="55"/>
        <v>14</v>
      </c>
      <c r="R74" s="169">
        <f t="shared" si="55"/>
        <v>14</v>
      </c>
      <c r="S74" s="169">
        <f t="shared" si="55"/>
        <v>16</v>
      </c>
      <c r="T74" s="169">
        <f t="shared" si="55"/>
        <v>17</v>
      </c>
      <c r="U74" s="169">
        <f t="shared" si="55"/>
        <v>14</v>
      </c>
      <c r="V74" s="169">
        <f t="shared" si="55"/>
        <v>16</v>
      </c>
      <c r="W74" s="169">
        <f t="shared" si="55"/>
        <v>12</v>
      </c>
      <c r="X74" s="169">
        <f t="shared" si="55"/>
        <v>12</v>
      </c>
      <c r="Y74" s="169">
        <f t="shared" si="55"/>
        <v>12</v>
      </c>
      <c r="Z74" s="169">
        <f t="shared" si="55"/>
        <v>8</v>
      </c>
      <c r="AA74" s="169">
        <f t="shared" si="55"/>
        <v>9</v>
      </c>
      <c r="AB74" s="169">
        <f t="shared" si="55"/>
        <v>15</v>
      </c>
      <c r="AC74" s="169">
        <f t="shared" si="55"/>
        <v>17</v>
      </c>
      <c r="AD74" s="169">
        <f t="shared" si="55"/>
        <v>17</v>
      </c>
      <c r="AE74" s="169">
        <f t="shared" si="55"/>
        <v>20</v>
      </c>
      <c r="AF74" s="169">
        <f t="shared" si="55"/>
        <v>22</v>
      </c>
      <c r="AG74" s="169">
        <f t="shared" si="55"/>
        <v>17</v>
      </c>
      <c r="AH74" s="169">
        <f t="shared" si="55"/>
        <v>20</v>
      </c>
      <c r="AI74" s="169">
        <f t="shared" ref="AI74:BJ74" si="56">AI51-AI75</f>
        <v>15</v>
      </c>
      <c r="AJ74" s="169">
        <f t="shared" si="56"/>
        <v>15</v>
      </c>
      <c r="AK74" s="169">
        <f t="shared" si="56"/>
        <v>15</v>
      </c>
      <c r="AL74" s="169">
        <f t="shared" si="56"/>
        <v>9</v>
      </c>
      <c r="AM74" s="169">
        <f t="shared" si="56"/>
        <v>10</v>
      </c>
      <c r="AN74" s="169">
        <f t="shared" si="56"/>
        <v>17</v>
      </c>
      <c r="AO74" s="169">
        <f t="shared" si="56"/>
        <v>19</v>
      </c>
      <c r="AP74" s="169">
        <f t="shared" si="56"/>
        <v>19</v>
      </c>
      <c r="AQ74" s="169">
        <f t="shared" si="56"/>
        <v>21</v>
      </c>
      <c r="AR74" s="169">
        <f t="shared" si="56"/>
        <v>23</v>
      </c>
      <c r="AS74" s="33">
        <f t="shared" si="56"/>
        <v>19</v>
      </c>
      <c r="AT74" s="33">
        <f t="shared" si="56"/>
        <v>21</v>
      </c>
      <c r="AU74" s="33">
        <f t="shared" si="56"/>
        <v>17</v>
      </c>
      <c r="AV74" s="33">
        <f t="shared" si="56"/>
        <v>17</v>
      </c>
      <c r="AW74" s="33">
        <f t="shared" si="56"/>
        <v>17</v>
      </c>
      <c r="AX74" s="33">
        <f t="shared" si="56"/>
        <v>10</v>
      </c>
      <c r="AY74" s="33">
        <f t="shared" si="56"/>
        <v>11</v>
      </c>
      <c r="AZ74" s="33">
        <f t="shared" si="56"/>
        <v>18</v>
      </c>
      <c r="BA74" s="33">
        <f t="shared" si="56"/>
        <v>20</v>
      </c>
      <c r="BB74" s="33">
        <f t="shared" si="56"/>
        <v>20</v>
      </c>
      <c r="BC74" s="33">
        <f t="shared" si="56"/>
        <v>23</v>
      </c>
      <c r="BD74" s="33">
        <f t="shared" si="56"/>
        <v>25</v>
      </c>
      <c r="BE74" s="33">
        <f t="shared" si="56"/>
        <v>20</v>
      </c>
      <c r="BF74" s="33">
        <f t="shared" si="56"/>
        <v>23</v>
      </c>
      <c r="BG74" s="33">
        <f t="shared" si="56"/>
        <v>18</v>
      </c>
      <c r="BH74" s="33">
        <f t="shared" si="56"/>
        <v>18</v>
      </c>
      <c r="BI74" s="33">
        <f t="shared" si="56"/>
        <v>18</v>
      </c>
      <c r="BJ74" s="33">
        <f t="shared" si="56"/>
        <v>11</v>
      </c>
      <c r="BK74" s="118">
        <f>SUM(C74:BJ74)</f>
        <v>810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7">ROUNDUP(+D51*D73,0)</f>
        <v>0</v>
      </c>
      <c r="E75" s="169">
        <f t="shared" si="57"/>
        <v>0</v>
      </c>
      <c r="F75" s="169">
        <f t="shared" si="57"/>
        <v>2</v>
      </c>
      <c r="G75" s="169">
        <f t="shared" si="57"/>
        <v>2</v>
      </c>
      <c r="H75" s="169">
        <f t="shared" si="57"/>
        <v>2</v>
      </c>
      <c r="I75" s="169">
        <f t="shared" si="57"/>
        <v>2</v>
      </c>
      <c r="J75" s="169">
        <f t="shared" si="57"/>
        <v>2</v>
      </c>
      <c r="K75" s="169">
        <f t="shared" si="57"/>
        <v>1</v>
      </c>
      <c r="L75" s="169">
        <f t="shared" si="57"/>
        <v>1</v>
      </c>
      <c r="M75" s="169">
        <f t="shared" si="57"/>
        <v>1</v>
      </c>
      <c r="N75" s="169">
        <f t="shared" si="57"/>
        <v>1</v>
      </c>
      <c r="O75" s="169">
        <f t="shared" si="57"/>
        <v>3</v>
      </c>
      <c r="P75" s="169">
        <f t="shared" si="57"/>
        <v>5</v>
      </c>
      <c r="Q75" s="169">
        <f t="shared" si="57"/>
        <v>6</v>
      </c>
      <c r="R75" s="169">
        <f t="shared" si="57"/>
        <v>6</v>
      </c>
      <c r="S75" s="169">
        <f t="shared" si="57"/>
        <v>6</v>
      </c>
      <c r="T75" s="169">
        <f t="shared" si="57"/>
        <v>7</v>
      </c>
      <c r="U75" s="169">
        <f t="shared" si="57"/>
        <v>6</v>
      </c>
      <c r="V75" s="169">
        <f t="shared" si="57"/>
        <v>6</v>
      </c>
      <c r="W75" s="169">
        <f t="shared" si="57"/>
        <v>5</v>
      </c>
      <c r="X75" s="169">
        <f t="shared" si="57"/>
        <v>5</v>
      </c>
      <c r="Y75" s="169">
        <f t="shared" si="57"/>
        <v>5</v>
      </c>
      <c r="Z75" s="169">
        <f t="shared" si="57"/>
        <v>3</v>
      </c>
      <c r="AA75" s="169">
        <f t="shared" si="57"/>
        <v>5</v>
      </c>
      <c r="AB75" s="169">
        <f t="shared" si="57"/>
        <v>8</v>
      </c>
      <c r="AC75" s="169">
        <f t="shared" si="57"/>
        <v>9</v>
      </c>
      <c r="AD75" s="169">
        <f t="shared" si="57"/>
        <v>9</v>
      </c>
      <c r="AE75" s="169">
        <f t="shared" si="57"/>
        <v>9</v>
      </c>
      <c r="AF75" s="169">
        <f t="shared" si="57"/>
        <v>10</v>
      </c>
      <c r="AG75" s="169">
        <f t="shared" si="57"/>
        <v>9</v>
      </c>
      <c r="AH75" s="169">
        <f t="shared" si="57"/>
        <v>9</v>
      </c>
      <c r="AI75" s="169">
        <f t="shared" si="57"/>
        <v>8</v>
      </c>
      <c r="AJ75" s="169">
        <f t="shared" si="57"/>
        <v>8</v>
      </c>
      <c r="AK75" s="169">
        <f t="shared" si="57"/>
        <v>8</v>
      </c>
      <c r="AL75" s="169">
        <f t="shared" si="57"/>
        <v>5</v>
      </c>
      <c r="AM75" s="169">
        <f t="shared" si="57"/>
        <v>5</v>
      </c>
      <c r="AN75" s="169">
        <f t="shared" si="57"/>
        <v>8</v>
      </c>
      <c r="AO75" s="169">
        <f t="shared" si="57"/>
        <v>9</v>
      </c>
      <c r="AP75" s="169">
        <f t="shared" si="57"/>
        <v>9</v>
      </c>
      <c r="AQ75" s="169">
        <f t="shared" si="57"/>
        <v>10</v>
      </c>
      <c r="AR75" s="169">
        <f t="shared" si="57"/>
        <v>11</v>
      </c>
      <c r="AS75" s="33">
        <f t="shared" si="57"/>
        <v>9</v>
      </c>
      <c r="AT75" s="33">
        <f t="shared" si="57"/>
        <v>10</v>
      </c>
      <c r="AU75" s="33">
        <f t="shared" si="57"/>
        <v>8</v>
      </c>
      <c r="AV75" s="33">
        <f t="shared" si="57"/>
        <v>8</v>
      </c>
      <c r="AW75" s="33">
        <f t="shared" si="57"/>
        <v>8</v>
      </c>
      <c r="AX75" s="33">
        <f t="shared" si="57"/>
        <v>5</v>
      </c>
      <c r="AY75" s="33">
        <f t="shared" si="57"/>
        <v>5</v>
      </c>
      <c r="AZ75" s="33">
        <f t="shared" si="57"/>
        <v>8</v>
      </c>
      <c r="BA75" s="33">
        <f t="shared" si="57"/>
        <v>9</v>
      </c>
      <c r="BB75" s="33">
        <f t="shared" si="57"/>
        <v>9</v>
      </c>
      <c r="BC75" s="33">
        <f t="shared" si="57"/>
        <v>10</v>
      </c>
      <c r="BD75" s="33">
        <f t="shared" si="57"/>
        <v>11</v>
      </c>
      <c r="BE75" s="33">
        <f t="shared" si="57"/>
        <v>9</v>
      </c>
      <c r="BF75" s="33">
        <f t="shared" si="57"/>
        <v>10</v>
      </c>
      <c r="BG75" s="33">
        <f t="shared" si="57"/>
        <v>8</v>
      </c>
      <c r="BH75" s="33">
        <f t="shared" si="57"/>
        <v>8</v>
      </c>
      <c r="BI75" s="33">
        <f t="shared" si="57"/>
        <v>8</v>
      </c>
      <c r="BJ75" s="33">
        <f t="shared" si="57"/>
        <v>5</v>
      </c>
      <c r="BK75" s="118">
        <f>SUM(C75:BJ75)</f>
        <v>374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>
        <f>'COGS-PRICE-MARGIN_CWS'!$B161*AM74</f>
        <v>0</v>
      </c>
      <c r="AN79" s="108">
        <f>'COGS-PRICE-MARGIN_CWS'!$B161*AN74</f>
        <v>0</v>
      </c>
      <c r="AO79" s="108">
        <f>'COGS-PRICE-MARGIN_CWS'!$B161*AO74</f>
        <v>0</v>
      </c>
      <c r="AP79" s="108">
        <f>'COGS-PRICE-MARGIN_CWS'!$B161*AP74</f>
        <v>0</v>
      </c>
      <c r="AQ79" s="108">
        <f>'COGS-PRICE-MARGIN_CWS'!$B161*AQ74</f>
        <v>0</v>
      </c>
      <c r="AR79" s="108">
        <f>'COGS-PRICE-MARGIN_CWS'!$B161*AR74</f>
        <v>0</v>
      </c>
      <c r="AS79" s="108">
        <f>'COGS-PRICE-MARGIN_CWS'!$B161*AS74</f>
        <v>0</v>
      </c>
      <c r="AT79" s="108">
        <f>'COGS-PRICE-MARGIN_CWS'!$B161*AT74</f>
        <v>0</v>
      </c>
      <c r="AU79" s="108">
        <f>'COGS-PRICE-MARGIN_CWS'!$B161*AU74</f>
        <v>0</v>
      </c>
      <c r="AV79" s="108">
        <f>'COGS-PRICE-MARGIN_CWS'!$B161*AV74</f>
        <v>0</v>
      </c>
      <c r="AW79" s="108">
        <f>'COGS-PRICE-MARGIN_CWS'!$B161*AW74</f>
        <v>0</v>
      </c>
      <c r="AX79" s="108">
        <f>'COGS-PRICE-MARGIN_CWS'!$B161*AX74</f>
        <v>0</v>
      </c>
      <c r="AY79" s="108">
        <f>'COGS-PRICE-MARGIN_CWS'!$B211*AY74</f>
        <v>0</v>
      </c>
      <c r="AZ79" s="108">
        <f>'COGS-PRICE-MARGIN_CWS'!$B211*AZ74</f>
        <v>0</v>
      </c>
      <c r="BA79" s="108">
        <f>'COGS-PRICE-MARGIN_CWS'!$B211*BA74</f>
        <v>0</v>
      </c>
      <c r="BB79" s="108">
        <f>'COGS-PRICE-MARGIN_CWS'!$B211*BB74</f>
        <v>0</v>
      </c>
      <c r="BC79" s="108">
        <f>'COGS-PRICE-MARGIN_CWS'!$B211*BC74</f>
        <v>0</v>
      </c>
      <c r="BD79" s="108">
        <f>'COGS-PRICE-MARGIN_CWS'!$B211*BD74</f>
        <v>0</v>
      </c>
      <c r="BE79" s="108">
        <f>'COGS-PRICE-MARGIN_CWS'!$B211*BE74</f>
        <v>0</v>
      </c>
      <c r="BF79" s="108">
        <f>'COGS-PRICE-MARGIN_CWS'!$B211*BF74</f>
        <v>0</v>
      </c>
      <c r="BG79" s="108">
        <f>'COGS-PRICE-MARGIN_CWS'!$B211*BG74</f>
        <v>0</v>
      </c>
      <c r="BH79" s="108">
        <f>'COGS-PRICE-MARGIN_CWS'!$B211*BH74</f>
        <v>0</v>
      </c>
      <c r="BI79" s="108">
        <f>'COGS-PRICE-MARGIN_CWS'!$B211*BI74</f>
        <v>0</v>
      </c>
      <c r="BJ79" s="108">
        <f>'COGS-PRICE-MARGIN_CWS'!$B211*BJ74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>
        <f>'COGS-PRICE-MARGIN_CWS'!$C161</f>
        <v>0</v>
      </c>
      <c r="AN80" s="172">
        <f>'COGS-PRICE-MARGIN_CWS'!$C161</f>
        <v>0</v>
      </c>
      <c r="AO80" s="172">
        <f>'COGS-PRICE-MARGIN_CWS'!$C161</f>
        <v>0</v>
      </c>
      <c r="AP80" s="172">
        <f>'COGS-PRICE-MARGIN_CWS'!$C161</f>
        <v>0</v>
      </c>
      <c r="AQ80" s="172">
        <f>'COGS-PRICE-MARGIN_CWS'!$C161</f>
        <v>0</v>
      </c>
      <c r="AR80" s="172">
        <f>'COGS-PRICE-MARGIN_CWS'!$C161</f>
        <v>0</v>
      </c>
      <c r="AS80" s="172">
        <f>'COGS-PRICE-MARGIN_CWS'!$C161</f>
        <v>0</v>
      </c>
      <c r="AT80" s="172">
        <f>'COGS-PRICE-MARGIN_CWS'!$C161</f>
        <v>0</v>
      </c>
      <c r="AU80" s="172">
        <f>'COGS-PRICE-MARGIN_CWS'!$C161</f>
        <v>0</v>
      </c>
      <c r="AV80" s="172">
        <f>'COGS-PRICE-MARGIN_CWS'!$C161</f>
        <v>0</v>
      </c>
      <c r="AW80" s="172">
        <f>'COGS-PRICE-MARGIN_CWS'!$C161</f>
        <v>0</v>
      </c>
      <c r="AX80" s="172">
        <f>'COGS-PRICE-MARGIN_CWS'!$C161</f>
        <v>0</v>
      </c>
      <c r="AY80" s="172">
        <f>'COGS-PRICE-MARGIN_CWS'!$C211</f>
        <v>0</v>
      </c>
      <c r="AZ80" s="172">
        <f>'COGS-PRICE-MARGIN_CWS'!$C211</f>
        <v>0</v>
      </c>
      <c r="BA80" s="172">
        <f>'COGS-PRICE-MARGIN_CWS'!$C211</f>
        <v>0</v>
      </c>
      <c r="BB80" s="172">
        <f>'COGS-PRICE-MARGIN_CWS'!$C211</f>
        <v>0</v>
      </c>
      <c r="BC80" s="172">
        <f>'COGS-PRICE-MARGIN_CWS'!$C211</f>
        <v>0</v>
      </c>
      <c r="BD80" s="172">
        <f>'COGS-PRICE-MARGIN_CWS'!$C211</f>
        <v>0</v>
      </c>
      <c r="BE80" s="172">
        <f>'COGS-PRICE-MARGIN_CWS'!$C211</f>
        <v>0</v>
      </c>
      <c r="BF80" s="172">
        <f>'COGS-PRICE-MARGIN_CWS'!$C211</f>
        <v>0</v>
      </c>
      <c r="BG80" s="172">
        <f>'COGS-PRICE-MARGIN_CWS'!$C211</f>
        <v>0</v>
      </c>
      <c r="BH80" s="172">
        <f>'COGS-PRICE-MARGIN_CWS'!$C211</f>
        <v>0</v>
      </c>
      <c r="BI80" s="172">
        <f>'COGS-PRICE-MARGIN_CWS'!$C211</f>
        <v>0</v>
      </c>
      <c r="BJ80" s="172">
        <f>'COGS-PRICE-MARGIN_CWS'!$C211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8">C79*(1-C80)</f>
        <v>0</v>
      </c>
      <c r="D81" s="63">
        <f t="shared" ref="D81:N81" si="59">D79*(1-D80)</f>
        <v>0</v>
      </c>
      <c r="E81" s="63">
        <f t="shared" si="59"/>
        <v>0</v>
      </c>
      <c r="F81" s="63">
        <f t="shared" si="59"/>
        <v>0</v>
      </c>
      <c r="G81" s="63">
        <f t="shared" si="59"/>
        <v>0</v>
      </c>
      <c r="H81" s="63">
        <f t="shared" si="59"/>
        <v>0</v>
      </c>
      <c r="I81" s="63">
        <f t="shared" si="59"/>
        <v>0</v>
      </c>
      <c r="J81" s="63">
        <f t="shared" si="59"/>
        <v>0</v>
      </c>
      <c r="K81" s="63">
        <f t="shared" si="59"/>
        <v>0</v>
      </c>
      <c r="L81" s="63">
        <f t="shared" si="59"/>
        <v>0</v>
      </c>
      <c r="M81" s="63">
        <f t="shared" si="59"/>
        <v>0</v>
      </c>
      <c r="N81" s="63">
        <f t="shared" si="59"/>
        <v>0</v>
      </c>
      <c r="O81" s="63">
        <f t="shared" si="58"/>
        <v>0</v>
      </c>
      <c r="P81" s="63">
        <f t="shared" si="58"/>
        <v>0</v>
      </c>
      <c r="Q81" s="63">
        <f t="shared" si="58"/>
        <v>0</v>
      </c>
      <c r="R81" s="63">
        <f t="shared" si="58"/>
        <v>0</v>
      </c>
      <c r="S81" s="63">
        <f t="shared" si="58"/>
        <v>0</v>
      </c>
      <c r="T81" s="63">
        <f t="shared" si="58"/>
        <v>0</v>
      </c>
      <c r="U81" s="63">
        <f t="shared" si="58"/>
        <v>0</v>
      </c>
      <c r="V81" s="63">
        <f t="shared" si="58"/>
        <v>0</v>
      </c>
      <c r="W81" s="63">
        <f t="shared" si="58"/>
        <v>0</v>
      </c>
      <c r="X81" s="63">
        <f t="shared" si="58"/>
        <v>0</v>
      </c>
      <c r="Y81" s="63">
        <f t="shared" si="58"/>
        <v>0</v>
      </c>
      <c r="Z81" s="63">
        <f t="shared" si="58"/>
        <v>0</v>
      </c>
      <c r="AA81" s="63">
        <f t="shared" si="58"/>
        <v>0</v>
      </c>
      <c r="AB81" s="63">
        <f t="shared" si="58"/>
        <v>0</v>
      </c>
      <c r="AC81" s="63">
        <f t="shared" si="58"/>
        <v>0</v>
      </c>
      <c r="AD81" s="63">
        <f t="shared" si="58"/>
        <v>0</v>
      </c>
      <c r="AE81" s="63">
        <f t="shared" si="58"/>
        <v>0</v>
      </c>
      <c r="AF81" s="63">
        <f t="shared" si="58"/>
        <v>0</v>
      </c>
      <c r="AG81" s="63">
        <f t="shared" si="58"/>
        <v>0</v>
      </c>
      <c r="AH81" s="63">
        <f t="shared" si="58"/>
        <v>0</v>
      </c>
      <c r="AI81" s="63">
        <f t="shared" ref="AI81:BJ81" si="60">AI79*(1-AI80)</f>
        <v>0</v>
      </c>
      <c r="AJ81" s="63">
        <f t="shared" si="60"/>
        <v>0</v>
      </c>
      <c r="AK81" s="63">
        <f t="shared" si="60"/>
        <v>0</v>
      </c>
      <c r="AL81" s="63">
        <f t="shared" si="60"/>
        <v>0</v>
      </c>
      <c r="AM81" s="63">
        <f t="shared" si="60"/>
        <v>0</v>
      </c>
      <c r="AN81" s="63">
        <f t="shared" ref="AN81:AX81" si="61">AN79*(1-AN80)</f>
        <v>0</v>
      </c>
      <c r="AO81" s="63">
        <f t="shared" si="61"/>
        <v>0</v>
      </c>
      <c r="AP81" s="63">
        <f t="shared" si="61"/>
        <v>0</v>
      </c>
      <c r="AQ81" s="63">
        <f t="shared" si="61"/>
        <v>0</v>
      </c>
      <c r="AR81" s="63">
        <f t="shared" si="61"/>
        <v>0</v>
      </c>
      <c r="AS81" s="63">
        <f t="shared" si="61"/>
        <v>0</v>
      </c>
      <c r="AT81" s="63">
        <f t="shared" si="61"/>
        <v>0</v>
      </c>
      <c r="AU81" s="63">
        <f t="shared" si="61"/>
        <v>0</v>
      </c>
      <c r="AV81" s="63">
        <f t="shared" si="61"/>
        <v>0</v>
      </c>
      <c r="AW81" s="63">
        <f t="shared" si="61"/>
        <v>0</v>
      </c>
      <c r="AX81" s="63">
        <f t="shared" si="61"/>
        <v>0</v>
      </c>
      <c r="AY81" s="63">
        <f t="shared" si="60"/>
        <v>0</v>
      </c>
      <c r="AZ81" s="63">
        <f t="shared" si="60"/>
        <v>0</v>
      </c>
      <c r="BA81" s="63">
        <f t="shared" si="60"/>
        <v>0</v>
      </c>
      <c r="BB81" s="63">
        <f t="shared" si="60"/>
        <v>0</v>
      </c>
      <c r="BC81" s="63">
        <f t="shared" si="60"/>
        <v>0</v>
      </c>
      <c r="BD81" s="63">
        <f t="shared" si="60"/>
        <v>0</v>
      </c>
      <c r="BE81" s="63">
        <f t="shared" si="60"/>
        <v>0</v>
      </c>
      <c r="BF81" s="63">
        <f t="shared" si="60"/>
        <v>0</v>
      </c>
      <c r="BG81" s="63">
        <f t="shared" si="60"/>
        <v>0</v>
      </c>
      <c r="BH81" s="63">
        <f t="shared" si="60"/>
        <v>0</v>
      </c>
      <c r="BI81" s="63">
        <f t="shared" si="60"/>
        <v>0</v>
      </c>
      <c r="BJ81" s="63">
        <f t="shared" si="60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62">SUM(D81:D82)</f>
        <v>0</v>
      </c>
      <c r="E83" s="63">
        <f t="shared" si="62"/>
        <v>0</v>
      </c>
      <c r="F83" s="63">
        <f t="shared" si="62"/>
        <v>0</v>
      </c>
      <c r="G83" s="63">
        <f t="shared" si="62"/>
        <v>0</v>
      </c>
      <c r="H83" s="63">
        <f t="shared" si="62"/>
        <v>0</v>
      </c>
      <c r="I83" s="63">
        <f t="shared" si="62"/>
        <v>0</v>
      </c>
      <c r="J83" s="63">
        <f t="shared" si="62"/>
        <v>0</v>
      </c>
      <c r="K83" s="63">
        <f t="shared" si="62"/>
        <v>0</v>
      </c>
      <c r="L83" s="63">
        <f t="shared" si="62"/>
        <v>0</v>
      </c>
      <c r="M83" s="63">
        <f t="shared" si="62"/>
        <v>0</v>
      </c>
      <c r="N83" s="63">
        <f t="shared" si="62"/>
        <v>0</v>
      </c>
      <c r="O83" s="63">
        <f t="shared" si="62"/>
        <v>0</v>
      </c>
      <c r="P83" s="63">
        <f t="shared" si="62"/>
        <v>0</v>
      </c>
      <c r="Q83" s="63">
        <f t="shared" si="62"/>
        <v>0</v>
      </c>
      <c r="R83" s="63">
        <f t="shared" si="62"/>
        <v>0</v>
      </c>
      <c r="S83" s="63">
        <f t="shared" si="62"/>
        <v>0</v>
      </c>
      <c r="T83" s="63">
        <f t="shared" si="62"/>
        <v>0</v>
      </c>
      <c r="U83" s="63">
        <f t="shared" si="62"/>
        <v>0</v>
      </c>
      <c r="V83" s="63">
        <f t="shared" si="62"/>
        <v>0</v>
      </c>
      <c r="W83" s="63">
        <f t="shared" si="62"/>
        <v>0</v>
      </c>
      <c r="X83" s="63">
        <f t="shared" si="62"/>
        <v>0</v>
      </c>
      <c r="Y83" s="63">
        <f t="shared" si="62"/>
        <v>0</v>
      </c>
      <c r="Z83" s="63">
        <f t="shared" si="62"/>
        <v>0</v>
      </c>
      <c r="AA83" s="63">
        <f t="shared" si="62"/>
        <v>0</v>
      </c>
      <c r="AB83" s="63">
        <f t="shared" si="62"/>
        <v>0</v>
      </c>
      <c r="AC83" s="63">
        <f t="shared" si="62"/>
        <v>0</v>
      </c>
      <c r="AD83" s="63">
        <f t="shared" si="62"/>
        <v>0</v>
      </c>
      <c r="AE83" s="63">
        <f t="shared" si="62"/>
        <v>0</v>
      </c>
      <c r="AF83" s="63">
        <f t="shared" si="62"/>
        <v>0</v>
      </c>
      <c r="AG83" s="63">
        <f t="shared" si="62"/>
        <v>0</v>
      </c>
      <c r="AH83" s="63">
        <f t="shared" si="62"/>
        <v>0</v>
      </c>
      <c r="AI83" s="63">
        <f t="shared" si="62"/>
        <v>0</v>
      </c>
      <c r="AJ83" s="63">
        <f t="shared" si="62"/>
        <v>0</v>
      </c>
      <c r="AK83" s="63">
        <f t="shared" si="62"/>
        <v>0</v>
      </c>
      <c r="AL83" s="63">
        <f t="shared" si="62"/>
        <v>0</v>
      </c>
      <c r="AM83" s="63">
        <f t="shared" si="62"/>
        <v>0</v>
      </c>
      <c r="AN83" s="63">
        <f t="shared" si="62"/>
        <v>0</v>
      </c>
      <c r="AO83" s="63">
        <f t="shared" si="62"/>
        <v>0</v>
      </c>
      <c r="AP83" s="63">
        <f t="shared" si="62"/>
        <v>0</v>
      </c>
      <c r="AQ83" s="63">
        <f t="shared" si="62"/>
        <v>0</v>
      </c>
      <c r="AR83" s="63">
        <f t="shared" si="62"/>
        <v>0</v>
      </c>
      <c r="AS83" s="63">
        <f t="shared" si="62"/>
        <v>0</v>
      </c>
      <c r="AT83" s="63">
        <f t="shared" si="62"/>
        <v>0</v>
      </c>
      <c r="AU83" s="63">
        <f t="shared" si="62"/>
        <v>0</v>
      </c>
      <c r="AV83" s="63">
        <f t="shared" si="62"/>
        <v>0</v>
      </c>
      <c r="AW83" s="63">
        <f t="shared" si="62"/>
        <v>0</v>
      </c>
      <c r="AX83" s="63">
        <f t="shared" si="62"/>
        <v>0</v>
      </c>
      <c r="AY83" s="63">
        <f t="shared" si="62"/>
        <v>0</v>
      </c>
      <c r="AZ83" s="63">
        <f t="shared" si="62"/>
        <v>0</v>
      </c>
      <c r="BA83" s="63">
        <f t="shared" si="62"/>
        <v>0</v>
      </c>
      <c r="BB83" s="63">
        <f t="shared" si="62"/>
        <v>0</v>
      </c>
      <c r="BC83" s="63">
        <f t="shared" si="62"/>
        <v>0</v>
      </c>
      <c r="BD83" s="63">
        <f t="shared" si="62"/>
        <v>0</v>
      </c>
      <c r="BE83" s="63">
        <f t="shared" si="62"/>
        <v>0</v>
      </c>
      <c r="BF83" s="63">
        <f t="shared" si="62"/>
        <v>0</v>
      </c>
      <c r="BG83" s="63">
        <f t="shared" si="62"/>
        <v>0</v>
      </c>
      <c r="BH83" s="63">
        <f t="shared" si="62"/>
        <v>0</v>
      </c>
      <c r="BI83" s="63">
        <f t="shared" si="62"/>
        <v>0</v>
      </c>
      <c r="BJ83" s="63">
        <f t="shared" si="62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14311.25</v>
      </c>
      <c r="AB86" s="63">
        <f>'COGS-PRICE-MARGIN_CWS'!$B119*AB75</f>
        <v>22898</v>
      </c>
      <c r="AC86" s="63">
        <f>'COGS-PRICE-MARGIN_CWS'!$B119*AC75</f>
        <v>25760.25</v>
      </c>
      <c r="AD86" s="63">
        <f>'COGS-PRICE-MARGIN_CWS'!$B119*AD75</f>
        <v>25760.25</v>
      </c>
      <c r="AE86" s="63">
        <f>'COGS-PRICE-MARGIN_CWS'!$B119*AE75</f>
        <v>25760.25</v>
      </c>
      <c r="AF86" s="63">
        <f>'COGS-PRICE-MARGIN_CWS'!$B119*AF75</f>
        <v>28622.5</v>
      </c>
      <c r="AG86" s="63">
        <f>'COGS-PRICE-MARGIN_CWS'!$B119*AG75</f>
        <v>25760.25</v>
      </c>
      <c r="AH86" s="63">
        <f>'COGS-PRICE-MARGIN_CWS'!$B119*AH75</f>
        <v>25760.25</v>
      </c>
      <c r="AI86" s="63">
        <f>'COGS-PRICE-MARGIN_CWS'!$B119*AI75</f>
        <v>22898</v>
      </c>
      <c r="AJ86" s="63">
        <f>'COGS-PRICE-MARGIN_CWS'!$B119*AJ75</f>
        <v>22898</v>
      </c>
      <c r="AK86" s="63">
        <f>'COGS-PRICE-MARGIN_CWS'!$B119*AK75</f>
        <v>22898</v>
      </c>
      <c r="AL86" s="63">
        <f>'COGS-PRICE-MARGIN_CWS'!$B119*AL75</f>
        <v>14311.25</v>
      </c>
      <c r="AM86" s="63">
        <f>'COGS-PRICE-MARGIN_CWS'!$B169*AM75</f>
        <v>15313.0375</v>
      </c>
      <c r="AN86" s="63">
        <f>'COGS-PRICE-MARGIN_CWS'!$B169*AN75</f>
        <v>24500.86</v>
      </c>
      <c r="AO86" s="63">
        <f>'COGS-PRICE-MARGIN_CWS'!$B169*AO75</f>
        <v>27563.467499999999</v>
      </c>
      <c r="AP86" s="63">
        <f>'COGS-PRICE-MARGIN_CWS'!$B169*AP75</f>
        <v>27563.467499999999</v>
      </c>
      <c r="AQ86" s="63">
        <f>'COGS-PRICE-MARGIN_CWS'!$B169*AQ75</f>
        <v>30626.075000000001</v>
      </c>
      <c r="AR86" s="63">
        <f>'COGS-PRICE-MARGIN_CWS'!$B169*AR75</f>
        <v>33688.682500000003</v>
      </c>
      <c r="AS86" s="63">
        <f>'COGS-PRICE-MARGIN_CWS'!$B169*AS75</f>
        <v>27563.467499999999</v>
      </c>
      <c r="AT86" s="63">
        <f>'COGS-PRICE-MARGIN_CWS'!$B169*AT75</f>
        <v>30626.075000000001</v>
      </c>
      <c r="AU86" s="63">
        <f>'COGS-PRICE-MARGIN_CWS'!$B169*AU75</f>
        <v>24500.86</v>
      </c>
      <c r="AV86" s="63">
        <f>'COGS-PRICE-MARGIN_CWS'!$B169*AV75</f>
        <v>24500.86</v>
      </c>
      <c r="AW86" s="63">
        <f>'COGS-PRICE-MARGIN_CWS'!$B169*AW75</f>
        <v>24500.86</v>
      </c>
      <c r="AX86" s="63">
        <f>'COGS-PRICE-MARGIN_CWS'!$B169*AX75</f>
        <v>15313.0375</v>
      </c>
      <c r="AY86" s="63">
        <f>'COGS-PRICE-MARGIN_CWS'!$B219*AY75</f>
        <v>16384.950124999999</v>
      </c>
      <c r="AZ86" s="63">
        <f>'COGS-PRICE-MARGIN_CWS'!$B219*AZ75</f>
        <v>26215.9202</v>
      </c>
      <c r="BA86" s="63">
        <f>'COGS-PRICE-MARGIN_CWS'!$B219*BA75</f>
        <v>29492.910225</v>
      </c>
      <c r="BB86" s="63">
        <f>'COGS-PRICE-MARGIN_CWS'!$B219*BB75</f>
        <v>29492.910225</v>
      </c>
      <c r="BC86" s="63">
        <f>'COGS-PRICE-MARGIN_CWS'!$B219*BC75</f>
        <v>32769.900249999999</v>
      </c>
      <c r="BD86" s="63">
        <f>'COGS-PRICE-MARGIN_CWS'!$B219*BD75</f>
        <v>36046.890274999998</v>
      </c>
      <c r="BE86" s="63">
        <f>'COGS-PRICE-MARGIN_CWS'!$B219*BE75</f>
        <v>29492.910225</v>
      </c>
      <c r="BF86" s="63">
        <f>'COGS-PRICE-MARGIN_CWS'!$B219*BF75</f>
        <v>32769.900249999999</v>
      </c>
      <c r="BG86" s="63">
        <f>'COGS-PRICE-MARGIN_CWS'!$B219*BG75</f>
        <v>26215.9202</v>
      </c>
      <c r="BH86" s="63">
        <f>'COGS-PRICE-MARGIN_CWS'!$B219*BH75</f>
        <v>26215.9202</v>
      </c>
      <c r="BI86" s="63">
        <f>'COGS-PRICE-MARGIN_CWS'!$B219*BI75</f>
        <v>26215.9202</v>
      </c>
      <c r="BJ86" s="63">
        <f>'COGS-PRICE-MARGIN_CWS'!$B219*BJ75</f>
        <v>16384.950124999999</v>
      </c>
      <c r="BK86" s="118">
        <f>SUM(C86:BJ86)</f>
        <v>1115123.0024999999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63">SUM(D86:D87)</f>
        <v>0</v>
      </c>
      <c r="E88" s="63">
        <f t="shared" si="63"/>
        <v>0</v>
      </c>
      <c r="F88" s="63">
        <f t="shared" si="63"/>
        <v>5000</v>
      </c>
      <c r="G88" s="63">
        <f t="shared" si="63"/>
        <v>5000</v>
      </c>
      <c r="H88" s="63">
        <f t="shared" si="63"/>
        <v>5000</v>
      </c>
      <c r="I88" s="63">
        <f t="shared" si="63"/>
        <v>5000</v>
      </c>
      <c r="J88" s="63">
        <f t="shared" si="63"/>
        <v>5000</v>
      </c>
      <c r="K88" s="63">
        <f t="shared" si="63"/>
        <v>2500</v>
      </c>
      <c r="L88" s="63">
        <f t="shared" si="63"/>
        <v>2500</v>
      </c>
      <c r="M88" s="63">
        <f t="shared" si="63"/>
        <v>2500</v>
      </c>
      <c r="N88" s="63">
        <f t="shared" si="63"/>
        <v>2500</v>
      </c>
      <c r="O88" s="63">
        <f t="shared" si="63"/>
        <v>8025</v>
      </c>
      <c r="P88" s="63">
        <f t="shared" si="63"/>
        <v>13375</v>
      </c>
      <c r="Q88" s="63">
        <f t="shared" si="63"/>
        <v>16050</v>
      </c>
      <c r="R88" s="63">
        <f t="shared" si="63"/>
        <v>16050</v>
      </c>
      <c r="S88" s="63">
        <f t="shared" si="63"/>
        <v>16050</v>
      </c>
      <c r="T88" s="63">
        <f t="shared" si="63"/>
        <v>18725</v>
      </c>
      <c r="U88" s="63">
        <f t="shared" si="63"/>
        <v>16050</v>
      </c>
      <c r="V88" s="63">
        <f t="shared" si="63"/>
        <v>16050</v>
      </c>
      <c r="W88" s="63">
        <f t="shared" si="63"/>
        <v>13375</v>
      </c>
      <c r="X88" s="63">
        <f t="shared" si="63"/>
        <v>13375</v>
      </c>
      <c r="Y88" s="63">
        <f t="shared" si="63"/>
        <v>13375</v>
      </c>
      <c r="Z88" s="63">
        <f t="shared" si="63"/>
        <v>8025</v>
      </c>
      <c r="AA88" s="63">
        <f t="shared" si="63"/>
        <v>14311.25</v>
      </c>
      <c r="AB88" s="63">
        <f t="shared" si="63"/>
        <v>22898</v>
      </c>
      <c r="AC88" s="63">
        <f t="shared" si="63"/>
        <v>25760.25</v>
      </c>
      <c r="AD88" s="63">
        <f t="shared" si="63"/>
        <v>25760.25</v>
      </c>
      <c r="AE88" s="63">
        <f t="shared" si="63"/>
        <v>25760.25</v>
      </c>
      <c r="AF88" s="63">
        <f t="shared" si="63"/>
        <v>28622.5</v>
      </c>
      <c r="AG88" s="63">
        <f t="shared" si="63"/>
        <v>25760.25</v>
      </c>
      <c r="AH88" s="63">
        <f t="shared" si="63"/>
        <v>25760.25</v>
      </c>
      <c r="AI88" s="63">
        <f t="shared" si="63"/>
        <v>22898</v>
      </c>
      <c r="AJ88" s="63">
        <f t="shared" si="63"/>
        <v>22898</v>
      </c>
      <c r="AK88" s="63">
        <f t="shared" si="63"/>
        <v>22898</v>
      </c>
      <c r="AL88" s="63">
        <f t="shared" si="63"/>
        <v>14311.25</v>
      </c>
      <c r="AM88" s="63">
        <f t="shared" si="63"/>
        <v>15313.0375</v>
      </c>
      <c r="AN88" s="63">
        <f t="shared" si="63"/>
        <v>24500.86</v>
      </c>
      <c r="AO88" s="63">
        <f t="shared" si="63"/>
        <v>27563.467499999999</v>
      </c>
      <c r="AP88" s="63">
        <f t="shared" si="63"/>
        <v>27563.467499999999</v>
      </c>
      <c r="AQ88" s="63">
        <f t="shared" si="63"/>
        <v>30626.075000000001</v>
      </c>
      <c r="AR88" s="63">
        <f t="shared" si="63"/>
        <v>33688.682500000003</v>
      </c>
      <c r="AS88" s="63">
        <f t="shared" si="63"/>
        <v>27563.467499999999</v>
      </c>
      <c r="AT88" s="63">
        <f t="shared" si="63"/>
        <v>30626.075000000001</v>
      </c>
      <c r="AU88" s="63">
        <f t="shared" si="63"/>
        <v>24500.86</v>
      </c>
      <c r="AV88" s="63">
        <f t="shared" si="63"/>
        <v>24500.86</v>
      </c>
      <c r="AW88" s="63">
        <f t="shared" si="63"/>
        <v>24500.86</v>
      </c>
      <c r="AX88" s="63">
        <f t="shared" si="63"/>
        <v>15313.0375</v>
      </c>
      <c r="AY88" s="63">
        <f t="shared" si="63"/>
        <v>16384.950124999999</v>
      </c>
      <c r="AZ88" s="63">
        <f t="shared" si="63"/>
        <v>26215.9202</v>
      </c>
      <c r="BA88" s="63">
        <f t="shared" si="63"/>
        <v>29492.910225</v>
      </c>
      <c r="BB88" s="63">
        <f t="shared" si="63"/>
        <v>29492.910225</v>
      </c>
      <c r="BC88" s="63">
        <f t="shared" si="63"/>
        <v>32769.900249999999</v>
      </c>
      <c r="BD88" s="63">
        <f t="shared" si="63"/>
        <v>36046.890274999998</v>
      </c>
      <c r="BE88" s="63">
        <f t="shared" si="63"/>
        <v>29492.910225</v>
      </c>
      <c r="BF88" s="63">
        <f t="shared" si="63"/>
        <v>32769.900249999999</v>
      </c>
      <c r="BG88" s="63">
        <f t="shared" si="63"/>
        <v>26215.9202</v>
      </c>
      <c r="BH88" s="63">
        <f t="shared" si="63"/>
        <v>26215.9202</v>
      </c>
      <c r="BI88" s="63">
        <f t="shared" si="63"/>
        <v>26215.9202</v>
      </c>
      <c r="BJ88" s="63">
        <f t="shared" si="63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BJ92" si="64">D$47</f>
        <v>0</v>
      </c>
      <c r="E92" s="169">
        <f t="shared" si="64"/>
        <v>0</v>
      </c>
      <c r="F92" s="169">
        <f t="shared" si="64"/>
        <v>3</v>
      </c>
      <c r="G92" s="169">
        <f t="shared" si="64"/>
        <v>3</v>
      </c>
      <c r="H92" s="169">
        <f t="shared" si="64"/>
        <v>3</v>
      </c>
      <c r="I92" s="169">
        <f t="shared" si="64"/>
        <v>3</v>
      </c>
      <c r="J92" s="169">
        <f t="shared" si="64"/>
        <v>3</v>
      </c>
      <c r="K92" s="169">
        <f t="shared" si="64"/>
        <v>3</v>
      </c>
      <c r="L92" s="169">
        <f t="shared" si="64"/>
        <v>3</v>
      </c>
      <c r="M92" s="169">
        <f t="shared" si="64"/>
        <v>3</v>
      </c>
      <c r="N92" s="169">
        <f t="shared" si="64"/>
        <v>2</v>
      </c>
      <c r="O92" s="169">
        <f t="shared" si="64"/>
        <v>5</v>
      </c>
      <c r="P92" s="169">
        <f t="shared" si="64"/>
        <v>9</v>
      </c>
      <c r="Q92" s="169">
        <f t="shared" si="64"/>
        <v>9</v>
      </c>
      <c r="R92" s="169">
        <f t="shared" si="64"/>
        <v>9</v>
      </c>
      <c r="S92" s="169">
        <f t="shared" si="64"/>
        <v>10</v>
      </c>
      <c r="T92" s="169">
        <f t="shared" si="64"/>
        <v>11</v>
      </c>
      <c r="U92" s="169">
        <f t="shared" si="64"/>
        <v>9</v>
      </c>
      <c r="V92" s="169">
        <f t="shared" si="64"/>
        <v>10</v>
      </c>
      <c r="W92" s="169">
        <f t="shared" si="64"/>
        <v>9</v>
      </c>
      <c r="X92" s="169">
        <f t="shared" si="64"/>
        <v>9</v>
      </c>
      <c r="Y92" s="169">
        <f t="shared" si="64"/>
        <v>9</v>
      </c>
      <c r="Z92" s="169">
        <f t="shared" si="64"/>
        <v>5</v>
      </c>
      <c r="AA92" s="169">
        <f t="shared" si="64"/>
        <v>15</v>
      </c>
      <c r="AB92" s="169">
        <f t="shared" si="64"/>
        <v>24</v>
      </c>
      <c r="AC92" s="169">
        <f t="shared" si="64"/>
        <v>27</v>
      </c>
      <c r="AD92" s="169">
        <f t="shared" si="64"/>
        <v>27</v>
      </c>
      <c r="AE92" s="169">
        <f t="shared" si="64"/>
        <v>29</v>
      </c>
      <c r="AF92" s="169">
        <f t="shared" si="64"/>
        <v>32</v>
      </c>
      <c r="AG92" s="169">
        <f t="shared" si="64"/>
        <v>27</v>
      </c>
      <c r="AH92" s="169">
        <f t="shared" si="64"/>
        <v>29</v>
      </c>
      <c r="AI92" s="169">
        <f t="shared" si="64"/>
        <v>24</v>
      </c>
      <c r="AJ92" s="169">
        <f t="shared" si="64"/>
        <v>24</v>
      </c>
      <c r="AK92" s="169">
        <f t="shared" si="64"/>
        <v>24</v>
      </c>
      <c r="AL92" s="169">
        <f t="shared" si="64"/>
        <v>15</v>
      </c>
      <c r="AM92" s="169">
        <f t="shared" si="64"/>
        <v>16</v>
      </c>
      <c r="AN92" s="169">
        <f t="shared" si="64"/>
        <v>25</v>
      </c>
      <c r="AO92" s="169">
        <f t="shared" si="64"/>
        <v>28</v>
      </c>
      <c r="AP92" s="169">
        <f t="shared" si="64"/>
        <v>28</v>
      </c>
      <c r="AQ92" s="169">
        <f t="shared" si="64"/>
        <v>31</v>
      </c>
      <c r="AR92" s="169">
        <f t="shared" si="64"/>
        <v>34</v>
      </c>
      <c r="AS92" s="169">
        <f t="shared" si="64"/>
        <v>28</v>
      </c>
      <c r="AT92" s="169">
        <f t="shared" si="64"/>
        <v>31</v>
      </c>
      <c r="AU92" s="169">
        <f t="shared" si="64"/>
        <v>25</v>
      </c>
      <c r="AV92" s="169">
        <f t="shared" si="64"/>
        <v>25</v>
      </c>
      <c r="AW92" s="169">
        <f t="shared" si="64"/>
        <v>25</v>
      </c>
      <c r="AX92" s="169">
        <f t="shared" si="64"/>
        <v>16</v>
      </c>
      <c r="AY92" s="169">
        <f t="shared" si="64"/>
        <v>17</v>
      </c>
      <c r="AZ92" s="169">
        <f t="shared" si="64"/>
        <v>27</v>
      </c>
      <c r="BA92" s="169">
        <f t="shared" si="64"/>
        <v>30</v>
      </c>
      <c r="BB92" s="169">
        <f t="shared" si="64"/>
        <v>30</v>
      </c>
      <c r="BC92" s="169">
        <f t="shared" si="64"/>
        <v>33</v>
      </c>
      <c r="BD92" s="169">
        <f t="shared" si="64"/>
        <v>36</v>
      </c>
      <c r="BE92" s="169">
        <f t="shared" si="64"/>
        <v>30</v>
      </c>
      <c r="BF92" s="169">
        <f t="shared" si="64"/>
        <v>33</v>
      </c>
      <c r="BG92" s="169">
        <f t="shared" si="64"/>
        <v>27</v>
      </c>
      <c r="BH92" s="169">
        <f t="shared" si="64"/>
        <v>27</v>
      </c>
      <c r="BI92" s="169">
        <f t="shared" si="64"/>
        <v>27</v>
      </c>
      <c r="BJ92" s="169">
        <f t="shared" si="64"/>
        <v>17</v>
      </c>
      <c r="BK92" s="316">
        <f>SUM(C92:BJ92)</f>
        <v>1073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394990.5</v>
      </c>
      <c r="AB93" s="97">
        <f>'COGS-PRICE-MARGIN_CWS'!$B128*AB92</f>
        <v>631984.80000000005</v>
      </c>
      <c r="AC93" s="97">
        <f>'COGS-PRICE-MARGIN_CWS'!$B128*AC92</f>
        <v>710982.9</v>
      </c>
      <c r="AD93" s="97">
        <f>'COGS-PRICE-MARGIN_CWS'!$B128*AD92</f>
        <v>710982.9</v>
      </c>
      <c r="AE93" s="97">
        <f>'COGS-PRICE-MARGIN_CWS'!$B128*AE92</f>
        <v>763648.3</v>
      </c>
      <c r="AF93" s="97">
        <f>'COGS-PRICE-MARGIN_CWS'!$B128*AF92</f>
        <v>842646.4</v>
      </c>
      <c r="AG93" s="97">
        <f>'COGS-PRICE-MARGIN_CWS'!$B128*AG92</f>
        <v>710982.9</v>
      </c>
      <c r="AH93" s="97">
        <f>'COGS-PRICE-MARGIN_CWS'!$B128*AH92</f>
        <v>763648.3</v>
      </c>
      <c r="AI93" s="97">
        <f>'COGS-PRICE-MARGIN_CWS'!$B128*AI92</f>
        <v>631984.80000000005</v>
      </c>
      <c r="AJ93" s="97">
        <f>'COGS-PRICE-MARGIN_CWS'!$B128*AJ92</f>
        <v>631984.80000000005</v>
      </c>
      <c r="AK93" s="97">
        <f>'COGS-PRICE-MARGIN_CWS'!$B128*AK92</f>
        <v>631984.80000000005</v>
      </c>
      <c r="AL93" s="97">
        <f>'COGS-PRICE-MARGIN_CWS'!$B128*AL92</f>
        <v>394990.5</v>
      </c>
      <c r="AM93" s="97">
        <f>'COGS-PRICE-MARGIN_CWS'!$B178*AM92</f>
        <v>450815.82400000002</v>
      </c>
      <c r="AN93" s="97">
        <f>'COGS-PRICE-MARGIN_CWS'!$B178*AN92</f>
        <v>704399.72500000009</v>
      </c>
      <c r="AO93" s="97">
        <f>'COGS-PRICE-MARGIN_CWS'!$B178*AO92</f>
        <v>788927.69200000004</v>
      </c>
      <c r="AP93" s="97">
        <f>'COGS-PRICE-MARGIN_CWS'!$B178*AP92</f>
        <v>788927.69200000004</v>
      </c>
      <c r="AQ93" s="97">
        <f>'COGS-PRICE-MARGIN_CWS'!$B178*AQ92</f>
        <v>873455.65899999999</v>
      </c>
      <c r="AR93" s="97">
        <f>'COGS-PRICE-MARGIN_CWS'!$B178*AR92</f>
        <v>957983.62600000005</v>
      </c>
      <c r="AS93" s="97">
        <f>'COGS-PRICE-MARGIN_CWS'!$B178*AS92</f>
        <v>788927.69200000004</v>
      </c>
      <c r="AT93" s="97">
        <f>'COGS-PRICE-MARGIN_CWS'!$B178*AT92</f>
        <v>873455.65899999999</v>
      </c>
      <c r="AU93" s="97">
        <f>'COGS-PRICE-MARGIN_CWS'!$B178*AU92</f>
        <v>704399.72500000009</v>
      </c>
      <c r="AV93" s="97">
        <f>'COGS-PRICE-MARGIN_CWS'!$B178*AV92</f>
        <v>704399.72500000009</v>
      </c>
      <c r="AW93" s="97">
        <f>'COGS-PRICE-MARGIN_CWS'!$B178*AW92</f>
        <v>704399.72500000009</v>
      </c>
      <c r="AX93" s="97">
        <f>'COGS-PRICE-MARGIN_CWS'!$B178*AX92</f>
        <v>450815.82400000002</v>
      </c>
      <c r="AY93" s="97">
        <f>'COGS-PRICE-MARGIN_CWS'!$B228*AY92</f>
        <v>512521.23991000006</v>
      </c>
      <c r="AZ93" s="97">
        <f>'COGS-PRICE-MARGIN_CWS'!$B228*AZ92</f>
        <v>814004.32221000001</v>
      </c>
      <c r="BA93" s="97">
        <f>'COGS-PRICE-MARGIN_CWS'!$B228*BA92</f>
        <v>904449.24690000003</v>
      </c>
      <c r="BB93" s="97">
        <f>'COGS-PRICE-MARGIN_CWS'!$B228*BB92</f>
        <v>904449.24690000003</v>
      </c>
      <c r="BC93" s="97">
        <f>'COGS-PRICE-MARGIN_CWS'!$B228*BC92</f>
        <v>994894.17159000004</v>
      </c>
      <c r="BD93" s="97">
        <f>'COGS-PRICE-MARGIN_CWS'!$B228*BD92</f>
        <v>1085339.0962800002</v>
      </c>
      <c r="BE93" s="97">
        <f>'COGS-PRICE-MARGIN_CWS'!$B228*BE92</f>
        <v>904449.24690000003</v>
      </c>
      <c r="BF93" s="97">
        <f>'COGS-PRICE-MARGIN_CWS'!$B228*BF92</f>
        <v>994894.17159000004</v>
      </c>
      <c r="BG93" s="97">
        <f>'COGS-PRICE-MARGIN_CWS'!$B228*BG92</f>
        <v>814004.32221000001</v>
      </c>
      <c r="BH93" s="97">
        <f>'COGS-PRICE-MARGIN_CWS'!$B228*BH92</f>
        <v>814004.32221000001</v>
      </c>
      <c r="BI93" s="97">
        <f>'COGS-PRICE-MARGIN_CWS'!$B228*BI92</f>
        <v>814004.32221000001</v>
      </c>
      <c r="BJ93" s="97">
        <f>'COGS-PRICE-MARGIN_CWS'!$B228*BJ92</f>
        <v>512521.23991000006</v>
      </c>
      <c r="BK93" s="118">
        <f>SUM(C93:BJ93)</f>
        <v>29838695.416820005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116">
        <f>'COGS-PRICE-MARGIN_CWS'!$C178</f>
        <v>0</v>
      </c>
      <c r="AN94" s="116">
        <f>'COGS-PRICE-MARGIN_CWS'!$C178</f>
        <v>0</v>
      </c>
      <c r="AO94" s="116">
        <f>'COGS-PRICE-MARGIN_CWS'!$C178</f>
        <v>0</v>
      </c>
      <c r="AP94" s="116">
        <f>'COGS-PRICE-MARGIN_CWS'!$C178</f>
        <v>0</v>
      </c>
      <c r="AQ94" s="116">
        <f>'COGS-PRICE-MARGIN_CWS'!$C178</f>
        <v>0</v>
      </c>
      <c r="AR94" s="116">
        <f>'COGS-PRICE-MARGIN_CWS'!$C178</f>
        <v>0</v>
      </c>
      <c r="AS94" s="116">
        <f>'COGS-PRICE-MARGIN_CWS'!$C178</f>
        <v>0</v>
      </c>
      <c r="AT94" s="116">
        <f>'COGS-PRICE-MARGIN_CWS'!$C178</f>
        <v>0</v>
      </c>
      <c r="AU94" s="116">
        <f>'COGS-PRICE-MARGIN_CWS'!$C178</f>
        <v>0</v>
      </c>
      <c r="AV94" s="116">
        <f>'COGS-PRICE-MARGIN_CWS'!$C178</f>
        <v>0</v>
      </c>
      <c r="AW94" s="116">
        <f>'COGS-PRICE-MARGIN_CWS'!$C178</f>
        <v>0</v>
      </c>
      <c r="AX94" s="116">
        <f>'COGS-PRICE-MARGIN_CWS'!$C178</f>
        <v>0</v>
      </c>
      <c r="AY94" s="98">
        <f>'COGS-PRICE-MARGIN_CWS'!$C228</f>
        <v>0</v>
      </c>
      <c r="AZ94" s="98">
        <f>'COGS-PRICE-MARGIN_CWS'!$C228</f>
        <v>0</v>
      </c>
      <c r="BA94" s="98">
        <f>'COGS-PRICE-MARGIN_CWS'!$C228</f>
        <v>0</v>
      </c>
      <c r="BB94" s="98">
        <f>'COGS-PRICE-MARGIN_CWS'!$C228</f>
        <v>0</v>
      </c>
      <c r="BC94" s="98">
        <f>'COGS-PRICE-MARGIN_CWS'!$C228</f>
        <v>0</v>
      </c>
      <c r="BD94" s="98">
        <f>'COGS-PRICE-MARGIN_CWS'!$C228</f>
        <v>0</v>
      </c>
      <c r="BE94" s="98">
        <f>'COGS-PRICE-MARGIN_CWS'!$C228</f>
        <v>0</v>
      </c>
      <c r="BF94" s="98">
        <f>'COGS-PRICE-MARGIN_CWS'!$C228</f>
        <v>0</v>
      </c>
      <c r="BG94" s="98">
        <f>'COGS-PRICE-MARGIN_CWS'!$C228</f>
        <v>0</v>
      </c>
      <c r="BH94" s="98">
        <f>'COGS-PRICE-MARGIN_CWS'!$C228</f>
        <v>0</v>
      </c>
      <c r="BI94" s="98">
        <f>'COGS-PRICE-MARGIN_CWS'!$C228</f>
        <v>0</v>
      </c>
      <c r="BJ94" s="98">
        <f>'COGS-PRICE-MARGIN_CWS'!$C228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65">IF(D92&gt;0,D97/D92,0)</f>
        <v>0</v>
      </c>
      <c r="E96" s="70">
        <f t="shared" si="65"/>
        <v>0</v>
      </c>
      <c r="F96" s="70">
        <f t="shared" si="65"/>
        <v>20930</v>
      </c>
      <c r="G96" s="70">
        <f t="shared" si="65"/>
        <v>20930</v>
      </c>
      <c r="H96" s="70">
        <f t="shared" si="65"/>
        <v>20930</v>
      </c>
      <c r="I96" s="70">
        <f t="shared" si="65"/>
        <v>20930</v>
      </c>
      <c r="J96" s="70">
        <f t="shared" si="65"/>
        <v>20930</v>
      </c>
      <c r="K96" s="70">
        <f t="shared" si="65"/>
        <v>20930</v>
      </c>
      <c r="L96" s="70">
        <f t="shared" si="65"/>
        <v>20930</v>
      </c>
      <c r="M96" s="70">
        <f t="shared" si="65"/>
        <v>20930</v>
      </c>
      <c r="N96" s="70">
        <f t="shared" si="65"/>
        <v>20930</v>
      </c>
      <c r="O96" s="70">
        <f t="shared" si="65"/>
        <v>24610</v>
      </c>
      <c r="P96" s="70">
        <f t="shared" si="65"/>
        <v>24610</v>
      </c>
      <c r="Q96" s="70">
        <f t="shared" si="65"/>
        <v>24610</v>
      </c>
      <c r="R96" s="70">
        <f t="shared" si="65"/>
        <v>24610</v>
      </c>
      <c r="S96" s="70">
        <f t="shared" si="65"/>
        <v>24610</v>
      </c>
      <c r="T96" s="70">
        <f t="shared" si="65"/>
        <v>24610</v>
      </c>
      <c r="U96" s="70">
        <f t="shared" si="65"/>
        <v>24610</v>
      </c>
      <c r="V96" s="70">
        <f t="shared" si="65"/>
        <v>24610</v>
      </c>
      <c r="W96" s="70">
        <f t="shared" si="65"/>
        <v>24610</v>
      </c>
      <c r="X96" s="70">
        <f t="shared" si="65"/>
        <v>24610</v>
      </c>
      <c r="Y96" s="70">
        <f t="shared" si="65"/>
        <v>24610</v>
      </c>
      <c r="Z96" s="70">
        <f t="shared" si="65"/>
        <v>24610</v>
      </c>
      <c r="AA96" s="70">
        <f t="shared" si="65"/>
        <v>26332.7</v>
      </c>
      <c r="AB96" s="70">
        <f t="shared" si="65"/>
        <v>26332.7</v>
      </c>
      <c r="AC96" s="70">
        <f t="shared" si="65"/>
        <v>26332.7</v>
      </c>
      <c r="AD96" s="70">
        <f t="shared" si="65"/>
        <v>26332.7</v>
      </c>
      <c r="AE96" s="70">
        <f t="shared" si="65"/>
        <v>26332.7</v>
      </c>
      <c r="AF96" s="70">
        <f t="shared" si="65"/>
        <v>26332.7</v>
      </c>
      <c r="AG96" s="70">
        <f t="shared" si="65"/>
        <v>26332.7</v>
      </c>
      <c r="AH96" s="70">
        <f t="shared" si="65"/>
        <v>26332.7</v>
      </c>
      <c r="AI96" s="70">
        <f t="shared" si="65"/>
        <v>26332.7</v>
      </c>
      <c r="AJ96" s="70">
        <f t="shared" si="65"/>
        <v>26332.7</v>
      </c>
      <c r="AK96" s="70">
        <f t="shared" si="65"/>
        <v>26332.7</v>
      </c>
      <c r="AL96" s="70">
        <f t="shared" si="65"/>
        <v>26332.7</v>
      </c>
      <c r="AM96" s="70">
        <f t="shared" si="65"/>
        <v>28175.989000000001</v>
      </c>
      <c r="AN96" s="70">
        <f t="shared" si="65"/>
        <v>28175.989000000005</v>
      </c>
      <c r="AO96" s="70">
        <f t="shared" si="65"/>
        <v>28175.989000000001</v>
      </c>
      <c r="AP96" s="70">
        <f t="shared" si="65"/>
        <v>28175.989000000001</v>
      </c>
      <c r="AQ96" s="70">
        <f t="shared" si="65"/>
        <v>28175.988999999998</v>
      </c>
      <c r="AR96" s="70">
        <f t="shared" si="65"/>
        <v>28175.989000000001</v>
      </c>
      <c r="AS96" s="70">
        <f t="shared" si="65"/>
        <v>28175.989000000001</v>
      </c>
      <c r="AT96" s="70">
        <f t="shared" si="65"/>
        <v>28175.988999999998</v>
      </c>
      <c r="AU96" s="70">
        <f t="shared" si="65"/>
        <v>28175.989000000005</v>
      </c>
      <c r="AV96" s="70">
        <f t="shared" si="65"/>
        <v>28175.989000000005</v>
      </c>
      <c r="AW96" s="70">
        <f t="shared" si="65"/>
        <v>28175.989000000005</v>
      </c>
      <c r="AX96" s="70">
        <f t="shared" si="65"/>
        <v>28175.989000000001</v>
      </c>
      <c r="AY96" s="70">
        <f t="shared" si="65"/>
        <v>30148.308230000002</v>
      </c>
      <c r="AZ96" s="70">
        <f t="shared" si="65"/>
        <v>30148.308229999999</v>
      </c>
      <c r="BA96" s="70">
        <f t="shared" si="65"/>
        <v>30148.308230000002</v>
      </c>
      <c r="BB96" s="70">
        <f t="shared" si="65"/>
        <v>30148.308230000002</v>
      </c>
      <c r="BC96" s="70">
        <f t="shared" si="65"/>
        <v>30148.308230000002</v>
      </c>
      <c r="BD96" s="70">
        <f t="shared" si="65"/>
        <v>30148.308230000006</v>
      </c>
      <c r="BE96" s="70">
        <f t="shared" si="65"/>
        <v>30148.308230000002</v>
      </c>
      <c r="BF96" s="70">
        <f t="shared" si="65"/>
        <v>30148.308230000002</v>
      </c>
      <c r="BG96" s="70">
        <f t="shared" si="65"/>
        <v>30148.308229999999</v>
      </c>
      <c r="BH96" s="70">
        <f t="shared" si="65"/>
        <v>30148.308229999999</v>
      </c>
      <c r="BI96" s="70">
        <f t="shared" si="65"/>
        <v>30148.308229999999</v>
      </c>
      <c r="BJ96" s="70">
        <f t="shared" si="65"/>
        <v>30148.308230000002</v>
      </c>
    </row>
    <row r="97" spans="1:63" outlineLevel="1" x14ac:dyDescent="0.15">
      <c r="A97" s="44" t="s">
        <v>344</v>
      </c>
      <c r="C97" s="178">
        <f t="shared" ref="C97:BJ97" si="66">C93*(1-C94)</f>
        <v>0</v>
      </c>
      <c r="D97" s="178">
        <f t="shared" si="66"/>
        <v>0</v>
      </c>
      <c r="E97" s="178">
        <f t="shared" si="66"/>
        <v>0</v>
      </c>
      <c r="F97" s="178">
        <f t="shared" si="66"/>
        <v>62790</v>
      </c>
      <c r="G97" s="178">
        <f t="shared" si="66"/>
        <v>62790</v>
      </c>
      <c r="H97" s="178">
        <f t="shared" si="66"/>
        <v>62790</v>
      </c>
      <c r="I97" s="178">
        <f t="shared" si="66"/>
        <v>62790</v>
      </c>
      <c r="J97" s="178">
        <f t="shared" si="66"/>
        <v>62790</v>
      </c>
      <c r="K97" s="178">
        <f t="shared" si="66"/>
        <v>62790</v>
      </c>
      <c r="L97" s="178">
        <f t="shared" si="66"/>
        <v>62790</v>
      </c>
      <c r="M97" s="178">
        <f t="shared" si="66"/>
        <v>62790</v>
      </c>
      <c r="N97" s="178">
        <f t="shared" si="66"/>
        <v>41860</v>
      </c>
      <c r="O97" s="178">
        <f t="shared" si="66"/>
        <v>123050</v>
      </c>
      <c r="P97" s="178">
        <f t="shared" si="66"/>
        <v>221490</v>
      </c>
      <c r="Q97" s="178">
        <f t="shared" si="66"/>
        <v>221490</v>
      </c>
      <c r="R97" s="178">
        <f t="shared" si="66"/>
        <v>221490</v>
      </c>
      <c r="S97" s="178">
        <f t="shared" si="66"/>
        <v>246100</v>
      </c>
      <c r="T97" s="178">
        <f t="shared" si="66"/>
        <v>270710</v>
      </c>
      <c r="U97" s="178">
        <f t="shared" si="66"/>
        <v>221490</v>
      </c>
      <c r="V97" s="178">
        <f t="shared" si="66"/>
        <v>246100</v>
      </c>
      <c r="W97" s="178">
        <f t="shared" si="66"/>
        <v>221490</v>
      </c>
      <c r="X97" s="178">
        <f t="shared" si="66"/>
        <v>221490</v>
      </c>
      <c r="Y97" s="178">
        <f t="shared" si="66"/>
        <v>221490</v>
      </c>
      <c r="Z97" s="178">
        <f t="shared" si="66"/>
        <v>123050</v>
      </c>
      <c r="AA97" s="178">
        <f t="shared" si="66"/>
        <v>394990.5</v>
      </c>
      <c r="AB97" s="178">
        <f t="shared" si="66"/>
        <v>631984.80000000005</v>
      </c>
      <c r="AC97" s="178">
        <f t="shared" si="66"/>
        <v>710982.9</v>
      </c>
      <c r="AD97" s="178">
        <f t="shared" si="66"/>
        <v>710982.9</v>
      </c>
      <c r="AE97" s="178">
        <f t="shared" si="66"/>
        <v>763648.3</v>
      </c>
      <c r="AF97" s="178">
        <f t="shared" si="66"/>
        <v>842646.4</v>
      </c>
      <c r="AG97" s="178">
        <f t="shared" si="66"/>
        <v>710982.9</v>
      </c>
      <c r="AH97" s="178">
        <f t="shared" si="66"/>
        <v>763648.3</v>
      </c>
      <c r="AI97" s="178">
        <f t="shared" si="66"/>
        <v>631984.80000000005</v>
      </c>
      <c r="AJ97" s="178">
        <f t="shared" si="66"/>
        <v>631984.80000000005</v>
      </c>
      <c r="AK97" s="178">
        <f t="shared" si="66"/>
        <v>631984.80000000005</v>
      </c>
      <c r="AL97" s="178">
        <f t="shared" si="66"/>
        <v>394990.5</v>
      </c>
      <c r="AM97" s="178">
        <f t="shared" si="66"/>
        <v>450815.82400000002</v>
      </c>
      <c r="AN97" s="178">
        <f t="shared" si="66"/>
        <v>704399.72500000009</v>
      </c>
      <c r="AO97" s="178">
        <f t="shared" si="66"/>
        <v>788927.69200000004</v>
      </c>
      <c r="AP97" s="178">
        <f t="shared" si="66"/>
        <v>788927.69200000004</v>
      </c>
      <c r="AQ97" s="178">
        <f t="shared" si="66"/>
        <v>873455.65899999999</v>
      </c>
      <c r="AR97" s="178">
        <f t="shared" si="66"/>
        <v>957983.62600000005</v>
      </c>
      <c r="AS97" s="178">
        <f t="shared" si="66"/>
        <v>788927.69200000004</v>
      </c>
      <c r="AT97" s="178">
        <f t="shared" si="66"/>
        <v>873455.65899999999</v>
      </c>
      <c r="AU97" s="178">
        <f t="shared" si="66"/>
        <v>704399.72500000009</v>
      </c>
      <c r="AV97" s="178">
        <f t="shared" si="66"/>
        <v>704399.72500000009</v>
      </c>
      <c r="AW97" s="178">
        <f t="shared" si="66"/>
        <v>704399.72500000009</v>
      </c>
      <c r="AX97" s="178">
        <f t="shared" si="66"/>
        <v>450815.82400000002</v>
      </c>
      <c r="AY97" s="178">
        <f t="shared" si="66"/>
        <v>512521.23991000006</v>
      </c>
      <c r="AZ97" s="178">
        <f t="shared" si="66"/>
        <v>814004.32221000001</v>
      </c>
      <c r="BA97" s="178">
        <f t="shared" si="66"/>
        <v>904449.24690000003</v>
      </c>
      <c r="BB97" s="178">
        <f t="shared" si="66"/>
        <v>904449.24690000003</v>
      </c>
      <c r="BC97" s="178">
        <f t="shared" si="66"/>
        <v>994894.17159000004</v>
      </c>
      <c r="BD97" s="178">
        <f t="shared" si="66"/>
        <v>1085339.0962800002</v>
      </c>
      <c r="BE97" s="178">
        <f t="shared" si="66"/>
        <v>904449.24690000003</v>
      </c>
      <c r="BF97" s="178">
        <f t="shared" si="66"/>
        <v>994894.17159000004</v>
      </c>
      <c r="BG97" s="178">
        <f t="shared" si="66"/>
        <v>814004.32221000001</v>
      </c>
      <c r="BH97" s="178">
        <f t="shared" si="66"/>
        <v>814004.32221000001</v>
      </c>
      <c r="BI97" s="178">
        <f t="shared" si="66"/>
        <v>814004.32221000001</v>
      </c>
      <c r="BJ97" s="178">
        <f t="shared" si="66"/>
        <v>512521.23991000006</v>
      </c>
      <c r="BK97" s="118">
        <f>SUM(C97:BJ97)</f>
        <v>29784875.416820005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'COGS-PRICE-MARGIN_CWS'!$E128*AA$92</f>
        <v>223255.5</v>
      </c>
      <c r="AB101" s="97">
        <f>'COGS-PRICE-MARGIN_CWS'!$E128*AB$92</f>
        <v>357208.80000000005</v>
      </c>
      <c r="AC101" s="97">
        <f>'COGS-PRICE-MARGIN_CWS'!$E128*AC$92</f>
        <v>401859.9</v>
      </c>
      <c r="AD101" s="97">
        <f>'COGS-PRICE-MARGIN_CWS'!$E128*AD$92</f>
        <v>401859.9</v>
      </c>
      <c r="AE101" s="97">
        <f>'COGS-PRICE-MARGIN_CWS'!$E128*AE$92</f>
        <v>431627.30000000005</v>
      </c>
      <c r="AF101" s="97">
        <f>'COGS-PRICE-MARGIN_CWS'!$E128*AF$92</f>
        <v>476278.4</v>
      </c>
      <c r="AG101" s="97">
        <f>'COGS-PRICE-MARGIN_CWS'!$E128*AG$92</f>
        <v>401859.9</v>
      </c>
      <c r="AH101" s="97">
        <f>'COGS-PRICE-MARGIN_CWS'!$E128*AH$92</f>
        <v>431627.30000000005</v>
      </c>
      <c r="AI101" s="97">
        <f>'COGS-PRICE-MARGIN_CWS'!$E128*AI$92</f>
        <v>357208.80000000005</v>
      </c>
      <c r="AJ101" s="97">
        <f>'COGS-PRICE-MARGIN_CWS'!$E128*AJ$92</f>
        <v>357208.80000000005</v>
      </c>
      <c r="AK101" s="97">
        <f>'COGS-PRICE-MARGIN_CWS'!$E128*AK$92</f>
        <v>357208.80000000005</v>
      </c>
      <c r="AL101" s="97">
        <f>'COGS-PRICE-MARGIN_CWS'!$E128*AL$92</f>
        <v>223255.5</v>
      </c>
      <c r="AM101" s="97">
        <f>'COGS-PRICE-MARGIN_CWS'!$E178*AM$92</f>
        <v>254808.94400000002</v>
      </c>
      <c r="AN101" s="97">
        <f>'COGS-PRICE-MARGIN_CWS'!$E178*AN$92</f>
        <v>398138.97500000003</v>
      </c>
      <c r="AO101" s="97">
        <f>'COGS-PRICE-MARGIN_CWS'!$E178*AO$92</f>
        <v>445915.652</v>
      </c>
      <c r="AP101" s="97">
        <f>'COGS-PRICE-MARGIN_CWS'!$E178*AP$92</f>
        <v>445915.652</v>
      </c>
      <c r="AQ101" s="97">
        <f>'COGS-PRICE-MARGIN_CWS'!$E178*AQ$92</f>
        <v>493692.32900000003</v>
      </c>
      <c r="AR101" s="97">
        <f>'COGS-PRICE-MARGIN_CWS'!$E178*AR$92</f>
        <v>541469.00600000005</v>
      </c>
      <c r="AS101" s="97">
        <f>'COGS-PRICE-MARGIN_CWS'!$E178*AS$92</f>
        <v>445915.652</v>
      </c>
      <c r="AT101" s="97">
        <f>'COGS-PRICE-MARGIN_CWS'!$E178*AT$92</f>
        <v>493692.32900000003</v>
      </c>
      <c r="AU101" s="97">
        <f>'COGS-PRICE-MARGIN_CWS'!$E178*AU$92</f>
        <v>398138.97500000003</v>
      </c>
      <c r="AV101" s="97">
        <f>'COGS-PRICE-MARGIN_CWS'!$E178*AV$92</f>
        <v>398138.97500000003</v>
      </c>
      <c r="AW101" s="97">
        <f>'COGS-PRICE-MARGIN_CWS'!$E178*AW$92</f>
        <v>398138.97500000003</v>
      </c>
      <c r="AX101" s="97">
        <f>'COGS-PRICE-MARGIN_CWS'!$E178*AX$92</f>
        <v>254808.94400000002</v>
      </c>
      <c r="AY101" s="97">
        <f>'COGS-PRICE-MARGIN_CWS'!$E228*AY$92</f>
        <v>289685.91821000003</v>
      </c>
      <c r="AZ101" s="97">
        <f>'COGS-PRICE-MARGIN_CWS'!$E228*AZ$92</f>
        <v>460089.39951000008</v>
      </c>
      <c r="BA101" s="97">
        <f>'COGS-PRICE-MARGIN_CWS'!$E228*BA$92</f>
        <v>511210.44390000007</v>
      </c>
      <c r="BB101" s="97">
        <f>'COGS-PRICE-MARGIN_CWS'!$E228*BB$92</f>
        <v>511210.44390000007</v>
      </c>
      <c r="BC101" s="97">
        <f>'COGS-PRICE-MARGIN_CWS'!$E228*BC$92</f>
        <v>562331.48829000012</v>
      </c>
      <c r="BD101" s="97">
        <f>'COGS-PRICE-MARGIN_CWS'!$E228*BD$92</f>
        <v>613452.53268000006</v>
      </c>
      <c r="BE101" s="97">
        <f>'COGS-PRICE-MARGIN_CWS'!$E228*BE$92</f>
        <v>511210.44390000007</v>
      </c>
      <c r="BF101" s="97">
        <f>'COGS-PRICE-MARGIN_CWS'!$E228*BF$92</f>
        <v>562331.48829000012</v>
      </c>
      <c r="BG101" s="97">
        <f>'COGS-PRICE-MARGIN_CWS'!$E228*BG$92</f>
        <v>460089.39951000008</v>
      </c>
      <c r="BH101" s="97">
        <f>'COGS-PRICE-MARGIN_CWS'!$E228*BH$92</f>
        <v>460089.39951000008</v>
      </c>
      <c r="BI101" s="97">
        <f>'COGS-PRICE-MARGIN_CWS'!$E228*BI$92</f>
        <v>460089.39951000008</v>
      </c>
      <c r="BJ101" s="97">
        <f>'COGS-PRICE-MARGIN_CWS'!$E228*BJ$92</f>
        <v>289685.91821000003</v>
      </c>
      <c r="BK101" s="118">
        <f>SUM(C101:BJ101)</f>
        <v>16865349.583419997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'COGS-PRICE-MARGIN_CWS'!$E179*AM$92</f>
        <v>9800.344000000001</v>
      </c>
      <c r="AN102" s="97">
        <f>'COGS-PRICE-MARGIN_CWS'!$E179*AN$92</f>
        <v>15313.037500000002</v>
      </c>
      <c r="AO102" s="97">
        <f>'COGS-PRICE-MARGIN_CWS'!$E179*AO$92</f>
        <v>17150.602000000003</v>
      </c>
      <c r="AP102" s="97">
        <f>'COGS-PRICE-MARGIN_CWS'!$E179*AP$92</f>
        <v>17150.602000000003</v>
      </c>
      <c r="AQ102" s="97">
        <f>'COGS-PRICE-MARGIN_CWS'!$E179*AQ$92</f>
        <v>18988.166500000003</v>
      </c>
      <c r="AR102" s="97">
        <f>'COGS-PRICE-MARGIN_CWS'!$E179*AR$92</f>
        <v>20825.731000000003</v>
      </c>
      <c r="AS102" s="97">
        <f>'COGS-PRICE-MARGIN_CWS'!$E179*AS$92</f>
        <v>17150.602000000003</v>
      </c>
      <c r="AT102" s="97">
        <f>'COGS-PRICE-MARGIN_CWS'!$E179*AT$92</f>
        <v>18988.166500000003</v>
      </c>
      <c r="AU102" s="97">
        <f>'COGS-PRICE-MARGIN_CWS'!$E179*AU$92</f>
        <v>15313.037500000002</v>
      </c>
      <c r="AV102" s="97">
        <f>'COGS-PRICE-MARGIN_CWS'!$E179*AV$92</f>
        <v>15313.037500000002</v>
      </c>
      <c r="AW102" s="97">
        <f>'COGS-PRICE-MARGIN_CWS'!$E179*AW$92</f>
        <v>15313.037500000002</v>
      </c>
      <c r="AX102" s="97">
        <f>'COGS-PRICE-MARGIN_CWS'!$E179*AX$92</f>
        <v>9800.344000000001</v>
      </c>
      <c r="AY102" s="97">
        <f>'COGS-PRICE-MARGIN_CWS'!$E229*AY$92</f>
        <v>11141.766085000003</v>
      </c>
      <c r="AZ102" s="97">
        <f>'COGS-PRICE-MARGIN_CWS'!$E229*AZ$92</f>
        <v>17695.746135000005</v>
      </c>
      <c r="BA102" s="97">
        <f>'COGS-PRICE-MARGIN_CWS'!$E229*BA$92</f>
        <v>19661.940150000002</v>
      </c>
      <c r="BB102" s="97">
        <f>'COGS-PRICE-MARGIN_CWS'!$E229*BB$92</f>
        <v>19661.940150000002</v>
      </c>
      <c r="BC102" s="97">
        <f>'COGS-PRICE-MARGIN_CWS'!$E229*BC$92</f>
        <v>21628.134165000003</v>
      </c>
      <c r="BD102" s="97">
        <f>'COGS-PRICE-MARGIN_CWS'!$E229*BD$92</f>
        <v>23594.328180000004</v>
      </c>
      <c r="BE102" s="97">
        <f>'COGS-PRICE-MARGIN_CWS'!$E229*BE$92</f>
        <v>19661.940150000002</v>
      </c>
      <c r="BF102" s="97">
        <f>'COGS-PRICE-MARGIN_CWS'!$E229*BF$92</f>
        <v>21628.134165000003</v>
      </c>
      <c r="BG102" s="97">
        <f>'COGS-PRICE-MARGIN_CWS'!$E229*BG$92</f>
        <v>17695.746135000005</v>
      </c>
      <c r="BH102" s="97">
        <f>'COGS-PRICE-MARGIN_CWS'!$E229*BH$92</f>
        <v>17695.746135000005</v>
      </c>
      <c r="BI102" s="97">
        <f>'COGS-PRICE-MARGIN_CWS'!$E229*BI$92</f>
        <v>17695.746135000005</v>
      </c>
      <c r="BJ102" s="97">
        <f>'COGS-PRICE-MARGIN_CWS'!$E229*BJ$92</f>
        <v>11141.766085000003</v>
      </c>
      <c r="BK102" s="118">
        <f>SUM(C102:BJ102)</f>
        <v>627149.64167000016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'COGS-PRICE-MARGIN_CWS'!$E180*AM$92</f>
        <v>0</v>
      </c>
      <c r="AN103" s="97">
        <f>'COGS-PRICE-MARGIN_CWS'!$E180*AN$92</f>
        <v>0</v>
      </c>
      <c r="AO103" s="97">
        <f>'COGS-PRICE-MARGIN_CWS'!$E180*AO$92</f>
        <v>0</v>
      </c>
      <c r="AP103" s="97">
        <f>'COGS-PRICE-MARGIN_CWS'!$E180*AP$92</f>
        <v>0</v>
      </c>
      <c r="AQ103" s="97">
        <f>'COGS-PRICE-MARGIN_CWS'!$E180*AQ$92</f>
        <v>0</v>
      </c>
      <c r="AR103" s="97">
        <f>'COGS-PRICE-MARGIN_CWS'!$E180*AR$92</f>
        <v>0</v>
      </c>
      <c r="AS103" s="97">
        <f>'COGS-PRICE-MARGIN_CWS'!$E180*AS$92</f>
        <v>0</v>
      </c>
      <c r="AT103" s="97">
        <f>'COGS-PRICE-MARGIN_CWS'!$E180*AT$92</f>
        <v>0</v>
      </c>
      <c r="AU103" s="97">
        <f>'COGS-PRICE-MARGIN_CWS'!$E180*AU$92</f>
        <v>0</v>
      </c>
      <c r="AV103" s="97">
        <f>'COGS-PRICE-MARGIN_CWS'!$E180*AV$92</f>
        <v>0</v>
      </c>
      <c r="AW103" s="97">
        <f>'COGS-PRICE-MARGIN_CWS'!$E180*AW$92</f>
        <v>0</v>
      </c>
      <c r="AX103" s="97">
        <f>'COGS-PRICE-MARGIN_CWS'!$E180*AX$92</f>
        <v>0</v>
      </c>
      <c r="AY103" s="97">
        <f>'COGS-PRICE-MARGIN_CWS'!$E230*AY$92</f>
        <v>0</v>
      </c>
      <c r="AZ103" s="97">
        <f>'COGS-PRICE-MARGIN_CWS'!$E230*AZ$92</f>
        <v>0</v>
      </c>
      <c r="BA103" s="97">
        <f>'COGS-PRICE-MARGIN_CWS'!$E230*BA$92</f>
        <v>0</v>
      </c>
      <c r="BB103" s="97">
        <f>'COGS-PRICE-MARGIN_CWS'!$E230*BB$92</f>
        <v>0</v>
      </c>
      <c r="BC103" s="97">
        <f>'COGS-PRICE-MARGIN_CWS'!$E230*BC$92</f>
        <v>0</v>
      </c>
      <c r="BD103" s="97">
        <f>'COGS-PRICE-MARGIN_CWS'!$E230*BD$92</f>
        <v>0</v>
      </c>
      <c r="BE103" s="97">
        <f>'COGS-PRICE-MARGIN_CWS'!$E230*BE$92</f>
        <v>0</v>
      </c>
      <c r="BF103" s="97">
        <f>'COGS-PRICE-MARGIN_CWS'!$E230*BF$92</f>
        <v>0</v>
      </c>
      <c r="BG103" s="97">
        <f>'COGS-PRICE-MARGIN_CWS'!$E230*BG$92</f>
        <v>0</v>
      </c>
      <c r="BH103" s="97">
        <f>'COGS-PRICE-MARGIN_CWS'!$E230*BH$92</f>
        <v>0</v>
      </c>
      <c r="BI103" s="97">
        <f>'COGS-PRICE-MARGIN_CWS'!$E230*BI$92</f>
        <v>0</v>
      </c>
      <c r="BJ103" s="97">
        <f>'COGS-PRICE-MARGIN_CWS'!$E230*BJ$92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'COGS-PRICE-MARGIN_CWS'!$E181*AM$92</f>
        <v>0</v>
      </c>
      <c r="AN104" s="97">
        <f>'COGS-PRICE-MARGIN_CWS'!$E181*AN$92</f>
        <v>0</v>
      </c>
      <c r="AO104" s="97">
        <f>'COGS-PRICE-MARGIN_CWS'!$E181*AO$92</f>
        <v>0</v>
      </c>
      <c r="AP104" s="97">
        <f>'COGS-PRICE-MARGIN_CWS'!$E181*AP$92</f>
        <v>0</v>
      </c>
      <c r="AQ104" s="97">
        <f>'COGS-PRICE-MARGIN_CWS'!$E181*AQ$92</f>
        <v>0</v>
      </c>
      <c r="AR104" s="97">
        <f>'COGS-PRICE-MARGIN_CWS'!$E181*AR$92</f>
        <v>0</v>
      </c>
      <c r="AS104" s="97">
        <f>'COGS-PRICE-MARGIN_CWS'!$E181*AS$92</f>
        <v>0</v>
      </c>
      <c r="AT104" s="97">
        <f>'COGS-PRICE-MARGIN_CWS'!$E181*AT$92</f>
        <v>0</v>
      </c>
      <c r="AU104" s="97">
        <f>'COGS-PRICE-MARGIN_CWS'!$E181*AU$92</f>
        <v>0</v>
      </c>
      <c r="AV104" s="97">
        <f>'COGS-PRICE-MARGIN_CWS'!$E181*AV$92</f>
        <v>0</v>
      </c>
      <c r="AW104" s="97">
        <f>'COGS-PRICE-MARGIN_CWS'!$E181*AW$92</f>
        <v>0</v>
      </c>
      <c r="AX104" s="97">
        <f>'COGS-PRICE-MARGIN_CWS'!$E181*AX$92</f>
        <v>0</v>
      </c>
      <c r="AY104" s="97">
        <f>'COGS-PRICE-MARGIN_CWS'!$E231*AY$92</f>
        <v>0</v>
      </c>
      <c r="AZ104" s="97">
        <f>'COGS-PRICE-MARGIN_CWS'!$E231*AZ$92</f>
        <v>0</v>
      </c>
      <c r="BA104" s="97">
        <f>'COGS-PRICE-MARGIN_CWS'!$E231*BA$92</f>
        <v>0</v>
      </c>
      <c r="BB104" s="97">
        <f>'COGS-PRICE-MARGIN_CWS'!$E231*BB$92</f>
        <v>0</v>
      </c>
      <c r="BC104" s="97">
        <f>'COGS-PRICE-MARGIN_CWS'!$E231*BC$92</f>
        <v>0</v>
      </c>
      <c r="BD104" s="97">
        <f>'COGS-PRICE-MARGIN_CWS'!$E231*BD$92</f>
        <v>0</v>
      </c>
      <c r="BE104" s="97">
        <f>'COGS-PRICE-MARGIN_CWS'!$E231*BE$92</f>
        <v>0</v>
      </c>
      <c r="BF104" s="97">
        <f>'COGS-PRICE-MARGIN_CWS'!$E231*BF$92</f>
        <v>0</v>
      </c>
      <c r="BG104" s="97">
        <f>'COGS-PRICE-MARGIN_CWS'!$E231*BG$92</f>
        <v>0</v>
      </c>
      <c r="BH104" s="97">
        <f>'COGS-PRICE-MARGIN_CWS'!$E231*BH$92</f>
        <v>0</v>
      </c>
      <c r="BI104" s="97">
        <f>'COGS-PRICE-MARGIN_CWS'!$E231*BI$92</f>
        <v>0</v>
      </c>
      <c r="BJ104" s="97">
        <f>'COGS-PRICE-MARGIN_CWS'!$E231*BJ$92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7">SUM(D101:D104)</f>
        <v>0</v>
      </c>
      <c r="E106" s="63">
        <f t="shared" si="67"/>
        <v>0</v>
      </c>
      <c r="F106" s="63">
        <f t="shared" si="67"/>
        <v>40500</v>
      </c>
      <c r="G106" s="63">
        <f t="shared" si="67"/>
        <v>40500</v>
      </c>
      <c r="H106" s="63">
        <f t="shared" si="67"/>
        <v>40500</v>
      </c>
      <c r="I106" s="63">
        <f t="shared" si="67"/>
        <v>40500</v>
      </c>
      <c r="J106" s="63">
        <f t="shared" si="67"/>
        <v>40500</v>
      </c>
      <c r="K106" s="63">
        <f t="shared" si="67"/>
        <v>40500</v>
      </c>
      <c r="L106" s="63">
        <f t="shared" si="67"/>
        <v>40500</v>
      </c>
      <c r="M106" s="63">
        <f t="shared" si="67"/>
        <v>40500</v>
      </c>
      <c r="N106" s="63">
        <f t="shared" si="67"/>
        <v>27000</v>
      </c>
      <c r="O106" s="63">
        <f t="shared" si="67"/>
        <v>72225</v>
      </c>
      <c r="P106" s="63">
        <f t="shared" si="67"/>
        <v>130005</v>
      </c>
      <c r="Q106" s="63">
        <f t="shared" si="67"/>
        <v>130005</v>
      </c>
      <c r="R106" s="63">
        <f t="shared" si="67"/>
        <v>130005</v>
      </c>
      <c r="S106" s="63">
        <f t="shared" si="67"/>
        <v>144450</v>
      </c>
      <c r="T106" s="63">
        <f t="shared" si="67"/>
        <v>158895</v>
      </c>
      <c r="U106" s="63">
        <f t="shared" si="67"/>
        <v>130005</v>
      </c>
      <c r="V106" s="63">
        <f t="shared" si="67"/>
        <v>144450</v>
      </c>
      <c r="W106" s="63">
        <f t="shared" si="67"/>
        <v>130005</v>
      </c>
      <c r="X106" s="63">
        <f t="shared" si="67"/>
        <v>130005</v>
      </c>
      <c r="Y106" s="63">
        <f t="shared" si="67"/>
        <v>130005</v>
      </c>
      <c r="Z106" s="63">
        <f t="shared" si="67"/>
        <v>72225</v>
      </c>
      <c r="AA106" s="63">
        <f t="shared" si="67"/>
        <v>230755.5</v>
      </c>
      <c r="AB106" s="63">
        <f t="shared" si="67"/>
        <v>369208.80000000005</v>
      </c>
      <c r="AC106" s="63">
        <f t="shared" si="67"/>
        <v>415359.9</v>
      </c>
      <c r="AD106" s="63">
        <f t="shared" si="67"/>
        <v>415359.9</v>
      </c>
      <c r="AE106" s="63">
        <f t="shared" si="67"/>
        <v>446127.30000000005</v>
      </c>
      <c r="AF106" s="63">
        <f t="shared" si="67"/>
        <v>492278.4</v>
      </c>
      <c r="AG106" s="63">
        <f t="shared" si="67"/>
        <v>415359.9</v>
      </c>
      <c r="AH106" s="63">
        <f t="shared" si="67"/>
        <v>446127.30000000005</v>
      </c>
      <c r="AI106" s="63">
        <f t="shared" si="67"/>
        <v>369208.80000000005</v>
      </c>
      <c r="AJ106" s="63">
        <f t="shared" si="67"/>
        <v>369208.80000000005</v>
      </c>
      <c r="AK106" s="63">
        <f t="shared" si="67"/>
        <v>369208.80000000005</v>
      </c>
      <c r="AL106" s="63">
        <f t="shared" si="67"/>
        <v>230755.5</v>
      </c>
      <c r="AM106" s="63">
        <f t="shared" si="67"/>
        <v>264609.288</v>
      </c>
      <c r="AN106" s="63">
        <f t="shared" si="67"/>
        <v>413452.01250000001</v>
      </c>
      <c r="AO106" s="63">
        <f t="shared" si="67"/>
        <v>463066.25400000002</v>
      </c>
      <c r="AP106" s="63">
        <f t="shared" si="67"/>
        <v>463066.25400000002</v>
      </c>
      <c r="AQ106" s="63">
        <f t="shared" si="67"/>
        <v>512680.49550000002</v>
      </c>
      <c r="AR106" s="63">
        <f t="shared" si="67"/>
        <v>562294.73700000008</v>
      </c>
      <c r="AS106" s="63">
        <f t="shared" si="67"/>
        <v>463066.25400000002</v>
      </c>
      <c r="AT106" s="63">
        <f t="shared" si="67"/>
        <v>512680.49550000002</v>
      </c>
      <c r="AU106" s="63">
        <f t="shared" si="67"/>
        <v>413452.01250000001</v>
      </c>
      <c r="AV106" s="63">
        <f t="shared" si="67"/>
        <v>413452.01250000001</v>
      </c>
      <c r="AW106" s="63">
        <f t="shared" si="67"/>
        <v>413452.01250000001</v>
      </c>
      <c r="AX106" s="63">
        <f t="shared" si="67"/>
        <v>264609.288</v>
      </c>
      <c r="AY106" s="63">
        <f t="shared" si="67"/>
        <v>300827.68429500004</v>
      </c>
      <c r="AZ106" s="63">
        <f t="shared" si="67"/>
        <v>477785.1456450001</v>
      </c>
      <c r="BA106" s="63">
        <f t="shared" si="67"/>
        <v>530872.38405000011</v>
      </c>
      <c r="BB106" s="63">
        <f t="shared" si="67"/>
        <v>530872.38405000011</v>
      </c>
      <c r="BC106" s="63">
        <f t="shared" si="67"/>
        <v>583959.62245500018</v>
      </c>
      <c r="BD106" s="63">
        <f t="shared" si="67"/>
        <v>637046.86086000002</v>
      </c>
      <c r="BE106" s="63">
        <f t="shared" si="67"/>
        <v>530872.38405000011</v>
      </c>
      <c r="BF106" s="63">
        <f t="shared" si="67"/>
        <v>583959.62245500018</v>
      </c>
      <c r="BG106" s="63">
        <f t="shared" si="67"/>
        <v>477785.1456450001</v>
      </c>
      <c r="BH106" s="63">
        <f t="shared" si="67"/>
        <v>477785.1456450001</v>
      </c>
      <c r="BI106" s="63">
        <f t="shared" si="67"/>
        <v>477785.1456450001</v>
      </c>
      <c r="BJ106" s="63">
        <f t="shared" si="67"/>
        <v>300827.68429500004</v>
      </c>
      <c r="BK106" s="118">
        <f>SUM(C106:BJ106)</f>
        <v>17492499.225090001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8">IF(D92&gt;0,(D97-D106)/D92,0)</f>
        <v>0</v>
      </c>
      <c r="E108" s="63">
        <f t="shared" si="68"/>
        <v>0</v>
      </c>
      <c r="F108" s="63">
        <f t="shared" si="68"/>
        <v>7430</v>
      </c>
      <c r="G108" s="63">
        <f t="shared" si="68"/>
        <v>7430</v>
      </c>
      <c r="H108" s="63">
        <f t="shared" si="68"/>
        <v>7430</v>
      </c>
      <c r="I108" s="63">
        <f t="shared" si="68"/>
        <v>7430</v>
      </c>
      <c r="J108" s="63">
        <f t="shared" si="68"/>
        <v>7430</v>
      </c>
      <c r="K108" s="63">
        <f t="shared" si="68"/>
        <v>7430</v>
      </c>
      <c r="L108" s="63">
        <f t="shared" si="68"/>
        <v>7430</v>
      </c>
      <c r="M108" s="63">
        <f t="shared" si="68"/>
        <v>7430</v>
      </c>
      <c r="N108" s="63">
        <f t="shared" si="68"/>
        <v>7430</v>
      </c>
      <c r="O108" s="63">
        <f t="shared" si="68"/>
        <v>10165</v>
      </c>
      <c r="P108" s="63">
        <f t="shared" si="68"/>
        <v>10165</v>
      </c>
      <c r="Q108" s="63">
        <f t="shared" si="68"/>
        <v>10165</v>
      </c>
      <c r="R108" s="63">
        <f t="shared" si="68"/>
        <v>10165</v>
      </c>
      <c r="S108" s="63">
        <f t="shared" si="68"/>
        <v>10165</v>
      </c>
      <c r="T108" s="63">
        <f t="shared" si="68"/>
        <v>10165</v>
      </c>
      <c r="U108" s="63">
        <f t="shared" si="68"/>
        <v>10165</v>
      </c>
      <c r="V108" s="63">
        <f t="shared" si="68"/>
        <v>10165</v>
      </c>
      <c r="W108" s="63">
        <f t="shared" si="68"/>
        <v>10165</v>
      </c>
      <c r="X108" s="63">
        <f t="shared" si="68"/>
        <v>10165</v>
      </c>
      <c r="Y108" s="63">
        <f t="shared" si="68"/>
        <v>10165</v>
      </c>
      <c r="Z108" s="63">
        <f t="shared" si="68"/>
        <v>10165</v>
      </c>
      <c r="AA108" s="63">
        <f t="shared" si="68"/>
        <v>10949</v>
      </c>
      <c r="AB108" s="63">
        <f t="shared" si="68"/>
        <v>10949</v>
      </c>
      <c r="AC108" s="63">
        <f t="shared" si="68"/>
        <v>10949</v>
      </c>
      <c r="AD108" s="63">
        <f t="shared" si="68"/>
        <v>10949</v>
      </c>
      <c r="AE108" s="63">
        <f t="shared" si="68"/>
        <v>10949</v>
      </c>
      <c r="AF108" s="63">
        <f t="shared" si="68"/>
        <v>10949</v>
      </c>
      <c r="AG108" s="63">
        <f t="shared" si="68"/>
        <v>10949</v>
      </c>
      <c r="AH108" s="63">
        <f t="shared" si="68"/>
        <v>10949</v>
      </c>
      <c r="AI108" s="63">
        <f t="shared" si="68"/>
        <v>10949</v>
      </c>
      <c r="AJ108" s="63">
        <f t="shared" si="68"/>
        <v>10949</v>
      </c>
      <c r="AK108" s="63">
        <f t="shared" si="68"/>
        <v>10949</v>
      </c>
      <c r="AL108" s="63">
        <f t="shared" si="68"/>
        <v>10949</v>
      </c>
      <c r="AM108" s="63">
        <f t="shared" si="68"/>
        <v>11637.908500000001</v>
      </c>
      <c r="AN108" s="63">
        <f t="shared" si="68"/>
        <v>11637.908500000003</v>
      </c>
      <c r="AO108" s="63">
        <f t="shared" si="68"/>
        <v>11637.908500000001</v>
      </c>
      <c r="AP108" s="63">
        <f t="shared" si="68"/>
        <v>11637.908500000001</v>
      </c>
      <c r="AQ108" s="63">
        <f t="shared" si="68"/>
        <v>11637.9085</v>
      </c>
      <c r="AR108" s="63">
        <f t="shared" si="68"/>
        <v>11637.9085</v>
      </c>
      <c r="AS108" s="63">
        <f t="shared" si="68"/>
        <v>11637.908500000001</v>
      </c>
      <c r="AT108" s="63">
        <f t="shared" si="68"/>
        <v>11637.9085</v>
      </c>
      <c r="AU108" s="63">
        <f t="shared" si="68"/>
        <v>11637.908500000003</v>
      </c>
      <c r="AV108" s="63">
        <f t="shared" si="68"/>
        <v>11637.908500000003</v>
      </c>
      <c r="AW108" s="63">
        <f t="shared" si="68"/>
        <v>11637.908500000003</v>
      </c>
      <c r="AX108" s="63">
        <f t="shared" si="68"/>
        <v>11637.908500000001</v>
      </c>
      <c r="AY108" s="63">
        <f t="shared" si="68"/>
        <v>12452.562095000001</v>
      </c>
      <c r="AZ108" s="63">
        <f t="shared" si="68"/>
        <v>12452.562094999997</v>
      </c>
      <c r="BA108" s="63">
        <f t="shared" si="68"/>
        <v>12452.562094999997</v>
      </c>
      <c r="BB108" s="63">
        <f t="shared" si="68"/>
        <v>12452.562094999997</v>
      </c>
      <c r="BC108" s="63">
        <f t="shared" si="68"/>
        <v>12452.562094999996</v>
      </c>
      <c r="BD108" s="63">
        <f t="shared" si="68"/>
        <v>12452.562095000005</v>
      </c>
      <c r="BE108" s="63">
        <f t="shared" si="68"/>
        <v>12452.562094999997</v>
      </c>
      <c r="BF108" s="63">
        <f t="shared" si="68"/>
        <v>12452.562094999996</v>
      </c>
      <c r="BG108" s="63">
        <f t="shared" si="68"/>
        <v>12452.562094999997</v>
      </c>
      <c r="BH108" s="63">
        <f t="shared" si="68"/>
        <v>12452.562094999997</v>
      </c>
      <c r="BI108" s="63">
        <f t="shared" si="68"/>
        <v>12452.562094999997</v>
      </c>
      <c r="BJ108" s="63">
        <f t="shared" si="68"/>
        <v>12452.562095000001</v>
      </c>
    </row>
    <row r="109" spans="1:63" outlineLevel="1" x14ac:dyDescent="0.15">
      <c r="A109" s="47" t="s">
        <v>648</v>
      </c>
      <c r="C109" s="63">
        <f t="shared" ref="C109:E109" si="69">C97-C106</f>
        <v>0</v>
      </c>
      <c r="D109" s="63">
        <f t="shared" si="69"/>
        <v>0</v>
      </c>
      <c r="E109" s="63">
        <f t="shared" si="69"/>
        <v>0</v>
      </c>
      <c r="F109" s="63">
        <f>F97-F106</f>
        <v>22290</v>
      </c>
      <c r="G109" s="63">
        <f t="shared" ref="G109:BJ109" si="70">G97-G106</f>
        <v>22290</v>
      </c>
      <c r="H109" s="63">
        <f t="shared" si="70"/>
        <v>22290</v>
      </c>
      <c r="I109" s="63">
        <f t="shared" si="70"/>
        <v>22290</v>
      </c>
      <c r="J109" s="63">
        <f t="shared" si="70"/>
        <v>22290</v>
      </c>
      <c r="K109" s="63">
        <f t="shared" si="70"/>
        <v>22290</v>
      </c>
      <c r="L109" s="63">
        <f t="shared" si="70"/>
        <v>22290</v>
      </c>
      <c r="M109" s="63">
        <f t="shared" si="70"/>
        <v>22290</v>
      </c>
      <c r="N109" s="63">
        <f t="shared" si="70"/>
        <v>14860</v>
      </c>
      <c r="O109" s="63">
        <f t="shared" si="70"/>
        <v>50825</v>
      </c>
      <c r="P109" s="63">
        <f t="shared" si="70"/>
        <v>91485</v>
      </c>
      <c r="Q109" s="63">
        <f t="shared" si="70"/>
        <v>91485</v>
      </c>
      <c r="R109" s="63">
        <f t="shared" si="70"/>
        <v>91485</v>
      </c>
      <c r="S109" s="63">
        <f t="shared" si="70"/>
        <v>101650</v>
      </c>
      <c r="T109" s="63">
        <f t="shared" si="70"/>
        <v>111815</v>
      </c>
      <c r="U109" s="63">
        <f t="shared" si="70"/>
        <v>91485</v>
      </c>
      <c r="V109" s="63">
        <f t="shared" si="70"/>
        <v>101650</v>
      </c>
      <c r="W109" s="63">
        <f t="shared" si="70"/>
        <v>91485</v>
      </c>
      <c r="X109" s="63">
        <f t="shared" si="70"/>
        <v>91485</v>
      </c>
      <c r="Y109" s="63">
        <f t="shared" si="70"/>
        <v>91485</v>
      </c>
      <c r="Z109" s="63">
        <f t="shared" si="70"/>
        <v>50825</v>
      </c>
      <c r="AA109" s="63">
        <f t="shared" si="70"/>
        <v>164235</v>
      </c>
      <c r="AB109" s="63">
        <f t="shared" si="70"/>
        <v>262776</v>
      </c>
      <c r="AC109" s="63">
        <f t="shared" si="70"/>
        <v>295623</v>
      </c>
      <c r="AD109" s="63">
        <f t="shared" si="70"/>
        <v>295623</v>
      </c>
      <c r="AE109" s="63">
        <f t="shared" si="70"/>
        <v>317521</v>
      </c>
      <c r="AF109" s="63">
        <f t="shared" si="70"/>
        <v>350368</v>
      </c>
      <c r="AG109" s="63">
        <f t="shared" si="70"/>
        <v>295623</v>
      </c>
      <c r="AH109" s="63">
        <f t="shared" si="70"/>
        <v>317521</v>
      </c>
      <c r="AI109" s="63">
        <f t="shared" si="70"/>
        <v>262776</v>
      </c>
      <c r="AJ109" s="63">
        <f t="shared" si="70"/>
        <v>262776</v>
      </c>
      <c r="AK109" s="63">
        <f t="shared" si="70"/>
        <v>262776</v>
      </c>
      <c r="AL109" s="63">
        <f t="shared" si="70"/>
        <v>164235</v>
      </c>
      <c r="AM109" s="63">
        <f t="shared" si="70"/>
        <v>186206.53600000002</v>
      </c>
      <c r="AN109" s="63">
        <f t="shared" si="70"/>
        <v>290947.71250000008</v>
      </c>
      <c r="AO109" s="63">
        <f t="shared" si="70"/>
        <v>325861.43800000002</v>
      </c>
      <c r="AP109" s="63">
        <f t="shared" si="70"/>
        <v>325861.43800000002</v>
      </c>
      <c r="AQ109" s="63">
        <f t="shared" si="70"/>
        <v>360775.16349999997</v>
      </c>
      <c r="AR109" s="63">
        <f t="shared" si="70"/>
        <v>395688.88899999997</v>
      </c>
      <c r="AS109" s="63">
        <f t="shared" si="70"/>
        <v>325861.43800000002</v>
      </c>
      <c r="AT109" s="63">
        <f t="shared" si="70"/>
        <v>360775.16349999997</v>
      </c>
      <c r="AU109" s="63">
        <f t="shared" si="70"/>
        <v>290947.71250000008</v>
      </c>
      <c r="AV109" s="63">
        <f t="shared" si="70"/>
        <v>290947.71250000008</v>
      </c>
      <c r="AW109" s="63">
        <f t="shared" si="70"/>
        <v>290947.71250000008</v>
      </c>
      <c r="AX109" s="63">
        <f t="shared" si="70"/>
        <v>186206.53600000002</v>
      </c>
      <c r="AY109" s="63">
        <f t="shared" si="70"/>
        <v>211693.55561500002</v>
      </c>
      <c r="AZ109" s="63">
        <f t="shared" si="70"/>
        <v>336219.17656499991</v>
      </c>
      <c r="BA109" s="63">
        <f t="shared" si="70"/>
        <v>373576.86284999992</v>
      </c>
      <c r="BB109" s="63">
        <f t="shared" si="70"/>
        <v>373576.86284999992</v>
      </c>
      <c r="BC109" s="63">
        <f t="shared" si="70"/>
        <v>410934.54913499986</v>
      </c>
      <c r="BD109" s="63">
        <f t="shared" si="70"/>
        <v>448292.23542000016</v>
      </c>
      <c r="BE109" s="63">
        <f t="shared" si="70"/>
        <v>373576.86284999992</v>
      </c>
      <c r="BF109" s="63">
        <f t="shared" si="70"/>
        <v>410934.54913499986</v>
      </c>
      <c r="BG109" s="63">
        <f t="shared" si="70"/>
        <v>336219.17656499991</v>
      </c>
      <c r="BH109" s="63">
        <f t="shared" si="70"/>
        <v>336219.17656499991</v>
      </c>
      <c r="BI109" s="63">
        <f t="shared" si="70"/>
        <v>336219.17656499991</v>
      </c>
      <c r="BJ109" s="63">
        <f t="shared" si="70"/>
        <v>211693.55561500002</v>
      </c>
      <c r="BK109" s="118">
        <f>SUM(C109:BJ109)</f>
        <v>12292376.191730002</v>
      </c>
    </row>
    <row r="110" spans="1:63" outlineLevel="1" x14ac:dyDescent="0.15">
      <c r="A110" s="47" t="s">
        <v>326</v>
      </c>
      <c r="C110" s="46">
        <f t="shared" ref="C110:AH110" si="71">IF(C109&gt;0,(C109/C97),0)</f>
        <v>0</v>
      </c>
      <c r="D110" s="46">
        <f t="shared" si="71"/>
        <v>0</v>
      </c>
      <c r="E110" s="46">
        <f t="shared" si="71"/>
        <v>0</v>
      </c>
      <c r="F110" s="46">
        <f t="shared" si="71"/>
        <v>0.35499283325370284</v>
      </c>
      <c r="G110" s="46">
        <f t="shared" si="71"/>
        <v>0.35499283325370284</v>
      </c>
      <c r="H110" s="46">
        <f t="shared" si="71"/>
        <v>0.35499283325370284</v>
      </c>
      <c r="I110" s="46">
        <f t="shared" si="71"/>
        <v>0.35499283325370284</v>
      </c>
      <c r="J110" s="46">
        <f t="shared" si="71"/>
        <v>0.35499283325370284</v>
      </c>
      <c r="K110" s="46">
        <f t="shared" si="71"/>
        <v>0.35499283325370284</v>
      </c>
      <c r="L110" s="46">
        <f t="shared" si="71"/>
        <v>0.35499283325370284</v>
      </c>
      <c r="M110" s="46">
        <f t="shared" si="71"/>
        <v>0.35499283325370284</v>
      </c>
      <c r="N110" s="46">
        <f t="shared" si="71"/>
        <v>0.35499283325370284</v>
      </c>
      <c r="O110" s="46">
        <f t="shared" si="71"/>
        <v>0.41304347826086957</v>
      </c>
      <c r="P110" s="46">
        <f t="shared" si="71"/>
        <v>0.41304347826086957</v>
      </c>
      <c r="Q110" s="46">
        <f t="shared" si="71"/>
        <v>0.41304347826086957</v>
      </c>
      <c r="R110" s="46">
        <f t="shared" si="71"/>
        <v>0.41304347826086957</v>
      </c>
      <c r="S110" s="46">
        <f t="shared" si="71"/>
        <v>0.41304347826086957</v>
      </c>
      <c r="T110" s="46">
        <f t="shared" si="71"/>
        <v>0.41304347826086957</v>
      </c>
      <c r="U110" s="46">
        <f t="shared" si="71"/>
        <v>0.41304347826086957</v>
      </c>
      <c r="V110" s="46">
        <f t="shared" si="71"/>
        <v>0.41304347826086957</v>
      </c>
      <c r="W110" s="46">
        <f t="shared" si="71"/>
        <v>0.41304347826086957</v>
      </c>
      <c r="X110" s="46">
        <f t="shared" si="71"/>
        <v>0.41304347826086957</v>
      </c>
      <c r="Y110" s="46">
        <f t="shared" si="71"/>
        <v>0.41304347826086957</v>
      </c>
      <c r="Z110" s="46">
        <f t="shared" si="71"/>
        <v>0.41304347826086957</v>
      </c>
      <c r="AA110" s="46">
        <f t="shared" si="71"/>
        <v>0.4157948102549302</v>
      </c>
      <c r="AB110" s="46">
        <f t="shared" si="71"/>
        <v>0.41579481025493015</v>
      </c>
      <c r="AC110" s="46">
        <f t="shared" si="71"/>
        <v>0.41579481025493015</v>
      </c>
      <c r="AD110" s="46">
        <f t="shared" si="71"/>
        <v>0.41579481025493015</v>
      </c>
      <c r="AE110" s="46">
        <f t="shared" si="71"/>
        <v>0.41579481025493015</v>
      </c>
      <c r="AF110" s="46">
        <f t="shared" si="71"/>
        <v>0.41579481025493015</v>
      </c>
      <c r="AG110" s="46">
        <f t="shared" si="71"/>
        <v>0.41579481025493015</v>
      </c>
      <c r="AH110" s="46">
        <f t="shared" si="71"/>
        <v>0.41579481025493015</v>
      </c>
      <c r="AI110" s="46">
        <f t="shared" ref="AI110:BJ110" si="72">IF(AI109&gt;0,(AI109/AI97),0)</f>
        <v>0.41579481025493015</v>
      </c>
      <c r="AJ110" s="46">
        <f t="shared" si="72"/>
        <v>0.41579481025493015</v>
      </c>
      <c r="AK110" s="46">
        <f t="shared" si="72"/>
        <v>0.41579481025493015</v>
      </c>
      <c r="AL110" s="46">
        <f t="shared" si="72"/>
        <v>0.4157948102549302</v>
      </c>
      <c r="AM110" s="46">
        <f t="shared" si="72"/>
        <v>0.41304347826086957</v>
      </c>
      <c r="AN110" s="46">
        <f t="shared" si="72"/>
        <v>0.41304347826086962</v>
      </c>
      <c r="AO110" s="46">
        <f t="shared" si="72"/>
        <v>0.41304347826086957</v>
      </c>
      <c r="AP110" s="46">
        <f t="shared" si="72"/>
        <v>0.41304347826086957</v>
      </c>
      <c r="AQ110" s="46">
        <f t="shared" si="72"/>
        <v>0.41304347826086951</v>
      </c>
      <c r="AR110" s="46">
        <f t="shared" si="72"/>
        <v>0.41304347826086951</v>
      </c>
      <c r="AS110" s="46">
        <f t="shared" si="72"/>
        <v>0.41304347826086957</v>
      </c>
      <c r="AT110" s="46">
        <f t="shared" si="72"/>
        <v>0.41304347826086951</v>
      </c>
      <c r="AU110" s="46">
        <f t="shared" si="72"/>
        <v>0.41304347826086962</v>
      </c>
      <c r="AV110" s="46">
        <f t="shared" si="72"/>
        <v>0.41304347826086962</v>
      </c>
      <c r="AW110" s="46">
        <f t="shared" si="72"/>
        <v>0.41304347826086962</v>
      </c>
      <c r="AX110" s="46">
        <f t="shared" si="72"/>
        <v>0.41304347826086957</v>
      </c>
      <c r="AY110" s="46">
        <f t="shared" si="72"/>
        <v>0.41304347826086957</v>
      </c>
      <c r="AZ110" s="46">
        <f t="shared" si="72"/>
        <v>0.41304347826086946</v>
      </c>
      <c r="BA110" s="46">
        <f t="shared" si="72"/>
        <v>0.41304347826086946</v>
      </c>
      <c r="BB110" s="46">
        <f t="shared" si="72"/>
        <v>0.41304347826086946</v>
      </c>
      <c r="BC110" s="46">
        <f t="shared" si="72"/>
        <v>0.4130434782608694</v>
      </c>
      <c r="BD110" s="46">
        <f t="shared" si="72"/>
        <v>0.41304347826086962</v>
      </c>
      <c r="BE110" s="46">
        <f t="shared" si="72"/>
        <v>0.41304347826086946</v>
      </c>
      <c r="BF110" s="46">
        <f t="shared" si="72"/>
        <v>0.4130434782608694</v>
      </c>
      <c r="BG110" s="46">
        <f t="shared" si="72"/>
        <v>0.41304347826086946</v>
      </c>
      <c r="BH110" s="46">
        <f t="shared" si="72"/>
        <v>0.41304347826086946</v>
      </c>
      <c r="BI110" s="46">
        <f t="shared" si="72"/>
        <v>0.41304347826086946</v>
      </c>
      <c r="BJ110" s="46">
        <f t="shared" si="72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'COGS-PRICE-MARGIN_CWS'!$B197</f>
        <v>0.3</v>
      </c>
      <c r="AN114" s="98">
        <f>'COGS-PRICE-MARGIN_CWS'!$B197</f>
        <v>0.3</v>
      </c>
      <c r="AO114" s="98">
        <f>'COGS-PRICE-MARGIN_CWS'!$B197</f>
        <v>0.3</v>
      </c>
      <c r="AP114" s="98">
        <f>'COGS-PRICE-MARGIN_CWS'!$B197</f>
        <v>0.3</v>
      </c>
      <c r="AQ114" s="98">
        <f>'COGS-PRICE-MARGIN_CWS'!$B197</f>
        <v>0.3</v>
      </c>
      <c r="AR114" s="98">
        <f>'COGS-PRICE-MARGIN_CWS'!$B197</f>
        <v>0.3</v>
      </c>
      <c r="AS114" s="98">
        <f>'COGS-PRICE-MARGIN_CWS'!$B197</f>
        <v>0.3</v>
      </c>
      <c r="AT114" s="98">
        <f>'COGS-PRICE-MARGIN_CWS'!$B197</f>
        <v>0.3</v>
      </c>
      <c r="AU114" s="98">
        <f>'COGS-PRICE-MARGIN_CWS'!$B197</f>
        <v>0.3</v>
      </c>
      <c r="AV114" s="98">
        <f>'COGS-PRICE-MARGIN_CWS'!$B197</f>
        <v>0.3</v>
      </c>
      <c r="AW114" s="98">
        <f>'COGS-PRICE-MARGIN_CWS'!$B197</f>
        <v>0.3</v>
      </c>
      <c r="AX114" s="98">
        <f>'COGS-PRICE-MARGIN_CWS'!$B197</f>
        <v>0.3</v>
      </c>
      <c r="AY114" s="98">
        <f>'COGS-PRICE-MARGIN_CWS'!$B247</f>
        <v>0.3</v>
      </c>
      <c r="AZ114" s="98">
        <f>'COGS-PRICE-MARGIN_CWS'!$B247</f>
        <v>0.3</v>
      </c>
      <c r="BA114" s="98">
        <f>'COGS-PRICE-MARGIN_CWS'!$B247</f>
        <v>0.3</v>
      </c>
      <c r="BB114" s="98">
        <f>'COGS-PRICE-MARGIN_CWS'!$B247</f>
        <v>0.3</v>
      </c>
      <c r="BC114" s="98">
        <f>'COGS-PRICE-MARGIN_CWS'!$B247</f>
        <v>0.3</v>
      </c>
      <c r="BD114" s="98">
        <f>'COGS-PRICE-MARGIN_CWS'!$B247</f>
        <v>0.3</v>
      </c>
      <c r="BE114" s="98">
        <f>'COGS-PRICE-MARGIN_CWS'!$B247</f>
        <v>0.3</v>
      </c>
      <c r="BF114" s="98">
        <f>'COGS-PRICE-MARGIN_CWS'!$B247</f>
        <v>0.3</v>
      </c>
      <c r="BG114" s="98">
        <f>'COGS-PRICE-MARGIN_CWS'!$B247</f>
        <v>0.3</v>
      </c>
      <c r="BH114" s="98">
        <f>'COGS-PRICE-MARGIN_CWS'!$B247</f>
        <v>0.3</v>
      </c>
      <c r="BI114" s="98">
        <f>'COGS-PRICE-MARGIN_CWS'!$B247</f>
        <v>0.3</v>
      </c>
      <c r="BJ114" s="98">
        <f>'COGS-PRICE-MARGIN_CWS'!$B247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3">C92-C116</f>
        <v>0</v>
      </c>
      <c r="D115" s="169">
        <f t="shared" si="73"/>
        <v>0</v>
      </c>
      <c r="E115" s="169">
        <f t="shared" si="73"/>
        <v>0</v>
      </c>
      <c r="F115" s="169">
        <f t="shared" si="73"/>
        <v>2</v>
      </c>
      <c r="G115" s="169">
        <f t="shared" si="73"/>
        <v>2</v>
      </c>
      <c r="H115" s="169">
        <f t="shared" si="73"/>
        <v>2</v>
      </c>
      <c r="I115" s="169">
        <f t="shared" si="73"/>
        <v>2</v>
      </c>
      <c r="J115" s="169">
        <f t="shared" si="73"/>
        <v>2</v>
      </c>
      <c r="K115" s="169">
        <f t="shared" si="73"/>
        <v>2</v>
      </c>
      <c r="L115" s="169">
        <f t="shared" si="73"/>
        <v>2</v>
      </c>
      <c r="M115" s="169">
        <f t="shared" si="73"/>
        <v>2</v>
      </c>
      <c r="N115" s="169">
        <f t="shared" si="73"/>
        <v>1</v>
      </c>
      <c r="O115" s="102">
        <f t="shared" si="73"/>
        <v>3</v>
      </c>
      <c r="P115" s="102">
        <f t="shared" si="73"/>
        <v>6</v>
      </c>
      <c r="Q115" s="102">
        <f t="shared" si="73"/>
        <v>6</v>
      </c>
      <c r="R115" s="102">
        <f t="shared" si="73"/>
        <v>6</v>
      </c>
      <c r="S115" s="102">
        <f t="shared" si="73"/>
        <v>7</v>
      </c>
      <c r="T115" s="102">
        <f t="shared" si="73"/>
        <v>8</v>
      </c>
      <c r="U115" s="102">
        <f t="shared" si="73"/>
        <v>6</v>
      </c>
      <c r="V115" s="102">
        <f t="shared" si="73"/>
        <v>7</v>
      </c>
      <c r="W115" s="102">
        <f t="shared" si="73"/>
        <v>6</v>
      </c>
      <c r="X115" s="102">
        <f t="shared" si="73"/>
        <v>6</v>
      </c>
      <c r="Y115" s="102">
        <f t="shared" si="73"/>
        <v>6</v>
      </c>
      <c r="Z115" s="102">
        <f t="shared" si="73"/>
        <v>3</v>
      </c>
      <c r="AA115" s="102">
        <f t="shared" si="73"/>
        <v>10</v>
      </c>
      <c r="AB115" s="102">
        <f t="shared" si="73"/>
        <v>16</v>
      </c>
      <c r="AC115" s="102">
        <f t="shared" si="73"/>
        <v>18</v>
      </c>
      <c r="AD115" s="102">
        <f t="shared" si="73"/>
        <v>18</v>
      </c>
      <c r="AE115" s="102">
        <f t="shared" si="73"/>
        <v>20</v>
      </c>
      <c r="AF115" s="102">
        <f t="shared" si="73"/>
        <v>22</v>
      </c>
      <c r="AG115" s="102">
        <f t="shared" si="73"/>
        <v>18</v>
      </c>
      <c r="AH115" s="102">
        <f t="shared" si="73"/>
        <v>20</v>
      </c>
      <c r="AI115" s="102">
        <f t="shared" ref="AI115:BJ115" si="74">AI92-AI116</f>
        <v>16</v>
      </c>
      <c r="AJ115" s="102">
        <f t="shared" si="74"/>
        <v>16</v>
      </c>
      <c r="AK115" s="102">
        <f t="shared" si="74"/>
        <v>16</v>
      </c>
      <c r="AL115" s="102">
        <f t="shared" si="74"/>
        <v>10</v>
      </c>
      <c r="AM115" s="102">
        <f t="shared" si="74"/>
        <v>11</v>
      </c>
      <c r="AN115" s="102">
        <f t="shared" si="74"/>
        <v>17</v>
      </c>
      <c r="AO115" s="102">
        <f t="shared" si="74"/>
        <v>19</v>
      </c>
      <c r="AP115" s="102">
        <f t="shared" si="74"/>
        <v>19</v>
      </c>
      <c r="AQ115" s="102">
        <f t="shared" si="74"/>
        <v>21</v>
      </c>
      <c r="AR115" s="102">
        <f t="shared" si="74"/>
        <v>23</v>
      </c>
      <c r="AS115" s="102">
        <f t="shared" si="74"/>
        <v>19</v>
      </c>
      <c r="AT115" s="102">
        <f t="shared" si="74"/>
        <v>21</v>
      </c>
      <c r="AU115" s="102">
        <f t="shared" si="74"/>
        <v>17</v>
      </c>
      <c r="AV115" s="102">
        <f t="shared" si="74"/>
        <v>17</v>
      </c>
      <c r="AW115" s="102">
        <f t="shared" si="74"/>
        <v>17</v>
      </c>
      <c r="AX115" s="102">
        <f t="shared" si="74"/>
        <v>11</v>
      </c>
      <c r="AY115" s="102">
        <f t="shared" si="74"/>
        <v>11</v>
      </c>
      <c r="AZ115" s="102">
        <f t="shared" si="74"/>
        <v>18</v>
      </c>
      <c r="BA115" s="102">
        <f t="shared" si="74"/>
        <v>21</v>
      </c>
      <c r="BB115" s="102">
        <f t="shared" si="74"/>
        <v>21</v>
      </c>
      <c r="BC115" s="102">
        <f t="shared" si="74"/>
        <v>23</v>
      </c>
      <c r="BD115" s="102">
        <f t="shared" si="74"/>
        <v>25</v>
      </c>
      <c r="BE115" s="102">
        <f t="shared" si="74"/>
        <v>21</v>
      </c>
      <c r="BF115" s="102">
        <f t="shared" si="74"/>
        <v>23</v>
      </c>
      <c r="BG115" s="102">
        <f t="shared" si="74"/>
        <v>18</v>
      </c>
      <c r="BH115" s="102">
        <f t="shared" si="74"/>
        <v>18</v>
      </c>
      <c r="BI115" s="102">
        <f t="shared" si="74"/>
        <v>18</v>
      </c>
      <c r="BJ115" s="102">
        <f t="shared" si="74"/>
        <v>11</v>
      </c>
      <c r="BK115" s="103">
        <f>SUM(C115:BJ115)</f>
        <v>727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5">ROUNDUP(+C92*C114,0)</f>
        <v>0</v>
      </c>
      <c r="D116" s="169">
        <f t="shared" si="75"/>
        <v>0</v>
      </c>
      <c r="E116" s="169">
        <f t="shared" si="75"/>
        <v>0</v>
      </c>
      <c r="F116" s="169">
        <f t="shared" si="75"/>
        <v>1</v>
      </c>
      <c r="G116" s="169">
        <f t="shared" si="75"/>
        <v>1</v>
      </c>
      <c r="H116" s="169">
        <f t="shared" si="75"/>
        <v>1</v>
      </c>
      <c r="I116" s="169">
        <f t="shared" si="75"/>
        <v>1</v>
      </c>
      <c r="J116" s="169">
        <f t="shared" si="75"/>
        <v>1</v>
      </c>
      <c r="K116" s="169">
        <f t="shared" si="75"/>
        <v>1</v>
      </c>
      <c r="L116" s="169">
        <f t="shared" si="75"/>
        <v>1</v>
      </c>
      <c r="M116" s="169">
        <f t="shared" si="75"/>
        <v>1</v>
      </c>
      <c r="N116" s="169">
        <f t="shared" si="75"/>
        <v>1</v>
      </c>
      <c r="O116" s="102">
        <f t="shared" si="75"/>
        <v>2</v>
      </c>
      <c r="P116" s="102">
        <f t="shared" si="75"/>
        <v>3</v>
      </c>
      <c r="Q116" s="102">
        <f t="shared" si="75"/>
        <v>3</v>
      </c>
      <c r="R116" s="102">
        <f t="shared" si="75"/>
        <v>3</v>
      </c>
      <c r="S116" s="102">
        <f t="shared" si="75"/>
        <v>3</v>
      </c>
      <c r="T116" s="102">
        <f t="shared" si="75"/>
        <v>3</v>
      </c>
      <c r="U116" s="102">
        <f t="shared" si="75"/>
        <v>3</v>
      </c>
      <c r="V116" s="102">
        <f t="shared" si="75"/>
        <v>3</v>
      </c>
      <c r="W116" s="102">
        <f t="shared" si="75"/>
        <v>3</v>
      </c>
      <c r="X116" s="102">
        <f t="shared" si="75"/>
        <v>3</v>
      </c>
      <c r="Y116" s="102">
        <f t="shared" si="75"/>
        <v>3</v>
      </c>
      <c r="Z116" s="102">
        <f t="shared" si="75"/>
        <v>2</v>
      </c>
      <c r="AA116" s="102">
        <f t="shared" si="75"/>
        <v>5</v>
      </c>
      <c r="AB116" s="102">
        <f t="shared" si="75"/>
        <v>8</v>
      </c>
      <c r="AC116" s="102">
        <f t="shared" si="75"/>
        <v>9</v>
      </c>
      <c r="AD116" s="102">
        <f t="shared" si="75"/>
        <v>9</v>
      </c>
      <c r="AE116" s="102">
        <f t="shared" si="75"/>
        <v>9</v>
      </c>
      <c r="AF116" s="102">
        <f t="shared" si="75"/>
        <v>10</v>
      </c>
      <c r="AG116" s="102">
        <f t="shared" si="75"/>
        <v>9</v>
      </c>
      <c r="AH116" s="102">
        <f t="shared" si="75"/>
        <v>9</v>
      </c>
      <c r="AI116" s="102">
        <f t="shared" ref="AI116:BJ116" si="76">ROUNDUP(+AI92*AI114,0)</f>
        <v>8</v>
      </c>
      <c r="AJ116" s="102">
        <f t="shared" si="76"/>
        <v>8</v>
      </c>
      <c r="AK116" s="102">
        <f t="shared" si="76"/>
        <v>8</v>
      </c>
      <c r="AL116" s="102">
        <f t="shared" si="76"/>
        <v>5</v>
      </c>
      <c r="AM116" s="102">
        <f t="shared" si="76"/>
        <v>5</v>
      </c>
      <c r="AN116" s="102">
        <f t="shared" si="76"/>
        <v>8</v>
      </c>
      <c r="AO116" s="102">
        <f t="shared" si="76"/>
        <v>9</v>
      </c>
      <c r="AP116" s="102">
        <f t="shared" si="76"/>
        <v>9</v>
      </c>
      <c r="AQ116" s="102">
        <f t="shared" si="76"/>
        <v>10</v>
      </c>
      <c r="AR116" s="102">
        <f t="shared" si="76"/>
        <v>11</v>
      </c>
      <c r="AS116" s="102">
        <f t="shared" si="76"/>
        <v>9</v>
      </c>
      <c r="AT116" s="102">
        <f t="shared" si="76"/>
        <v>10</v>
      </c>
      <c r="AU116" s="102">
        <f t="shared" si="76"/>
        <v>8</v>
      </c>
      <c r="AV116" s="102">
        <f t="shared" si="76"/>
        <v>8</v>
      </c>
      <c r="AW116" s="102">
        <f t="shared" si="76"/>
        <v>8</v>
      </c>
      <c r="AX116" s="102">
        <f t="shared" si="76"/>
        <v>5</v>
      </c>
      <c r="AY116" s="102">
        <f t="shared" si="76"/>
        <v>6</v>
      </c>
      <c r="AZ116" s="102">
        <f t="shared" si="76"/>
        <v>9</v>
      </c>
      <c r="BA116" s="102">
        <f t="shared" si="76"/>
        <v>9</v>
      </c>
      <c r="BB116" s="102">
        <f t="shared" si="76"/>
        <v>9</v>
      </c>
      <c r="BC116" s="102">
        <f t="shared" si="76"/>
        <v>10</v>
      </c>
      <c r="BD116" s="102">
        <f t="shared" si="76"/>
        <v>11</v>
      </c>
      <c r="BE116" s="102">
        <f t="shared" si="76"/>
        <v>9</v>
      </c>
      <c r="BF116" s="102">
        <f t="shared" si="76"/>
        <v>10</v>
      </c>
      <c r="BG116" s="102">
        <f t="shared" si="76"/>
        <v>9</v>
      </c>
      <c r="BH116" s="102">
        <f t="shared" si="76"/>
        <v>9</v>
      </c>
      <c r="BI116" s="102">
        <f t="shared" si="76"/>
        <v>9</v>
      </c>
      <c r="BJ116" s="102">
        <f t="shared" si="76"/>
        <v>6</v>
      </c>
      <c r="BK116" s="103">
        <f>SUM(C116:BJ116)</f>
        <v>346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'COGS-PRICE-MARGIN_CWS'!$B186*AM115</f>
        <v>0</v>
      </c>
      <c r="AN119" s="90">
        <f>'COGS-PRICE-MARGIN_CWS'!$B186*AN115</f>
        <v>0</v>
      </c>
      <c r="AO119" s="90">
        <f>'COGS-PRICE-MARGIN_CWS'!$B186*AO115</f>
        <v>0</v>
      </c>
      <c r="AP119" s="90">
        <f>'COGS-PRICE-MARGIN_CWS'!$B186*AP115</f>
        <v>0</v>
      </c>
      <c r="AQ119" s="90">
        <f>'COGS-PRICE-MARGIN_CWS'!$B186*AQ115</f>
        <v>0</v>
      </c>
      <c r="AR119" s="90">
        <f>'COGS-PRICE-MARGIN_CWS'!$B186*AR115</f>
        <v>0</v>
      </c>
      <c r="AS119" s="90">
        <f>'COGS-PRICE-MARGIN_CWS'!$B186*AS115</f>
        <v>0</v>
      </c>
      <c r="AT119" s="90">
        <f>'COGS-PRICE-MARGIN_CWS'!$B186*AT115</f>
        <v>0</v>
      </c>
      <c r="AU119" s="90">
        <f>'COGS-PRICE-MARGIN_CWS'!$B186*AU115</f>
        <v>0</v>
      </c>
      <c r="AV119" s="90">
        <f>'COGS-PRICE-MARGIN_CWS'!$B186*AV115</f>
        <v>0</v>
      </c>
      <c r="AW119" s="90">
        <f>'COGS-PRICE-MARGIN_CWS'!$B186*AW115</f>
        <v>0</v>
      </c>
      <c r="AX119" s="90">
        <f>'COGS-PRICE-MARGIN_CWS'!$B186*AX115</f>
        <v>0</v>
      </c>
      <c r="AY119" s="90">
        <f>'COGS-PRICE-MARGIN_CWS'!$B236*AY115</f>
        <v>0</v>
      </c>
      <c r="AZ119" s="90">
        <f>'COGS-PRICE-MARGIN_CWS'!$B236*AZ115</f>
        <v>0</v>
      </c>
      <c r="BA119" s="90">
        <f>'COGS-PRICE-MARGIN_CWS'!$B236*BA115</f>
        <v>0</v>
      </c>
      <c r="BB119" s="90">
        <f>'COGS-PRICE-MARGIN_CWS'!$B236*BB115</f>
        <v>0</v>
      </c>
      <c r="BC119" s="90">
        <f>'COGS-PRICE-MARGIN_CWS'!$B236*BC115</f>
        <v>0</v>
      </c>
      <c r="BD119" s="90">
        <f>'COGS-PRICE-MARGIN_CWS'!$B236*BD115</f>
        <v>0</v>
      </c>
      <c r="BE119" s="90">
        <f>'COGS-PRICE-MARGIN_CWS'!$B236*BE115</f>
        <v>0</v>
      </c>
      <c r="BF119" s="90">
        <f>'COGS-PRICE-MARGIN_CWS'!$B236*BF115</f>
        <v>0</v>
      </c>
      <c r="BG119" s="90">
        <f>'COGS-PRICE-MARGIN_CWS'!$B236*BG115</f>
        <v>0</v>
      </c>
      <c r="BH119" s="90">
        <f>'COGS-PRICE-MARGIN_CWS'!$B236*BH115</f>
        <v>0</v>
      </c>
      <c r="BI119" s="90">
        <f>'COGS-PRICE-MARGIN_CWS'!$B236*BI115</f>
        <v>0</v>
      </c>
      <c r="BJ119" s="90">
        <f>'COGS-PRICE-MARGIN_CWS'!$B236*BJ115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'COGS-PRICE-MARGIN_CWS'!$C186</f>
        <v>0</v>
      </c>
      <c r="AN120" s="98">
        <f>'COGS-PRICE-MARGIN_CWS'!$C186</f>
        <v>0</v>
      </c>
      <c r="AO120" s="98">
        <f>'COGS-PRICE-MARGIN_CWS'!$C186</f>
        <v>0</v>
      </c>
      <c r="AP120" s="98">
        <f>'COGS-PRICE-MARGIN_CWS'!$C186</f>
        <v>0</v>
      </c>
      <c r="AQ120" s="98">
        <f>'COGS-PRICE-MARGIN_CWS'!$C186</f>
        <v>0</v>
      </c>
      <c r="AR120" s="98">
        <f>'COGS-PRICE-MARGIN_CWS'!$C186</f>
        <v>0</v>
      </c>
      <c r="AS120" s="98">
        <f>'COGS-PRICE-MARGIN_CWS'!$C186</f>
        <v>0</v>
      </c>
      <c r="AT120" s="98">
        <f>'COGS-PRICE-MARGIN_CWS'!$C186</f>
        <v>0</v>
      </c>
      <c r="AU120" s="98">
        <f>'COGS-PRICE-MARGIN_CWS'!$C186</f>
        <v>0</v>
      </c>
      <c r="AV120" s="98">
        <f>'COGS-PRICE-MARGIN_CWS'!$C186</f>
        <v>0</v>
      </c>
      <c r="AW120" s="98">
        <f>'COGS-PRICE-MARGIN_CWS'!$C186</f>
        <v>0</v>
      </c>
      <c r="AX120" s="98">
        <f>'COGS-PRICE-MARGIN_CWS'!$C186</f>
        <v>0</v>
      </c>
      <c r="AY120" s="98">
        <f>'COGS-PRICE-MARGIN_CWS'!$C236</f>
        <v>0</v>
      </c>
      <c r="AZ120" s="98">
        <f>'COGS-PRICE-MARGIN_CWS'!$C236</f>
        <v>0</v>
      </c>
      <c r="BA120" s="98">
        <f>'COGS-PRICE-MARGIN_CWS'!$C236</f>
        <v>0</v>
      </c>
      <c r="BB120" s="98">
        <f>'COGS-PRICE-MARGIN_CWS'!$C236</f>
        <v>0</v>
      </c>
      <c r="BC120" s="98">
        <f>'COGS-PRICE-MARGIN_CWS'!$C236</f>
        <v>0</v>
      </c>
      <c r="BD120" s="98">
        <f>'COGS-PRICE-MARGIN_CWS'!$C236</f>
        <v>0</v>
      </c>
      <c r="BE120" s="98">
        <f>'COGS-PRICE-MARGIN_CWS'!$C236</f>
        <v>0</v>
      </c>
      <c r="BF120" s="98">
        <f>'COGS-PRICE-MARGIN_CWS'!$C236</f>
        <v>0</v>
      </c>
      <c r="BG120" s="98">
        <f>'COGS-PRICE-MARGIN_CWS'!$C236</f>
        <v>0</v>
      </c>
      <c r="BH120" s="98">
        <f>'COGS-PRICE-MARGIN_CWS'!$C236</f>
        <v>0</v>
      </c>
      <c r="BI120" s="98">
        <f>'COGS-PRICE-MARGIN_CWS'!$C236</f>
        <v>0</v>
      </c>
      <c r="BJ120" s="98">
        <f>'COGS-PRICE-MARGIN_CWS'!$C236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7">C119*(1-C120)</f>
        <v>0</v>
      </c>
      <c r="D121" s="169">
        <f t="shared" si="77"/>
        <v>0</v>
      </c>
      <c r="E121" s="169">
        <f t="shared" si="77"/>
        <v>0</v>
      </c>
      <c r="F121" s="169">
        <f t="shared" si="77"/>
        <v>0</v>
      </c>
      <c r="G121" s="169">
        <f t="shared" si="77"/>
        <v>0</v>
      </c>
      <c r="H121" s="169">
        <f t="shared" si="77"/>
        <v>0</v>
      </c>
      <c r="I121" s="169">
        <f t="shared" si="77"/>
        <v>0</v>
      </c>
      <c r="J121" s="169">
        <f t="shared" si="77"/>
        <v>0</v>
      </c>
      <c r="K121" s="169">
        <f t="shared" si="77"/>
        <v>0</v>
      </c>
      <c r="L121" s="169">
        <f t="shared" si="77"/>
        <v>0</v>
      </c>
      <c r="M121" s="169">
        <f t="shared" si="77"/>
        <v>0</v>
      </c>
      <c r="N121" s="169">
        <f t="shared" si="77"/>
        <v>0</v>
      </c>
      <c r="O121" s="169">
        <f t="shared" si="77"/>
        <v>0</v>
      </c>
      <c r="P121" s="169">
        <f t="shared" si="77"/>
        <v>0</v>
      </c>
      <c r="Q121" s="169">
        <f t="shared" si="77"/>
        <v>0</v>
      </c>
      <c r="R121" s="169">
        <f t="shared" si="77"/>
        <v>0</v>
      </c>
      <c r="S121" s="169">
        <f t="shared" si="77"/>
        <v>0</v>
      </c>
      <c r="T121" s="169">
        <f t="shared" si="77"/>
        <v>0</v>
      </c>
      <c r="U121" s="169">
        <f t="shared" si="77"/>
        <v>0</v>
      </c>
      <c r="V121" s="169">
        <f t="shared" si="77"/>
        <v>0</v>
      </c>
      <c r="W121" s="169">
        <f t="shared" si="77"/>
        <v>0</v>
      </c>
      <c r="X121" s="169">
        <f t="shared" si="77"/>
        <v>0</v>
      </c>
      <c r="Y121" s="169">
        <f t="shared" si="77"/>
        <v>0</v>
      </c>
      <c r="Z121" s="169">
        <f t="shared" si="77"/>
        <v>0</v>
      </c>
      <c r="AA121" s="169">
        <f t="shared" si="77"/>
        <v>0</v>
      </c>
      <c r="AB121" s="169">
        <f t="shared" si="77"/>
        <v>0</v>
      </c>
      <c r="AC121" s="169">
        <f t="shared" si="77"/>
        <v>0</v>
      </c>
      <c r="AD121" s="169">
        <f t="shared" si="77"/>
        <v>0</v>
      </c>
      <c r="AE121" s="169">
        <f t="shared" si="77"/>
        <v>0</v>
      </c>
      <c r="AF121" s="169">
        <f t="shared" si="77"/>
        <v>0</v>
      </c>
      <c r="AG121" s="169">
        <f t="shared" si="77"/>
        <v>0</v>
      </c>
      <c r="AH121" s="169">
        <f t="shared" si="77"/>
        <v>0</v>
      </c>
      <c r="AI121" s="169">
        <f t="shared" si="77"/>
        <v>0</v>
      </c>
      <c r="AJ121" s="169">
        <f t="shared" si="77"/>
        <v>0</v>
      </c>
      <c r="AK121" s="169">
        <f t="shared" si="77"/>
        <v>0</v>
      </c>
      <c r="AL121" s="169">
        <f t="shared" si="77"/>
        <v>0</v>
      </c>
      <c r="AM121" s="90">
        <f t="shared" si="77"/>
        <v>0</v>
      </c>
      <c r="AN121" s="90">
        <f t="shared" si="77"/>
        <v>0</v>
      </c>
      <c r="AO121" s="90">
        <f t="shared" si="77"/>
        <v>0</v>
      </c>
      <c r="AP121" s="90">
        <f t="shared" si="77"/>
        <v>0</v>
      </c>
      <c r="AQ121" s="90">
        <f t="shared" si="77"/>
        <v>0</v>
      </c>
      <c r="AR121" s="90">
        <f t="shared" si="77"/>
        <v>0</v>
      </c>
      <c r="AS121" s="90">
        <f t="shared" si="77"/>
        <v>0</v>
      </c>
      <c r="AT121" s="90">
        <f t="shared" si="77"/>
        <v>0</v>
      </c>
      <c r="AU121" s="90">
        <f t="shared" si="77"/>
        <v>0</v>
      </c>
      <c r="AV121" s="90">
        <f t="shared" si="77"/>
        <v>0</v>
      </c>
      <c r="AW121" s="90">
        <f t="shared" si="77"/>
        <v>0</v>
      </c>
      <c r="AX121" s="90">
        <f t="shared" si="77"/>
        <v>0</v>
      </c>
      <c r="AY121" s="90">
        <f t="shared" si="77"/>
        <v>0</v>
      </c>
      <c r="AZ121" s="90">
        <f t="shared" si="77"/>
        <v>0</v>
      </c>
      <c r="BA121" s="90">
        <f t="shared" si="77"/>
        <v>0</v>
      </c>
      <c r="BB121" s="90">
        <f t="shared" si="77"/>
        <v>0</v>
      </c>
      <c r="BC121" s="90">
        <f t="shared" si="77"/>
        <v>0</v>
      </c>
      <c r="BD121" s="90">
        <f t="shared" si="77"/>
        <v>0</v>
      </c>
      <c r="BE121" s="90">
        <f t="shared" si="77"/>
        <v>0</v>
      </c>
      <c r="BF121" s="90">
        <f t="shared" si="77"/>
        <v>0</v>
      </c>
      <c r="BG121" s="90">
        <f t="shared" si="77"/>
        <v>0</v>
      </c>
      <c r="BH121" s="90">
        <f t="shared" si="77"/>
        <v>0</v>
      </c>
      <c r="BI121" s="90">
        <f t="shared" si="77"/>
        <v>0</v>
      </c>
      <c r="BJ121" s="90">
        <f t="shared" si="77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8">SUM(D121:D122)</f>
        <v>0</v>
      </c>
      <c r="E123" s="63">
        <f t="shared" si="78"/>
        <v>0</v>
      </c>
      <c r="F123" s="63">
        <f t="shared" si="78"/>
        <v>0</v>
      </c>
      <c r="G123" s="63">
        <f t="shared" si="78"/>
        <v>0</v>
      </c>
      <c r="H123" s="63">
        <f t="shared" si="78"/>
        <v>0</v>
      </c>
      <c r="I123" s="63">
        <f t="shared" si="78"/>
        <v>0</v>
      </c>
      <c r="J123" s="63">
        <f t="shared" si="78"/>
        <v>0</v>
      </c>
      <c r="K123" s="63">
        <f t="shared" si="78"/>
        <v>0</v>
      </c>
      <c r="L123" s="63">
        <f t="shared" si="78"/>
        <v>0</v>
      </c>
      <c r="M123" s="63">
        <f t="shared" si="78"/>
        <v>0</v>
      </c>
      <c r="N123" s="63">
        <f t="shared" si="78"/>
        <v>0</v>
      </c>
      <c r="O123" s="63">
        <f t="shared" si="78"/>
        <v>0</v>
      </c>
      <c r="P123" s="63">
        <f t="shared" si="78"/>
        <v>0</v>
      </c>
      <c r="Q123" s="63">
        <f t="shared" si="78"/>
        <v>0</v>
      </c>
      <c r="R123" s="63">
        <f t="shared" si="78"/>
        <v>0</v>
      </c>
      <c r="S123" s="63">
        <f t="shared" si="78"/>
        <v>0</v>
      </c>
      <c r="T123" s="63">
        <f t="shared" si="78"/>
        <v>0</v>
      </c>
      <c r="U123" s="63">
        <f t="shared" si="78"/>
        <v>0</v>
      </c>
      <c r="V123" s="63">
        <f t="shared" si="78"/>
        <v>0</v>
      </c>
      <c r="W123" s="63">
        <f t="shared" si="78"/>
        <v>0</v>
      </c>
      <c r="X123" s="63">
        <f t="shared" si="78"/>
        <v>0</v>
      </c>
      <c r="Y123" s="63">
        <f t="shared" si="78"/>
        <v>0</v>
      </c>
      <c r="Z123" s="63">
        <f t="shared" si="78"/>
        <v>0</v>
      </c>
      <c r="AA123" s="63">
        <f t="shared" si="78"/>
        <v>0</v>
      </c>
      <c r="AB123" s="63">
        <f t="shared" si="78"/>
        <v>0</v>
      </c>
      <c r="AC123" s="63">
        <f t="shared" si="78"/>
        <v>0</v>
      </c>
      <c r="AD123" s="63">
        <f t="shared" si="78"/>
        <v>0</v>
      </c>
      <c r="AE123" s="63">
        <f t="shared" si="78"/>
        <v>0</v>
      </c>
      <c r="AF123" s="63">
        <f t="shared" si="78"/>
        <v>0</v>
      </c>
      <c r="AG123" s="63">
        <f t="shared" si="78"/>
        <v>0</v>
      </c>
      <c r="AH123" s="63">
        <f t="shared" si="78"/>
        <v>0</v>
      </c>
      <c r="AI123" s="63">
        <f t="shared" si="78"/>
        <v>0</v>
      </c>
      <c r="AJ123" s="63">
        <f t="shared" si="78"/>
        <v>0</v>
      </c>
      <c r="AK123" s="63">
        <f t="shared" si="78"/>
        <v>0</v>
      </c>
      <c r="AL123" s="63">
        <f t="shared" si="78"/>
        <v>0</v>
      </c>
      <c r="AM123" s="63">
        <f t="shared" si="78"/>
        <v>0</v>
      </c>
      <c r="AN123" s="63">
        <f t="shared" si="78"/>
        <v>0</v>
      </c>
      <c r="AO123" s="63">
        <f t="shared" si="78"/>
        <v>0</v>
      </c>
      <c r="AP123" s="63">
        <f t="shared" si="78"/>
        <v>0</v>
      </c>
      <c r="AQ123" s="63">
        <f t="shared" si="78"/>
        <v>0</v>
      </c>
      <c r="AR123" s="63">
        <f t="shared" si="78"/>
        <v>0</v>
      </c>
      <c r="AS123" s="63">
        <f t="shared" si="78"/>
        <v>0</v>
      </c>
      <c r="AT123" s="63">
        <f t="shared" si="78"/>
        <v>0</v>
      </c>
      <c r="AU123" s="63">
        <f t="shared" si="78"/>
        <v>0</v>
      </c>
      <c r="AV123" s="63">
        <f t="shared" si="78"/>
        <v>0</v>
      </c>
      <c r="AW123" s="63">
        <f t="shared" si="78"/>
        <v>0</v>
      </c>
      <c r="AX123" s="63">
        <f t="shared" si="78"/>
        <v>0</v>
      </c>
      <c r="AY123" s="63">
        <f t="shared" si="78"/>
        <v>0</v>
      </c>
      <c r="AZ123" s="63">
        <f t="shared" si="78"/>
        <v>0</v>
      </c>
      <c r="BA123" s="63">
        <f t="shared" si="78"/>
        <v>0</v>
      </c>
      <c r="BB123" s="63">
        <f t="shared" si="78"/>
        <v>0</v>
      </c>
      <c r="BC123" s="63">
        <f t="shared" si="78"/>
        <v>0</v>
      </c>
      <c r="BD123" s="63">
        <f t="shared" si="78"/>
        <v>0</v>
      </c>
      <c r="BE123" s="63">
        <f t="shared" si="78"/>
        <v>0</v>
      </c>
      <c r="BF123" s="63">
        <f t="shared" si="78"/>
        <v>0</v>
      </c>
      <c r="BG123" s="63">
        <f t="shared" si="78"/>
        <v>0</v>
      </c>
      <c r="BH123" s="63">
        <f t="shared" si="78"/>
        <v>0</v>
      </c>
      <c r="BI123" s="63">
        <f t="shared" si="78"/>
        <v>0</v>
      </c>
      <c r="BJ123" s="63">
        <f t="shared" si="78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9">
        <f>'COGS-PRICE-MARGIN_CWS'!$B48*C116</f>
        <v>0</v>
      </c>
      <c r="D126" s="9">
        <f>'COGS-PRICE-MARGIN_CWS'!$B48*D116</f>
        <v>0</v>
      </c>
      <c r="E126" s="9">
        <f>'COGS-PRICE-MARGIN_CWS'!$B48*E116</f>
        <v>0</v>
      </c>
      <c r="F126" s="9">
        <f>'COGS-PRICE-MARGIN_CWS'!$B48*F116</f>
        <v>2500</v>
      </c>
      <c r="G126" s="9">
        <f>'COGS-PRICE-MARGIN_CWS'!$B48*G116</f>
        <v>2500</v>
      </c>
      <c r="H126" s="9">
        <f>'COGS-PRICE-MARGIN_CWS'!$B48*H116</f>
        <v>2500</v>
      </c>
      <c r="I126" s="9">
        <f>'COGS-PRICE-MARGIN_CWS'!$B48*I116</f>
        <v>2500</v>
      </c>
      <c r="J126" s="9">
        <f>'COGS-PRICE-MARGIN_CWS'!$B48*J116</f>
        <v>2500</v>
      </c>
      <c r="K126" s="9">
        <f>'COGS-PRICE-MARGIN_CWS'!$B48*K116</f>
        <v>2500</v>
      </c>
      <c r="L126" s="9">
        <f>'COGS-PRICE-MARGIN_CWS'!$B48*L116</f>
        <v>2500</v>
      </c>
      <c r="M126" s="9">
        <f>'COGS-PRICE-MARGIN_CWS'!$B48*M116</f>
        <v>2500</v>
      </c>
      <c r="N126" s="9">
        <f>'COGS-PRICE-MARGIN_CWS'!$B48*N116</f>
        <v>2500</v>
      </c>
      <c r="O126" s="9">
        <f>'COGS-PRICE-MARGIN_CWS'!$B98*O116</f>
        <v>5350</v>
      </c>
      <c r="P126" s="9">
        <f>'COGS-PRICE-MARGIN_CWS'!$B98*P116</f>
        <v>8025</v>
      </c>
      <c r="Q126" s="9">
        <f>'COGS-PRICE-MARGIN_CWS'!$B98*Q116</f>
        <v>8025</v>
      </c>
      <c r="R126" s="9">
        <f>'COGS-PRICE-MARGIN_CWS'!$B98*R116</f>
        <v>8025</v>
      </c>
      <c r="S126" s="9">
        <f>'COGS-PRICE-MARGIN_CWS'!$B98*S116</f>
        <v>8025</v>
      </c>
      <c r="T126" s="9">
        <f>'COGS-PRICE-MARGIN_CWS'!$B98*T116</f>
        <v>8025</v>
      </c>
      <c r="U126" s="9">
        <f>'COGS-PRICE-MARGIN_CWS'!$B98*U116</f>
        <v>8025</v>
      </c>
      <c r="V126" s="9">
        <f>'COGS-PRICE-MARGIN_CWS'!$B98*V116</f>
        <v>8025</v>
      </c>
      <c r="W126" s="9">
        <f>'COGS-PRICE-MARGIN_CWS'!$B98*W116</f>
        <v>8025</v>
      </c>
      <c r="X126" s="9">
        <f>'COGS-PRICE-MARGIN_CWS'!$B98*X116</f>
        <v>8025</v>
      </c>
      <c r="Y126" s="9">
        <f>'COGS-PRICE-MARGIN_CWS'!$B98*Y116</f>
        <v>8025</v>
      </c>
      <c r="Z126" s="9">
        <f>'COGS-PRICE-MARGIN_CWS'!$B98*Z116</f>
        <v>5350</v>
      </c>
      <c r="AA126" s="9">
        <f>'COGS-PRICE-MARGIN_CWS'!$B148*AA116</f>
        <v>14311.25</v>
      </c>
      <c r="AB126" s="9">
        <f>'COGS-PRICE-MARGIN_CWS'!$B148*AB116</f>
        <v>22898</v>
      </c>
      <c r="AC126" s="9">
        <f>'COGS-PRICE-MARGIN_CWS'!$B148*AC116</f>
        <v>25760.25</v>
      </c>
      <c r="AD126" s="9">
        <f>'COGS-PRICE-MARGIN_CWS'!$B148*AD116</f>
        <v>25760.25</v>
      </c>
      <c r="AE126" s="9">
        <f>'COGS-PRICE-MARGIN_CWS'!$B148*AE116</f>
        <v>25760.25</v>
      </c>
      <c r="AF126" s="9">
        <f>'COGS-PRICE-MARGIN_CWS'!$B148*AF116</f>
        <v>28622.5</v>
      </c>
      <c r="AG126" s="9">
        <f>'COGS-PRICE-MARGIN_CWS'!$B148*AG116</f>
        <v>25760.25</v>
      </c>
      <c r="AH126" s="9">
        <f>'COGS-PRICE-MARGIN_CWS'!$B148*AH116</f>
        <v>25760.25</v>
      </c>
      <c r="AI126" s="9">
        <f>'COGS-PRICE-MARGIN_CWS'!$B148*AI116</f>
        <v>22898</v>
      </c>
      <c r="AJ126" s="9">
        <f>'COGS-PRICE-MARGIN_CWS'!$B148*AJ116</f>
        <v>22898</v>
      </c>
      <c r="AK126" s="9">
        <f>'COGS-PRICE-MARGIN_CWS'!$B148*AK116</f>
        <v>22898</v>
      </c>
      <c r="AL126" s="9">
        <f>'COGS-PRICE-MARGIN_CWS'!$B148*AL116</f>
        <v>14311.25</v>
      </c>
      <c r="AM126" s="9">
        <f>'COGS-PRICE-MARGIN_CWS'!$B198*AM116</f>
        <v>15313.0375</v>
      </c>
      <c r="AN126" s="9">
        <f>'COGS-PRICE-MARGIN_CWS'!$B198*AN116</f>
        <v>24500.86</v>
      </c>
      <c r="AO126" s="9">
        <f>'COGS-PRICE-MARGIN_CWS'!$B198*AO116</f>
        <v>27563.467499999999</v>
      </c>
      <c r="AP126" s="9">
        <f>'COGS-PRICE-MARGIN_CWS'!$B198*AP116</f>
        <v>27563.467499999999</v>
      </c>
      <c r="AQ126" s="9">
        <f>'COGS-PRICE-MARGIN_CWS'!$B198*AQ116</f>
        <v>30626.075000000001</v>
      </c>
      <c r="AR126" s="9">
        <f>'COGS-PRICE-MARGIN_CWS'!$B198*AR116</f>
        <v>33688.682500000003</v>
      </c>
      <c r="AS126" s="9">
        <f>'COGS-PRICE-MARGIN_CWS'!$B198*AS116</f>
        <v>27563.467499999999</v>
      </c>
      <c r="AT126" s="9">
        <f>'COGS-PRICE-MARGIN_CWS'!$B198*AT116</f>
        <v>30626.075000000001</v>
      </c>
      <c r="AU126" s="9">
        <f>'COGS-PRICE-MARGIN_CWS'!$B198*AU116</f>
        <v>24500.86</v>
      </c>
      <c r="AV126" s="9">
        <f>'COGS-PRICE-MARGIN_CWS'!$B198*AV116</f>
        <v>24500.86</v>
      </c>
      <c r="AW126" s="9">
        <f>'COGS-PRICE-MARGIN_CWS'!$B198*AW116</f>
        <v>24500.86</v>
      </c>
      <c r="AX126" s="9">
        <f>'COGS-PRICE-MARGIN_CWS'!$B198*AX116</f>
        <v>15313.0375</v>
      </c>
      <c r="AY126" s="9">
        <f>'COGS-PRICE-MARGIN_CWS'!$B248*AY116</f>
        <v>19661.940150000002</v>
      </c>
      <c r="AZ126" s="9">
        <f>'COGS-PRICE-MARGIN_CWS'!$B248*AZ116</f>
        <v>29492.910225</v>
      </c>
      <c r="BA126" s="9">
        <f>'COGS-PRICE-MARGIN_CWS'!$B248*BA116</f>
        <v>29492.910225</v>
      </c>
      <c r="BB126" s="9">
        <f>'COGS-PRICE-MARGIN_CWS'!$B248*BB116</f>
        <v>29492.910225</v>
      </c>
      <c r="BC126" s="9">
        <f>'COGS-PRICE-MARGIN_CWS'!$B248*BC116</f>
        <v>32769.900249999999</v>
      </c>
      <c r="BD126" s="9">
        <f>'COGS-PRICE-MARGIN_CWS'!$B248*BD116</f>
        <v>36046.890274999998</v>
      </c>
      <c r="BE126" s="9">
        <f>'COGS-PRICE-MARGIN_CWS'!$B248*BE116</f>
        <v>29492.910225</v>
      </c>
      <c r="BF126" s="9">
        <f>'COGS-PRICE-MARGIN_CWS'!$B248*BF116</f>
        <v>32769.900249999999</v>
      </c>
      <c r="BG126" s="9">
        <f>'COGS-PRICE-MARGIN_CWS'!$B248*BG116</f>
        <v>29492.910225</v>
      </c>
      <c r="BH126" s="9">
        <f>'COGS-PRICE-MARGIN_CWS'!$B248*BH116</f>
        <v>29492.910225</v>
      </c>
      <c r="BI126" s="9">
        <f>'COGS-PRICE-MARGIN_CWS'!$B248*BI116</f>
        <v>29492.910225</v>
      </c>
      <c r="BJ126" s="9">
        <f>'COGS-PRICE-MARGIN_CWS'!$B248*BJ116</f>
        <v>19661.940150000002</v>
      </c>
      <c r="BK126" s="118">
        <f>SUM(C126:BJ126)</f>
        <v>1044709.94265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9">SUM(D126:D127)</f>
        <v>0</v>
      </c>
      <c r="E128" s="63">
        <f t="shared" si="79"/>
        <v>0</v>
      </c>
      <c r="F128" s="63">
        <f t="shared" si="79"/>
        <v>2500</v>
      </c>
      <c r="G128" s="63">
        <f t="shared" si="79"/>
        <v>2500</v>
      </c>
      <c r="H128" s="63">
        <f t="shared" si="79"/>
        <v>2500</v>
      </c>
      <c r="I128" s="63">
        <f t="shared" si="79"/>
        <v>2500</v>
      </c>
      <c r="J128" s="63">
        <f t="shared" si="79"/>
        <v>2500</v>
      </c>
      <c r="K128" s="63">
        <f t="shared" si="79"/>
        <v>2500</v>
      </c>
      <c r="L128" s="63">
        <f t="shared" si="79"/>
        <v>2500</v>
      </c>
      <c r="M128" s="63">
        <f t="shared" si="79"/>
        <v>2500</v>
      </c>
      <c r="N128" s="63">
        <f t="shared" si="79"/>
        <v>2500</v>
      </c>
      <c r="O128" s="63">
        <f t="shared" si="79"/>
        <v>5350</v>
      </c>
      <c r="P128" s="63">
        <f t="shared" si="79"/>
        <v>8025</v>
      </c>
      <c r="Q128" s="63">
        <f t="shared" si="79"/>
        <v>8025</v>
      </c>
      <c r="R128" s="63">
        <f t="shared" si="79"/>
        <v>8025</v>
      </c>
      <c r="S128" s="63">
        <f t="shared" si="79"/>
        <v>8025</v>
      </c>
      <c r="T128" s="63">
        <f t="shared" si="79"/>
        <v>8025</v>
      </c>
      <c r="U128" s="63">
        <f t="shared" si="79"/>
        <v>8025</v>
      </c>
      <c r="V128" s="63">
        <f t="shared" si="79"/>
        <v>8025</v>
      </c>
      <c r="W128" s="63">
        <f t="shared" si="79"/>
        <v>8025</v>
      </c>
      <c r="X128" s="63">
        <f t="shared" si="79"/>
        <v>8025</v>
      </c>
      <c r="Y128" s="63">
        <f t="shared" si="79"/>
        <v>8025</v>
      </c>
      <c r="Z128" s="63">
        <f t="shared" si="79"/>
        <v>5350</v>
      </c>
      <c r="AA128" s="63">
        <f t="shared" si="79"/>
        <v>14311.25</v>
      </c>
      <c r="AB128" s="63">
        <f t="shared" si="79"/>
        <v>22898</v>
      </c>
      <c r="AC128" s="63">
        <f t="shared" si="79"/>
        <v>25760.25</v>
      </c>
      <c r="AD128" s="63">
        <f t="shared" si="79"/>
        <v>25760.25</v>
      </c>
      <c r="AE128" s="63">
        <f t="shared" si="79"/>
        <v>25760.25</v>
      </c>
      <c r="AF128" s="63">
        <f t="shared" si="79"/>
        <v>28622.5</v>
      </c>
      <c r="AG128" s="63">
        <f t="shared" si="79"/>
        <v>25760.25</v>
      </c>
      <c r="AH128" s="63">
        <f t="shared" si="79"/>
        <v>25760.25</v>
      </c>
      <c r="AI128" s="63">
        <f t="shared" si="79"/>
        <v>22898</v>
      </c>
      <c r="AJ128" s="63">
        <f t="shared" si="79"/>
        <v>22898</v>
      </c>
      <c r="AK128" s="63">
        <f t="shared" si="79"/>
        <v>22898</v>
      </c>
      <c r="AL128" s="63">
        <f t="shared" si="79"/>
        <v>14311.25</v>
      </c>
      <c r="AM128" s="63">
        <f t="shared" si="79"/>
        <v>15313.0375</v>
      </c>
      <c r="AN128" s="63">
        <f t="shared" si="79"/>
        <v>24500.86</v>
      </c>
      <c r="AO128" s="63">
        <f t="shared" si="79"/>
        <v>27563.467499999999</v>
      </c>
      <c r="AP128" s="63">
        <f t="shared" si="79"/>
        <v>27563.467499999999</v>
      </c>
      <c r="AQ128" s="63">
        <f t="shared" si="79"/>
        <v>30626.075000000001</v>
      </c>
      <c r="AR128" s="63">
        <f t="shared" si="79"/>
        <v>33688.682500000003</v>
      </c>
      <c r="AS128" s="63">
        <f t="shared" si="79"/>
        <v>27563.467499999999</v>
      </c>
      <c r="AT128" s="63">
        <f t="shared" si="79"/>
        <v>30626.075000000001</v>
      </c>
      <c r="AU128" s="63">
        <f t="shared" si="79"/>
        <v>24500.86</v>
      </c>
      <c r="AV128" s="63">
        <f t="shared" si="79"/>
        <v>24500.86</v>
      </c>
      <c r="AW128" s="63">
        <f t="shared" si="79"/>
        <v>24500.86</v>
      </c>
      <c r="AX128" s="63">
        <f t="shared" si="79"/>
        <v>15313.0375</v>
      </c>
      <c r="AY128" s="63">
        <f t="shared" si="79"/>
        <v>19661.940150000002</v>
      </c>
      <c r="AZ128" s="63">
        <f t="shared" si="79"/>
        <v>29492.910225</v>
      </c>
      <c r="BA128" s="63">
        <f t="shared" si="79"/>
        <v>29492.910225</v>
      </c>
      <c r="BB128" s="63">
        <f t="shared" si="79"/>
        <v>29492.910225</v>
      </c>
      <c r="BC128" s="63">
        <f t="shared" si="79"/>
        <v>32769.900249999999</v>
      </c>
      <c r="BD128" s="63">
        <f t="shared" si="79"/>
        <v>36046.890274999998</v>
      </c>
      <c r="BE128" s="63">
        <f t="shared" si="79"/>
        <v>29492.910225</v>
      </c>
      <c r="BF128" s="63">
        <f t="shared" si="79"/>
        <v>32769.900249999999</v>
      </c>
      <c r="BG128" s="63">
        <f t="shared" si="79"/>
        <v>29492.910225</v>
      </c>
      <c r="BH128" s="63">
        <f t="shared" si="79"/>
        <v>29492.910225</v>
      </c>
      <c r="BI128" s="63">
        <f t="shared" si="79"/>
        <v>29492.910225</v>
      </c>
      <c r="BJ128" s="63">
        <f t="shared" si="79"/>
        <v>19661.940150000002</v>
      </c>
      <c r="BL128" s="178">
        <f>BJ128+BJ123</f>
        <v>19661.940150000002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80">D88+D83+D56+D97+D123+D128</f>
        <v>0</v>
      </c>
      <c r="E132" s="63">
        <f t="shared" si="80"/>
        <v>0</v>
      </c>
      <c r="F132" s="63">
        <f t="shared" si="80"/>
        <v>152190</v>
      </c>
      <c r="G132" s="63">
        <f t="shared" si="80"/>
        <v>168570</v>
      </c>
      <c r="H132" s="63">
        <f t="shared" si="80"/>
        <v>184950</v>
      </c>
      <c r="I132" s="63">
        <f t="shared" si="80"/>
        <v>152190</v>
      </c>
      <c r="J132" s="63">
        <f t="shared" si="80"/>
        <v>168570</v>
      </c>
      <c r="K132" s="63">
        <f t="shared" si="80"/>
        <v>133310</v>
      </c>
      <c r="L132" s="63">
        <f t="shared" si="80"/>
        <v>133310</v>
      </c>
      <c r="M132" s="63">
        <f t="shared" si="80"/>
        <v>133310</v>
      </c>
      <c r="N132" s="63">
        <f t="shared" si="80"/>
        <v>79620</v>
      </c>
      <c r="O132" s="63">
        <f t="shared" si="80"/>
        <v>348285</v>
      </c>
      <c r="P132" s="63">
        <f t="shared" si="80"/>
        <v>570310</v>
      </c>
      <c r="Q132" s="63">
        <f t="shared" si="80"/>
        <v>630765</v>
      </c>
      <c r="R132" s="63">
        <f t="shared" si="80"/>
        <v>630765</v>
      </c>
      <c r="S132" s="63">
        <f t="shared" si="80"/>
        <v>693895</v>
      </c>
      <c r="T132" s="63">
        <f t="shared" si="80"/>
        <v>759700</v>
      </c>
      <c r="U132" s="63">
        <f t="shared" si="80"/>
        <v>630765</v>
      </c>
      <c r="V132" s="63">
        <f t="shared" si="80"/>
        <v>693895</v>
      </c>
      <c r="W132" s="63">
        <f t="shared" si="80"/>
        <v>570310</v>
      </c>
      <c r="X132" s="63">
        <f t="shared" si="80"/>
        <v>570310</v>
      </c>
      <c r="Y132" s="63">
        <f t="shared" si="80"/>
        <v>570310</v>
      </c>
      <c r="Z132" s="63">
        <f t="shared" si="80"/>
        <v>348285</v>
      </c>
      <c r="AA132" s="63">
        <f t="shared" si="80"/>
        <v>712127.8</v>
      </c>
      <c r="AB132" s="63">
        <f t="shared" si="80"/>
        <v>1151769.4000000001</v>
      </c>
      <c r="AC132" s="63">
        <f t="shared" si="80"/>
        <v>1298316.6000000001</v>
      </c>
      <c r="AD132" s="63">
        <f t="shared" si="80"/>
        <v>1298316.6000000001</v>
      </c>
      <c r="AE132" s="63">
        <f t="shared" si="80"/>
        <v>1412806.6</v>
      </c>
      <c r="AF132" s="63">
        <f t="shared" si="80"/>
        <v>1559353.8</v>
      </c>
      <c r="AG132" s="63">
        <f t="shared" si="80"/>
        <v>1298316.6000000001</v>
      </c>
      <c r="AH132" s="63">
        <f t="shared" si="80"/>
        <v>1412806.6</v>
      </c>
      <c r="AI132" s="63">
        <f t="shared" si="80"/>
        <v>1151769.4000000001</v>
      </c>
      <c r="AJ132" s="63">
        <f t="shared" si="80"/>
        <v>1151769.4000000001</v>
      </c>
      <c r="AK132" s="63">
        <f t="shared" si="80"/>
        <v>1151769.4000000001</v>
      </c>
      <c r="AL132" s="63">
        <f t="shared" si="80"/>
        <v>712127.8</v>
      </c>
      <c r="AM132" s="63">
        <f t="shared" si="80"/>
        <v>812203.50899999996</v>
      </c>
      <c r="AN132" s="63">
        <f t="shared" si="80"/>
        <v>1304670.7950000002</v>
      </c>
      <c r="AO132" s="63">
        <f t="shared" si="80"/>
        <v>1461476.2990000001</v>
      </c>
      <c r="AP132" s="63">
        <f t="shared" si="80"/>
        <v>1461476.2990000001</v>
      </c>
      <c r="AQ132" s="63">
        <f t="shared" si="80"/>
        <v>1618281.8030000001</v>
      </c>
      <c r="AR132" s="63">
        <f t="shared" si="80"/>
        <v>1775087.307</v>
      </c>
      <c r="AS132" s="63">
        <f t="shared" si="80"/>
        <v>1461476.2990000001</v>
      </c>
      <c r="AT132" s="63">
        <f t="shared" si="80"/>
        <v>1618281.8030000001</v>
      </c>
      <c r="AU132" s="63">
        <f t="shared" si="80"/>
        <v>1304670.7950000002</v>
      </c>
      <c r="AV132" s="63">
        <f t="shared" si="80"/>
        <v>1304670.7950000002</v>
      </c>
      <c r="AW132" s="63">
        <f t="shared" si="80"/>
        <v>1304670.7950000002</v>
      </c>
      <c r="AX132" s="63">
        <f t="shared" si="80"/>
        <v>812203.50899999996</v>
      </c>
      <c r="AY132" s="63">
        <f t="shared" si="80"/>
        <v>926077.3810650002</v>
      </c>
      <c r="AZ132" s="63">
        <f t="shared" si="80"/>
        <v>1483165.6853150001</v>
      </c>
      <c r="BA132" s="63">
        <f t="shared" si="80"/>
        <v>1647670.5845700002</v>
      </c>
      <c r="BB132" s="63">
        <f t="shared" si="80"/>
        <v>1647670.5845700002</v>
      </c>
      <c r="BC132" s="63">
        <f t="shared" si="80"/>
        <v>1839046.8020299999</v>
      </c>
      <c r="BD132" s="63">
        <f t="shared" si="80"/>
        <v>2006828.6913100004</v>
      </c>
      <c r="BE132" s="63">
        <f t="shared" si="80"/>
        <v>1647670.5845700002</v>
      </c>
      <c r="BF132" s="63">
        <f t="shared" si="80"/>
        <v>1839046.8020299999</v>
      </c>
      <c r="BG132" s="63">
        <f t="shared" si="80"/>
        <v>1483165.6853150001</v>
      </c>
      <c r="BH132" s="63">
        <f t="shared" si="80"/>
        <v>1483165.6853150001</v>
      </c>
      <c r="BI132" s="63">
        <f t="shared" si="80"/>
        <v>1483165.6853150001</v>
      </c>
      <c r="BJ132" s="63">
        <f t="shared" si="80"/>
        <v>926077.3810650002</v>
      </c>
      <c r="BK132" s="118">
        <f>SUM(C132:BJ132)</f>
        <v>57286786.56047</v>
      </c>
      <c r="BL132" s="178">
        <f>BK87+BK86+BK82+BK81+BK56</f>
        <v>26457201.201000009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81">D68+D83+D88+D109+D123+D128</f>
        <v>0</v>
      </c>
      <c r="E133" s="63">
        <f t="shared" si="81"/>
        <v>0</v>
      </c>
      <c r="F133" s="63">
        <f t="shared" si="81"/>
        <v>49190</v>
      </c>
      <c r="G133" s="63">
        <f t="shared" si="81"/>
        <v>53070</v>
      </c>
      <c r="H133" s="63">
        <f t="shared" si="81"/>
        <v>56950</v>
      </c>
      <c r="I133" s="63">
        <f t="shared" si="81"/>
        <v>49190</v>
      </c>
      <c r="J133" s="63">
        <f t="shared" si="81"/>
        <v>53070</v>
      </c>
      <c r="K133" s="63">
        <f t="shared" si="81"/>
        <v>42810</v>
      </c>
      <c r="L133" s="63">
        <f t="shared" si="81"/>
        <v>42810</v>
      </c>
      <c r="M133" s="63">
        <f t="shared" si="81"/>
        <v>42810</v>
      </c>
      <c r="N133" s="63">
        <f t="shared" si="81"/>
        <v>27620</v>
      </c>
      <c r="O133" s="63">
        <f t="shared" si="81"/>
        <v>128935</v>
      </c>
      <c r="P133" s="63">
        <f t="shared" si="81"/>
        <v>212930</v>
      </c>
      <c r="Q133" s="63">
        <f t="shared" si="81"/>
        <v>233260</v>
      </c>
      <c r="R133" s="63">
        <f t="shared" si="81"/>
        <v>233260</v>
      </c>
      <c r="S133" s="63">
        <f t="shared" si="81"/>
        <v>255195</v>
      </c>
      <c r="T133" s="63">
        <f t="shared" si="81"/>
        <v>279805</v>
      </c>
      <c r="U133" s="63">
        <f t="shared" si="81"/>
        <v>233260</v>
      </c>
      <c r="V133" s="63">
        <f t="shared" si="81"/>
        <v>255195</v>
      </c>
      <c r="W133" s="63">
        <f t="shared" si="81"/>
        <v>212930</v>
      </c>
      <c r="X133" s="63">
        <f t="shared" si="81"/>
        <v>212930</v>
      </c>
      <c r="Y133" s="63">
        <f t="shared" si="81"/>
        <v>212930</v>
      </c>
      <c r="Z133" s="63">
        <f t="shared" si="81"/>
        <v>128935</v>
      </c>
      <c r="AA133" s="63">
        <f t="shared" si="81"/>
        <v>281014.8</v>
      </c>
      <c r="AB133" s="63">
        <f t="shared" si="81"/>
        <v>453401.85000000003</v>
      </c>
      <c r="AC133" s="63">
        <f t="shared" si="81"/>
        <v>510864.2</v>
      </c>
      <c r="AD133" s="63">
        <f t="shared" si="81"/>
        <v>510864.2</v>
      </c>
      <c r="AE133" s="63">
        <f t="shared" si="81"/>
        <v>551653.05000000005</v>
      </c>
      <c r="AF133" s="63">
        <f t="shared" si="81"/>
        <v>609115.39999999991</v>
      </c>
      <c r="AG133" s="63">
        <f t="shared" si="81"/>
        <v>510864.2</v>
      </c>
      <c r="AH133" s="63">
        <f t="shared" si="81"/>
        <v>551653.05000000005</v>
      </c>
      <c r="AI133" s="63">
        <f t="shared" si="81"/>
        <v>453401.85000000003</v>
      </c>
      <c r="AJ133" s="63">
        <f t="shared" si="81"/>
        <v>453401.85000000003</v>
      </c>
      <c r="AK133" s="63">
        <f t="shared" si="81"/>
        <v>453401.85000000003</v>
      </c>
      <c r="AL133" s="63">
        <f t="shared" si="81"/>
        <v>281014.8</v>
      </c>
      <c r="AM133" s="63">
        <f t="shared" si="81"/>
        <v>317898.65850000002</v>
      </c>
      <c r="AN133" s="63">
        <f t="shared" si="81"/>
        <v>508392.84500000003</v>
      </c>
      <c r="AO133" s="63">
        <f t="shared" si="81"/>
        <v>569644.995</v>
      </c>
      <c r="AP133" s="63">
        <f t="shared" si="81"/>
        <v>569644.995</v>
      </c>
      <c r="AQ133" s="63">
        <f t="shared" si="81"/>
        <v>630897.14500000002</v>
      </c>
      <c r="AR133" s="63">
        <f t="shared" si="81"/>
        <v>692149.29499999981</v>
      </c>
      <c r="AS133" s="63">
        <f t="shared" si="81"/>
        <v>569644.995</v>
      </c>
      <c r="AT133" s="63">
        <f t="shared" si="81"/>
        <v>630897.14500000002</v>
      </c>
      <c r="AU133" s="63">
        <f t="shared" si="81"/>
        <v>508392.84500000003</v>
      </c>
      <c r="AV133" s="63">
        <f t="shared" si="81"/>
        <v>508392.84500000003</v>
      </c>
      <c r="AW133" s="63">
        <f t="shared" si="81"/>
        <v>508392.84500000003</v>
      </c>
      <c r="AX133" s="63">
        <f t="shared" si="81"/>
        <v>317898.65850000002</v>
      </c>
      <c r="AY133" s="63">
        <f t="shared" si="81"/>
        <v>363090.49477000005</v>
      </c>
      <c r="AZ133" s="63">
        <f t="shared" si="81"/>
        <v>579371.83641999983</v>
      </c>
      <c r="BA133" s="63">
        <f t="shared" si="81"/>
        <v>641634.64689500001</v>
      </c>
      <c r="BB133" s="63">
        <f t="shared" si="81"/>
        <v>641634.64689500001</v>
      </c>
      <c r="BC133" s="63">
        <f t="shared" si="81"/>
        <v>714383.82544999989</v>
      </c>
      <c r="BD133" s="63">
        <f t="shared" si="81"/>
        <v>779923.62595000037</v>
      </c>
      <c r="BE133" s="63">
        <f t="shared" si="81"/>
        <v>641634.64689500001</v>
      </c>
      <c r="BF133" s="63">
        <f t="shared" si="81"/>
        <v>714383.82544999989</v>
      </c>
      <c r="BG133" s="63">
        <f t="shared" si="81"/>
        <v>579371.83641999983</v>
      </c>
      <c r="BH133" s="63">
        <f t="shared" si="81"/>
        <v>579371.83641999983</v>
      </c>
      <c r="BI133" s="63">
        <f t="shared" si="81"/>
        <v>579371.83641999983</v>
      </c>
      <c r="BJ133" s="63">
        <f t="shared" si="81"/>
        <v>363090.49477000005</v>
      </c>
      <c r="BK133" s="118">
        <f>SUM(C133:BJ133)</f>
        <v>22147246.919755001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375" t="s">
        <v>356</v>
      </c>
      <c r="B4" s="375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288514.8</v>
      </c>
      <c r="AB7" s="9">
        <f>'REV-REVCALC_CWS'!AB17</f>
        <v>473988.60000000003</v>
      </c>
      <c r="AC7" s="9">
        <f>'REV-REVCALC_CWS'!AC17</f>
        <v>535813.20000000007</v>
      </c>
      <c r="AD7" s="9">
        <f>'REV-REVCALC_CWS'!AD17</f>
        <v>535813.20000000007</v>
      </c>
      <c r="AE7" s="9">
        <f>'REV-REVCALC_CWS'!AE17</f>
        <v>597637.80000000005</v>
      </c>
      <c r="AF7" s="9">
        <f>'REV-REVCALC_CWS'!AF17</f>
        <v>659462.40000000002</v>
      </c>
      <c r="AG7" s="9">
        <f>'REV-REVCALC_CWS'!AG17</f>
        <v>535813.20000000007</v>
      </c>
      <c r="AH7" s="9">
        <f>'REV-REVCALC_CWS'!AH17</f>
        <v>597637.80000000005</v>
      </c>
      <c r="AI7" s="9">
        <f>'REV-REVCALC_CWS'!AI17</f>
        <v>473988.60000000003</v>
      </c>
      <c r="AJ7" s="9">
        <f>'REV-REVCALC_CWS'!AJ17</f>
        <v>473988.60000000003</v>
      </c>
      <c r="AK7" s="9">
        <f>'REV-REVCALC_CWS'!AK17</f>
        <v>473988.60000000003</v>
      </c>
      <c r="AL7" s="9">
        <f>'REV-REVCALC_CWS'!AL17</f>
        <v>288514.8</v>
      </c>
      <c r="AM7" s="9">
        <f>'REV-REVCALC_CWS'!AM17</f>
        <v>683573.99400000006</v>
      </c>
      <c r="AN7" s="9">
        <f>'REV-REVCALC_CWS'!AN17</f>
        <v>1102538.7</v>
      </c>
      <c r="AO7" s="9">
        <f>'REV-REVCALC_CWS'!AO17</f>
        <v>1234843.344</v>
      </c>
      <c r="AP7" s="9">
        <f>'REV-REVCALC_CWS'!AP17</f>
        <v>1234843.344</v>
      </c>
      <c r="AQ7" s="9">
        <f>'REV-REVCALC_CWS'!AQ17</f>
        <v>1367147.9880000001</v>
      </c>
      <c r="AR7" s="9">
        <f>'REV-REVCALC_CWS'!AR17</f>
        <v>1499452.632</v>
      </c>
      <c r="AS7" s="9">
        <f>'REV-REVCALC_CWS'!AS17</f>
        <v>1234843.344</v>
      </c>
      <c r="AT7" s="9">
        <f>'REV-REVCALC_CWS'!AT17</f>
        <v>1367147.9880000001</v>
      </c>
      <c r="AU7" s="9">
        <f>'REV-REVCALC_CWS'!AU17</f>
        <v>1102538.7</v>
      </c>
      <c r="AV7" s="9">
        <f>'REV-REVCALC_CWS'!AV17</f>
        <v>1102538.7</v>
      </c>
      <c r="AW7" s="9">
        <f>'REV-REVCALC_CWS'!AW17</f>
        <v>1102538.7</v>
      </c>
      <c r="AX7" s="9">
        <f>'REV-REVCALC_CWS'!AX17</f>
        <v>683573.99400000006</v>
      </c>
      <c r="AY7" s="9">
        <f>'REV-REVCALC_CWS'!AY17</f>
        <v>778612.82994000008</v>
      </c>
      <c r="AZ7" s="9">
        <f>'REV-REVCALC_CWS'!AZ17</f>
        <v>1250499.3935400003</v>
      </c>
      <c r="BA7" s="9">
        <f>'REV-REVCALC_CWS'!BA17</f>
        <v>1392065.3626200003</v>
      </c>
      <c r="BB7" s="9">
        <f>'REV-REVCALC_CWS'!BB17</f>
        <v>1392065.3626200003</v>
      </c>
      <c r="BC7" s="9">
        <f>'REV-REVCALC_CWS'!BC17</f>
        <v>1557225.6598800002</v>
      </c>
      <c r="BD7" s="9">
        <f>'REV-REVCALC_CWS'!BD17</f>
        <v>1698791.6289600004</v>
      </c>
      <c r="BE7" s="9">
        <f>'REV-REVCALC_CWS'!BE17</f>
        <v>1392065.3626200003</v>
      </c>
      <c r="BF7" s="9">
        <f>'REV-REVCALC_CWS'!BF17</f>
        <v>1557225.6598800002</v>
      </c>
      <c r="BG7" s="9">
        <f>'REV-REVCALC_CWS'!BG17</f>
        <v>1250499.3935400003</v>
      </c>
      <c r="BH7" s="9">
        <f>'REV-REVCALC_CWS'!BH17</f>
        <v>1250499.3935400003</v>
      </c>
      <c r="BI7" s="9">
        <f>'REV-REVCALC_CWS'!BI17</f>
        <v>1250499.3935400003</v>
      </c>
      <c r="BJ7" s="9">
        <f>'REV-REVCALC_CWS'!BJ17</f>
        <v>778612.82994000008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22898</v>
      </c>
      <c r="AC10" s="9">
        <f>'REV-REVCALC_CWS'!AC44</f>
        <v>25760.25</v>
      </c>
      <c r="AD10" s="9">
        <f>'REV-REVCALC_CWS'!AD44</f>
        <v>25760.25</v>
      </c>
      <c r="AE10" s="9">
        <f>'REV-REVCALC_CWS'!AE44</f>
        <v>25760.25</v>
      </c>
      <c r="AF10" s="9">
        <f>'REV-REVCALC_CWS'!AF44</f>
        <v>28622.5</v>
      </c>
      <c r="AG10" s="9">
        <f>'REV-REVCALC_CWS'!AG44</f>
        <v>25760.25</v>
      </c>
      <c r="AH10" s="9">
        <f>'REV-REVCALC_CWS'!AH44</f>
        <v>25760.25</v>
      </c>
      <c r="AI10" s="9">
        <f>'REV-REVCALC_CWS'!AI44</f>
        <v>22898</v>
      </c>
      <c r="AJ10" s="9">
        <f>'REV-REVCALC_CWS'!AJ44</f>
        <v>22898</v>
      </c>
      <c r="AK10" s="9">
        <f>'REV-REVCALC_CWS'!AK44</f>
        <v>22898</v>
      </c>
      <c r="AL10" s="9">
        <f>'REV-REVCALC_CWS'!AL44</f>
        <v>14311.25</v>
      </c>
      <c r="AM10" s="9">
        <f>'REV-REVCALC_CWS'!AM44</f>
        <v>30626.075000000001</v>
      </c>
      <c r="AN10" s="9">
        <f>'REV-REVCALC_CWS'!AN44</f>
        <v>45939.112500000003</v>
      </c>
      <c r="AO10" s="9">
        <f>'REV-REVCALC_CWS'!AO44</f>
        <v>52064.327499999999</v>
      </c>
      <c r="AP10" s="9">
        <f>'REV-REVCALC_CWS'!AP44</f>
        <v>52064.327499999999</v>
      </c>
      <c r="AQ10" s="9">
        <f>'REV-REVCALC_CWS'!AQ44</f>
        <v>58189.542500000003</v>
      </c>
      <c r="AR10" s="9">
        <f>'REV-REVCALC_CWS'!AR44</f>
        <v>64314.7575</v>
      </c>
      <c r="AS10" s="9">
        <f>'REV-REVCALC_CWS'!AS44</f>
        <v>52064.327499999999</v>
      </c>
      <c r="AT10" s="9">
        <f>'REV-REVCALC_CWS'!AT44</f>
        <v>58189.542500000003</v>
      </c>
      <c r="AU10" s="9">
        <f>'REV-REVCALC_CWS'!AU44</f>
        <v>45939.112500000003</v>
      </c>
      <c r="AV10" s="9">
        <f>'REV-REVCALC_CWS'!AV44</f>
        <v>45939.112500000003</v>
      </c>
      <c r="AW10" s="9">
        <f>'REV-REVCALC_CWS'!AW44</f>
        <v>45939.112500000003</v>
      </c>
      <c r="AX10" s="9">
        <f>'REV-REVCALC_CWS'!AX44</f>
        <v>30626.075000000001</v>
      </c>
      <c r="AY10" s="9">
        <f>'REV-REVCALC_CWS'!AY44</f>
        <v>32769.900249999999</v>
      </c>
      <c r="AZ10" s="9">
        <f>'REV-REVCALC_CWS'!AZ44</f>
        <v>52431.840400000001</v>
      </c>
      <c r="BA10" s="9">
        <f>'REV-REVCALC_CWS'!BA44</f>
        <v>58985.820449999999</v>
      </c>
      <c r="BB10" s="9">
        <f>'REV-REVCALC_CWS'!BB44</f>
        <v>58985.820449999999</v>
      </c>
      <c r="BC10" s="9">
        <f>'REV-REVCALC_CWS'!BC44</f>
        <v>65539.800499999998</v>
      </c>
      <c r="BD10" s="9">
        <f>'REV-REVCALC_CWS'!BD44</f>
        <v>72093.780549999996</v>
      </c>
      <c r="BE10" s="9">
        <f>'REV-REVCALC_CWS'!BE44</f>
        <v>58985.820449999999</v>
      </c>
      <c r="BF10" s="9">
        <f>'REV-REVCALC_CWS'!BF44</f>
        <v>65539.800499999998</v>
      </c>
      <c r="BG10" s="9">
        <f>'REV-REVCALC_CWS'!BG44</f>
        <v>52431.840400000001</v>
      </c>
      <c r="BH10" s="9">
        <f>'REV-REVCALC_CWS'!BH44</f>
        <v>52431.840400000001</v>
      </c>
      <c r="BI10" s="9">
        <f>'REV-REVCALC_CWS'!BI44</f>
        <v>52431.840400000001</v>
      </c>
      <c r="BJ10" s="9">
        <f>'REV-REVCALC_CWS'!BJ44</f>
        <v>32769.900249999999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302826.05</v>
      </c>
      <c r="AB12" s="9">
        <f t="shared" si="0"/>
        <v>496886.60000000003</v>
      </c>
      <c r="AC12" s="9">
        <f t="shared" si="0"/>
        <v>561573.45000000007</v>
      </c>
      <c r="AD12" s="9">
        <f t="shared" si="0"/>
        <v>561573.45000000007</v>
      </c>
      <c r="AE12" s="9">
        <f t="shared" si="0"/>
        <v>623398.05000000005</v>
      </c>
      <c r="AF12" s="9">
        <f t="shared" si="0"/>
        <v>688084.9</v>
      </c>
      <c r="AG12" s="9">
        <f t="shared" si="0"/>
        <v>561573.45000000007</v>
      </c>
      <c r="AH12" s="9">
        <f t="shared" si="0"/>
        <v>623398.05000000005</v>
      </c>
      <c r="AI12" s="9">
        <f t="shared" si="0"/>
        <v>496886.60000000003</v>
      </c>
      <c r="AJ12" s="9">
        <f t="shared" si="0"/>
        <v>496886.60000000003</v>
      </c>
      <c r="AK12" s="9">
        <f t="shared" si="0"/>
        <v>496886.60000000003</v>
      </c>
      <c r="AL12" s="9">
        <f t="shared" si="0"/>
        <v>302826.05</v>
      </c>
      <c r="AM12" s="9">
        <f t="shared" si="0"/>
        <v>714200.06900000002</v>
      </c>
      <c r="AN12" s="9">
        <f t="shared" si="0"/>
        <v>1148477.8125</v>
      </c>
      <c r="AO12" s="9">
        <f t="shared" si="0"/>
        <v>1286907.6714999999</v>
      </c>
      <c r="AP12" s="9">
        <f t="shared" si="0"/>
        <v>1286907.6714999999</v>
      </c>
      <c r="AQ12" s="9">
        <f t="shared" si="0"/>
        <v>1425337.5305000001</v>
      </c>
      <c r="AR12" s="9">
        <f t="shared" si="0"/>
        <v>1563767.3895</v>
      </c>
      <c r="AS12" s="9">
        <f t="shared" si="0"/>
        <v>1286907.6714999999</v>
      </c>
      <c r="AT12" s="9">
        <f t="shared" si="0"/>
        <v>1425337.5305000001</v>
      </c>
      <c r="AU12" s="9">
        <f t="shared" si="0"/>
        <v>1148477.8125</v>
      </c>
      <c r="AV12" s="9">
        <f t="shared" si="0"/>
        <v>1148477.8125</v>
      </c>
      <c r="AW12" s="9">
        <f t="shared" si="0"/>
        <v>1148477.8125</v>
      </c>
      <c r="AX12" s="9">
        <f t="shared" si="0"/>
        <v>714200.06900000002</v>
      </c>
      <c r="AY12" s="9">
        <f t="shared" si="0"/>
        <v>811382.73019000003</v>
      </c>
      <c r="AZ12" s="9">
        <f t="shared" si="0"/>
        <v>1302931.2339400004</v>
      </c>
      <c r="BA12" s="9">
        <f t="shared" si="0"/>
        <v>1451051.1830700003</v>
      </c>
      <c r="BB12" s="9">
        <f t="shared" si="0"/>
        <v>1451051.1830700003</v>
      </c>
      <c r="BC12" s="9">
        <f t="shared" si="0"/>
        <v>1622765.4603800001</v>
      </c>
      <c r="BD12" s="9">
        <f t="shared" si="0"/>
        <v>1770885.4095100004</v>
      </c>
      <c r="BE12" s="9">
        <f t="shared" si="0"/>
        <v>1451051.1830700003</v>
      </c>
      <c r="BF12" s="9">
        <f t="shared" si="0"/>
        <v>1622765.4603800001</v>
      </c>
      <c r="BG12" s="9">
        <f t="shared" si="0"/>
        <v>1302931.2339400004</v>
      </c>
      <c r="BH12" s="9">
        <f t="shared" si="0"/>
        <v>1302931.2339400004</v>
      </c>
      <c r="BI12" s="9">
        <f t="shared" si="0"/>
        <v>1302931.2339400004</v>
      </c>
      <c r="BJ12" s="9">
        <f t="shared" si="0"/>
        <v>811382.73019000003</v>
      </c>
      <c r="BK12" s="66">
        <f>SUM(C12:BJ12)</f>
        <v>41820881.978619993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6212799.8499999996</v>
      </c>
      <c r="AX13" s="38">
        <f>SUM(AM7:AX11)</f>
        <v>14297476.853000004</v>
      </c>
      <c r="BJ13" s="38">
        <f>SUM(AY7:BJ11)</f>
        <v>16204060.275620002</v>
      </c>
      <c r="BK13" s="65">
        <f>SUM(C13:BJ13)</f>
        <v>41820881.978620008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5" t="s">
        <v>35</v>
      </c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 t="s">
        <v>36</v>
      </c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  <c r="AA17" s="375" t="s">
        <v>37</v>
      </c>
      <c r="AB17" s="375"/>
      <c r="AC17" s="375"/>
      <c r="AD17" s="375"/>
      <c r="AE17" s="375"/>
      <c r="AF17" s="375"/>
      <c r="AG17" s="375"/>
      <c r="AH17" s="375"/>
      <c r="AI17" s="375"/>
      <c r="AJ17" s="375"/>
      <c r="AK17" s="375"/>
      <c r="AL17" s="375"/>
      <c r="AM17" s="375" t="s">
        <v>38</v>
      </c>
      <c r="AN17" s="375"/>
      <c r="AO17" s="375"/>
      <c r="AP17" s="375"/>
      <c r="AQ17" s="375"/>
      <c r="AR17" s="375"/>
      <c r="AS17" s="375"/>
      <c r="AT17" s="375"/>
      <c r="AU17" s="375"/>
      <c r="AV17" s="375"/>
      <c r="AW17" s="375"/>
      <c r="AX17" s="375"/>
      <c r="AY17" s="375" t="s">
        <v>39</v>
      </c>
      <c r="AZ17" s="375"/>
      <c r="BA17" s="375"/>
      <c r="BB17" s="375"/>
      <c r="BC17" s="375"/>
      <c r="BD17" s="375"/>
      <c r="BE17" s="375"/>
      <c r="BF17" s="375"/>
      <c r="BG17" s="375"/>
      <c r="BH17" s="375"/>
      <c r="BI17" s="375"/>
      <c r="BJ17" s="375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102468.54999999999</v>
      </c>
      <c r="AB20" s="9">
        <f>'FIN-P&amp;L_CWS'!AD129</f>
        <v>167727.85000000003</v>
      </c>
      <c r="AC20" s="9">
        <f>'FIN-P&amp;L_CWS'!AE129</f>
        <v>189480.95</v>
      </c>
      <c r="AD20" s="9">
        <f>'FIN-P&amp;L_CWS'!AF129</f>
        <v>189480.95</v>
      </c>
      <c r="AE20" s="9">
        <f>'FIN-P&amp;L_CWS'!AG129</f>
        <v>208371.80000000005</v>
      </c>
      <c r="AF20" s="9">
        <f>'FIN-P&amp;L_CWS'!AH129</f>
        <v>230124.89999999997</v>
      </c>
      <c r="AG20" s="9">
        <f>'FIN-P&amp;L_CWS'!AI129</f>
        <v>189480.95</v>
      </c>
      <c r="AH20" s="9">
        <f>'FIN-P&amp;L_CWS'!AJ129</f>
        <v>208371.80000000005</v>
      </c>
      <c r="AI20" s="9">
        <f>'FIN-P&amp;L_CWS'!AK129</f>
        <v>167727.85000000003</v>
      </c>
      <c r="AJ20" s="9">
        <f>'FIN-P&amp;L_CWS'!AL129</f>
        <v>167727.85000000003</v>
      </c>
      <c r="AK20" s="9">
        <f>'FIN-P&amp;L_CWS'!AM129</f>
        <v>167727.85000000003</v>
      </c>
      <c r="AL20" s="9">
        <f>'FIN-P&amp;L_CWS'!AN129</f>
        <v>102468.54999999999</v>
      </c>
      <c r="AM20" s="9">
        <f>'FIN-P&amp;L_CWS'!AO129</f>
        <v>239495.90650000004</v>
      </c>
      <c r="AN20" s="9">
        <f>'FIN-P&amp;L_CWS'!AP129</f>
        <v>382825.93749999994</v>
      </c>
      <c r="AO20" s="9">
        <f>'FIN-P&amp;L_CWS'!AQ129</f>
        <v>429377.57149999996</v>
      </c>
      <c r="AP20" s="9">
        <f>'FIN-P&amp;L_CWS'!AR129</f>
        <v>429377.57149999996</v>
      </c>
      <c r="AQ20" s="9">
        <f>'FIN-P&amp;L_CWS'!AS129</f>
        <v>475929.20550000004</v>
      </c>
      <c r="AR20" s="9">
        <f>'FIN-P&amp;L_CWS'!AT129</f>
        <v>522480.83949999983</v>
      </c>
      <c r="AS20" s="9">
        <f>'FIN-P&amp;L_CWS'!AU129</f>
        <v>429377.57149999996</v>
      </c>
      <c r="AT20" s="9">
        <f>'FIN-P&amp;L_CWS'!AV129</f>
        <v>475929.20550000004</v>
      </c>
      <c r="AU20" s="9">
        <f>'FIN-P&amp;L_CWS'!AW129</f>
        <v>382825.93749999994</v>
      </c>
      <c r="AV20" s="9">
        <f>'FIN-P&amp;L_CWS'!AX129</f>
        <v>382825.93749999994</v>
      </c>
      <c r="AW20" s="9">
        <f>'FIN-P&amp;L_CWS'!AY129</f>
        <v>382825.93749999994</v>
      </c>
      <c r="AX20" s="9">
        <f>'FIN-P&amp;L_CWS'!AZ129</f>
        <v>239495.90650000004</v>
      </c>
      <c r="AY20" s="9">
        <f>'FIN-P&amp;L_CWS'!BA129</f>
        <v>270679.37606500002</v>
      </c>
      <c r="AZ20" s="9">
        <f>'FIN-P&amp;L_CWS'!BB129</f>
        <v>434528.87731500017</v>
      </c>
      <c r="BA20" s="9">
        <f>'FIN-P&amp;L_CWS'!BC129</f>
        <v>484339.12569500017</v>
      </c>
      <c r="BB20" s="9">
        <f>'FIN-P&amp;L_CWS'!BD129</f>
        <v>484339.12569500017</v>
      </c>
      <c r="BC20" s="9">
        <f>'FIN-P&amp;L_CWS'!BE129</f>
        <v>541358.75213000004</v>
      </c>
      <c r="BD20" s="9">
        <f>'FIN-P&amp;L_CWS'!BF129</f>
        <v>591169.00051000039</v>
      </c>
      <c r="BE20" s="9">
        <f>'FIN-P&amp;L_CWS'!BG129</f>
        <v>484339.12569500017</v>
      </c>
      <c r="BF20" s="9">
        <f>'FIN-P&amp;L_CWS'!BH129</f>
        <v>541358.75213000004</v>
      </c>
      <c r="BG20" s="9">
        <f>'FIN-P&amp;L_CWS'!BI129</f>
        <v>434528.87731500017</v>
      </c>
      <c r="BH20" s="9">
        <f>'FIN-P&amp;L_CWS'!BJ129</f>
        <v>434528.87731500017</v>
      </c>
      <c r="BI20" s="9">
        <f>'FIN-P&amp;L_CWS'!BK129</f>
        <v>434528.87731500017</v>
      </c>
      <c r="BJ20" s="9">
        <f>'FIN-P&amp;L_CWS'!BL129</f>
        <v>270679.37606500002</v>
      </c>
    </row>
    <row r="21" spans="2:62" x14ac:dyDescent="0.15">
      <c r="B21" s="33" t="s">
        <v>297</v>
      </c>
      <c r="C21" s="9">
        <f>'FIN-P&amp;L_CWS'!E205</f>
        <v>9385117.333333334</v>
      </c>
      <c r="D21" s="9">
        <f>'FIN-P&amp;L_CWS'!F205</f>
        <v>9358359</v>
      </c>
      <c r="E21" s="9">
        <f>'FIN-P&amp;L_CWS'!G205</f>
        <v>9358365.666666666</v>
      </c>
      <c r="F21" s="9">
        <f>'FIN-P&amp;L_CWS'!H205</f>
        <v>9427025.666666666</v>
      </c>
      <c r="G21" s="9">
        <f>'FIN-P&amp;L_CWS'!I205</f>
        <v>9464365.666666666</v>
      </c>
      <c r="H21" s="9">
        <f>'FIN-P&amp;L_CWS'!J205</f>
        <v>9463525.666666666</v>
      </c>
      <c r="I21" s="9">
        <f>'FIN-P&amp;L_CWS'!K205</f>
        <v>9498265.666666666</v>
      </c>
      <c r="J21" s="9">
        <f>'FIN-P&amp;L_CWS'!L205</f>
        <v>9465975.666666666</v>
      </c>
      <c r="K21" s="9">
        <f>'FIN-P&amp;L_CWS'!M205</f>
        <v>9459815.666666666</v>
      </c>
      <c r="L21" s="9">
        <f>'FIN-P&amp;L_CWS'!N205</f>
        <v>9434730.666666666</v>
      </c>
      <c r="M21" s="9">
        <f>'FIN-P&amp;L_CWS'!O205</f>
        <v>9434255.666666666</v>
      </c>
      <c r="N21" s="9">
        <f>'FIN-P&amp;L_CWS'!P205</f>
        <v>9433790.666666666</v>
      </c>
      <c r="O21" s="9">
        <f>'FIN-P&amp;L_CWS'!Q205</f>
        <v>10881787.291666666</v>
      </c>
      <c r="P21" s="9">
        <f>'FIN-P&amp;L_CWS'!R205</f>
        <v>10875432.291666666</v>
      </c>
      <c r="Q21" s="9">
        <f>'FIN-P&amp;L_CWS'!S205</f>
        <v>10875432.291666666</v>
      </c>
      <c r="R21" s="9">
        <f>'FIN-P&amp;L_CWS'!T205</f>
        <v>10880997.291666666</v>
      </c>
      <c r="S21" s="9">
        <f>'FIN-P&amp;L_CWS'!U205</f>
        <v>10878532.291666666</v>
      </c>
      <c r="T21" s="9">
        <f>'FIN-P&amp;L_CWS'!V205</f>
        <v>10880192.291666666</v>
      </c>
      <c r="U21" s="9">
        <f>'FIN-P&amp;L_CWS'!W205</f>
        <v>9883603.958333334</v>
      </c>
      <c r="V21" s="9">
        <f>'FIN-P&amp;L_CWS'!X205</f>
        <v>9883408.958333334</v>
      </c>
      <c r="W21" s="9">
        <f>'FIN-P&amp;L_CWS'!Y205</f>
        <v>9881088.958333334</v>
      </c>
      <c r="X21" s="9">
        <f>'FIN-P&amp;L_CWS'!Z205</f>
        <v>9883603.958333334</v>
      </c>
      <c r="Y21" s="9">
        <f>'FIN-P&amp;L_CWS'!AA205</f>
        <v>9881088.958333334</v>
      </c>
      <c r="Z21" s="9">
        <f>'FIN-P&amp;L_CWS'!AB205</f>
        <v>9883248.958333334</v>
      </c>
      <c r="AA21" s="9">
        <f>'FIN-P&amp;L_CWS'!AC205</f>
        <v>8345192.8822916662</v>
      </c>
      <c r="AB21" s="9">
        <f>'FIN-P&amp;L_CWS'!AD205</f>
        <v>8344499.5489583332</v>
      </c>
      <c r="AC21" s="9">
        <f>'FIN-P&amp;L_CWS'!AE205</f>
        <v>8338929.5489583332</v>
      </c>
      <c r="AD21" s="9">
        <f>'FIN-P&amp;L_CWS'!AF205</f>
        <v>8345034.5489583332</v>
      </c>
      <c r="AE21" s="9">
        <f>'FIN-P&amp;L_CWS'!AG205</f>
        <v>8338929.5489583332</v>
      </c>
      <c r="AF21" s="9">
        <f>'FIN-P&amp;L_CWS'!AH205</f>
        <v>8342179.5489583332</v>
      </c>
      <c r="AG21" s="9">
        <f>'FIN-P&amp;L_CWS'!AI205</f>
        <v>8340284.5489583332</v>
      </c>
      <c r="AH21" s="9">
        <f>'FIN-P&amp;L_CWS'!AJ205</f>
        <v>8342179.5489583332</v>
      </c>
      <c r="AI21" s="9">
        <f>'FIN-P&amp;L_CWS'!AK205</f>
        <v>8338929.5489583332</v>
      </c>
      <c r="AJ21" s="9">
        <f>'FIN-P&amp;L_CWS'!AL205</f>
        <v>8343534.5489583332</v>
      </c>
      <c r="AK21" s="9">
        <f>'FIN-P&amp;L_CWS'!AM205</f>
        <v>8338929.5489583332</v>
      </c>
      <c r="AL21" s="9">
        <f>'FIN-P&amp;L_CWS'!AN205</f>
        <v>8342179.5489583332</v>
      </c>
      <c r="AM21" s="9">
        <f>'FIN-P&amp;L_CWS'!AO205</f>
        <v>10028995.319348959</v>
      </c>
      <c r="AN21" s="9">
        <f>'FIN-P&amp;L_CWS'!AP205</f>
        <v>10025890.319348959</v>
      </c>
      <c r="AO21" s="9">
        <f>'FIN-P&amp;L_CWS'!AQ205</f>
        <v>10022640.319348959</v>
      </c>
      <c r="AP21" s="9">
        <f>'FIN-P&amp;L_CWS'!AR205</f>
        <v>10028745.319348959</v>
      </c>
      <c r="AQ21" s="9">
        <f>'FIN-P&amp;L_CWS'!AS205</f>
        <v>10022640.319348959</v>
      </c>
      <c r="AR21" s="9">
        <f>'FIN-P&amp;L_CWS'!AT205</f>
        <v>10025890.319348959</v>
      </c>
      <c r="AS21" s="9">
        <f>'FIN-P&amp;L_CWS'!AU205</f>
        <v>10023995.319348959</v>
      </c>
      <c r="AT21" s="9">
        <f>'FIN-P&amp;L_CWS'!AV205</f>
        <v>10025890.319348959</v>
      </c>
      <c r="AU21" s="9">
        <f>'FIN-P&amp;L_CWS'!AW205</f>
        <v>10022640.319348959</v>
      </c>
      <c r="AV21" s="9">
        <f>'FIN-P&amp;L_CWS'!AX205</f>
        <v>10027245.319348959</v>
      </c>
      <c r="AW21" s="9">
        <f>'FIN-P&amp;L_CWS'!AY205</f>
        <v>10022640.319348959</v>
      </c>
      <c r="AX21" s="9">
        <f>'FIN-P&amp;L_CWS'!AZ205</f>
        <v>10025890.319348959</v>
      </c>
      <c r="AY21" s="9">
        <f>'FIN-P&amp;L_CWS'!BA205</f>
        <v>13632217.661936849</v>
      </c>
      <c r="AZ21" s="9">
        <f>'FIN-P&amp;L_CWS'!BB205</f>
        <v>13629112.661936849</v>
      </c>
      <c r="BA21" s="9">
        <f>'FIN-P&amp;L_CWS'!BC205</f>
        <v>13625862.661936849</v>
      </c>
      <c r="BB21" s="9">
        <f>'FIN-P&amp;L_CWS'!BD205</f>
        <v>13631967.661936849</v>
      </c>
      <c r="BC21" s="9">
        <f>'FIN-P&amp;L_CWS'!BE205</f>
        <v>13625862.661936849</v>
      </c>
      <c r="BD21" s="9">
        <f>'FIN-P&amp;L_CWS'!BF205</f>
        <v>13629112.661936849</v>
      </c>
      <c r="BE21" s="9">
        <f>'FIN-P&amp;L_CWS'!BG205</f>
        <v>13627217.661936849</v>
      </c>
      <c r="BF21" s="9">
        <f>'FIN-P&amp;L_CWS'!BH205</f>
        <v>13629112.661936849</v>
      </c>
      <c r="BG21" s="9">
        <f>'FIN-P&amp;L_CWS'!BI205</f>
        <v>13625862.661936849</v>
      </c>
      <c r="BH21" s="9">
        <f>'FIN-P&amp;L_CWS'!BJ205</f>
        <v>13630467.661936849</v>
      </c>
      <c r="BI21" s="9">
        <f>'FIN-P&amp;L_CWS'!BK205</f>
        <v>13625862.661936849</v>
      </c>
      <c r="BJ21" s="9">
        <f>'FIN-P&amp;L_CWS'!BL205</f>
        <v>13623542.661936849</v>
      </c>
    </row>
    <row r="22" spans="2:62" x14ac:dyDescent="0.15">
      <c r="B22" s="33" t="s">
        <v>535</v>
      </c>
      <c r="C22" s="9">
        <f>'FIN-P&amp;L_CWS'!E207</f>
        <v>-9385117.333333334</v>
      </c>
      <c r="D22" s="9">
        <f>'FIN-P&amp;L_CWS'!F207</f>
        <v>-9358359</v>
      </c>
      <c r="E22" s="9">
        <f>'FIN-P&amp;L_CWS'!G207</f>
        <v>-9358365.666666666</v>
      </c>
      <c r="F22" s="9">
        <f>'FIN-P&amp;L_CWS'!H207</f>
        <v>-9402625.666666666</v>
      </c>
      <c r="G22" s="9">
        <f>'FIN-P&amp;L_CWS'!I207</f>
        <v>-9436085.666666666</v>
      </c>
      <c r="H22" s="9">
        <f>'FIN-P&amp;L_CWS'!J207</f>
        <v>-9431365.666666666</v>
      </c>
      <c r="I22" s="9">
        <f>'FIN-P&amp;L_CWS'!K207</f>
        <v>-9473865.666666666</v>
      </c>
      <c r="J22" s="9">
        <f>'FIN-P&amp;L_CWS'!L207</f>
        <v>-9437695.666666666</v>
      </c>
      <c r="K22" s="9">
        <f>'FIN-P&amp;L_CWS'!M207</f>
        <v>-9441795.666666666</v>
      </c>
      <c r="L22" s="9">
        <f>'FIN-P&amp;L_CWS'!N207</f>
        <v>-9416710.666666666</v>
      </c>
      <c r="M22" s="9">
        <f>'FIN-P&amp;L_CWS'!O207</f>
        <v>-9416235.666666666</v>
      </c>
      <c r="N22" s="9">
        <f>'FIN-P&amp;L_CWS'!P207</f>
        <v>-9423530.666666666</v>
      </c>
      <c r="O22" s="9">
        <f>'FIN-P&amp;L_CWS'!Q207</f>
        <v>-10809027.291666666</v>
      </c>
      <c r="P22" s="9">
        <f>'FIN-P&amp;L_CWS'!R207</f>
        <v>-10762012.291666666</v>
      </c>
      <c r="Q22" s="9">
        <f>'FIN-P&amp;L_CWS'!S207</f>
        <v>-10741682.291666666</v>
      </c>
      <c r="R22" s="9">
        <f>'FIN-P&amp;L_CWS'!T207</f>
        <v>-10747247.291666666</v>
      </c>
      <c r="S22" s="9">
        <f>'FIN-P&amp;L_CWS'!U207</f>
        <v>-10733012.291666666</v>
      </c>
      <c r="T22" s="9">
        <f>'FIN-P&amp;L_CWS'!V207</f>
        <v>-10720227.291666666</v>
      </c>
      <c r="U22" s="9">
        <f>'FIN-P&amp;L_CWS'!W207</f>
        <v>-9749853.958333334</v>
      </c>
      <c r="V22" s="9">
        <f>'FIN-P&amp;L_CWS'!X207</f>
        <v>-9737888.958333334</v>
      </c>
      <c r="W22" s="9">
        <f>'FIN-P&amp;L_CWS'!Y207</f>
        <v>-9767668.958333334</v>
      </c>
      <c r="X22" s="9">
        <f>'FIN-P&amp;L_CWS'!Z207</f>
        <v>-9770183.958333334</v>
      </c>
      <c r="Y22" s="9">
        <f>'FIN-P&amp;L_CWS'!AA207</f>
        <v>-9767668.958333334</v>
      </c>
      <c r="Z22" s="9">
        <f>'FIN-P&amp;L_CWS'!AB207</f>
        <v>-9810488.958333334</v>
      </c>
      <c r="AA22" s="9">
        <f>'FIN-P&amp;L_CWS'!AC207</f>
        <v>-8242724.3322916664</v>
      </c>
      <c r="AB22" s="9">
        <f>'FIN-P&amp;L_CWS'!AD207</f>
        <v>-8176771.6989583336</v>
      </c>
      <c r="AC22" s="9">
        <f>'FIN-P&amp;L_CWS'!AE207</f>
        <v>-8149448.598958333</v>
      </c>
      <c r="AD22" s="9">
        <f>'FIN-P&amp;L_CWS'!AF207</f>
        <v>-8155553.598958333</v>
      </c>
      <c r="AE22" s="9">
        <f>'FIN-P&amp;L_CWS'!AG207</f>
        <v>-8130557.7489583334</v>
      </c>
      <c r="AF22" s="9">
        <f>'FIN-P&amp;L_CWS'!AH207</f>
        <v>-8112054.6489583328</v>
      </c>
      <c r="AG22" s="9">
        <f>'FIN-P&amp;L_CWS'!AI207</f>
        <v>-8150803.598958333</v>
      </c>
      <c r="AH22" s="9">
        <f>'FIN-P&amp;L_CWS'!AJ207</f>
        <v>-8133807.7489583334</v>
      </c>
      <c r="AI22" s="9">
        <f>'FIN-P&amp;L_CWS'!AK207</f>
        <v>-8171201.6989583336</v>
      </c>
      <c r="AJ22" s="9">
        <f>'FIN-P&amp;L_CWS'!AL207</f>
        <v>-8175806.6989583336</v>
      </c>
      <c r="AK22" s="9">
        <f>'FIN-P&amp;L_CWS'!AM207</f>
        <v>-8171201.6989583336</v>
      </c>
      <c r="AL22" s="9">
        <f>'FIN-P&amp;L_CWS'!AN207</f>
        <v>-8239710.9989583334</v>
      </c>
      <c r="AM22" s="9">
        <f>'FIN-P&amp;L_CWS'!AO207</f>
        <v>-9789499.4128489587</v>
      </c>
      <c r="AN22" s="9">
        <f>'FIN-P&amp;L_CWS'!AP207</f>
        <v>-9643064.3818489593</v>
      </c>
      <c r="AO22" s="9">
        <f>'FIN-P&amp;L_CWS'!AQ207</f>
        <v>-9593262.7478489596</v>
      </c>
      <c r="AP22" s="9">
        <f>'FIN-P&amp;L_CWS'!AR207</f>
        <v>-9599367.7478489596</v>
      </c>
      <c r="AQ22" s="9">
        <f>'FIN-P&amp;L_CWS'!AS207</f>
        <v>-9546711.11384896</v>
      </c>
      <c r="AR22" s="9">
        <f>'FIN-P&amp;L_CWS'!AT207</f>
        <v>-9503409.4798489586</v>
      </c>
      <c r="AS22" s="9">
        <f>'FIN-P&amp;L_CWS'!AU207</f>
        <v>-9594617.7478489596</v>
      </c>
      <c r="AT22" s="9">
        <f>'FIN-P&amp;L_CWS'!AV207</f>
        <v>-9549961.11384896</v>
      </c>
      <c r="AU22" s="9">
        <f>'FIN-P&amp;L_CWS'!AW207</f>
        <v>-9639814.3818489593</v>
      </c>
      <c r="AV22" s="9">
        <f>'FIN-P&amp;L_CWS'!AX207</f>
        <v>-9644419.3818489593</v>
      </c>
      <c r="AW22" s="9">
        <f>'FIN-P&amp;L_CWS'!AY207</f>
        <v>-9639814.3818489593</v>
      </c>
      <c r="AX22" s="9">
        <f>'FIN-P&amp;L_CWS'!AZ207</f>
        <v>-9786394.4128489587</v>
      </c>
      <c r="AY22" s="9">
        <f>'FIN-P&amp;L_CWS'!BA207</f>
        <v>-13361538.285871848</v>
      </c>
      <c r="AZ22" s="9">
        <f>'FIN-P&amp;L_CWS'!BB207</f>
        <v>-13194583.78462185</v>
      </c>
      <c r="BA22" s="9">
        <f>'FIN-P&amp;L_CWS'!BC207</f>
        <v>-13141523.53624185</v>
      </c>
      <c r="BB22" s="9">
        <f>'FIN-P&amp;L_CWS'!BD207</f>
        <v>-13147628.53624185</v>
      </c>
      <c r="BC22" s="9">
        <f>'FIN-P&amp;L_CWS'!BE207</f>
        <v>-13084503.909806849</v>
      </c>
      <c r="BD22" s="9">
        <f>'FIN-P&amp;L_CWS'!BF207</f>
        <v>-13037943.66142685</v>
      </c>
      <c r="BE22" s="9">
        <f>'FIN-P&amp;L_CWS'!BG207</f>
        <v>-13142878.53624185</v>
      </c>
      <c r="BF22" s="9">
        <f>'FIN-P&amp;L_CWS'!BH207</f>
        <v>-13087753.909806849</v>
      </c>
      <c r="BG22" s="9">
        <f>'FIN-P&amp;L_CWS'!BI207</f>
        <v>-13191333.78462185</v>
      </c>
      <c r="BH22" s="9">
        <f>'FIN-P&amp;L_CWS'!BJ207</f>
        <v>-13195938.78462185</v>
      </c>
      <c r="BI22" s="9">
        <f>'FIN-P&amp;L_CWS'!BK207</f>
        <v>-13191333.78462185</v>
      </c>
      <c r="BJ22" s="9">
        <f>'FIN-P&amp;L_CWS'!BL207</f>
        <v>-13352863.285871848</v>
      </c>
    </row>
    <row r="23" spans="2:62" x14ac:dyDescent="0.15">
      <c r="B23" s="33" t="s">
        <v>536</v>
      </c>
      <c r="C23" s="9">
        <f>'FIN-P&amp;L_CWS'!E208</f>
        <v>-9412769.333333334</v>
      </c>
      <c r="D23" s="9">
        <f>'FIN-P&amp;L_CWS'!F208</f>
        <v>-18771128.333333336</v>
      </c>
      <c r="E23" s="9">
        <f>'FIN-P&amp;L_CWS'!G208</f>
        <v>-28129494</v>
      </c>
      <c r="F23" s="9">
        <f>'FIN-P&amp;L_CWS'!H208</f>
        <v>-37532119.666666664</v>
      </c>
      <c r="G23" s="9">
        <f>'FIN-P&amp;L_CWS'!I208</f>
        <v>-46968205.333333328</v>
      </c>
      <c r="H23" s="9">
        <f>'FIN-P&amp;L_CWS'!J208</f>
        <v>-56399570.999999993</v>
      </c>
      <c r="I23" s="9">
        <f>'FIN-P&amp;L_CWS'!K208</f>
        <v>-65873436.666666657</v>
      </c>
      <c r="J23" s="9">
        <f>'FIN-P&amp;L_CWS'!L208</f>
        <v>-75311132.333333328</v>
      </c>
      <c r="K23" s="9">
        <f>'FIN-P&amp;L_CWS'!M208</f>
        <v>-84752928</v>
      </c>
      <c r="L23" s="9">
        <f>'FIN-P&amp;L_CWS'!N208</f>
        <v>-94169638.666666672</v>
      </c>
      <c r="M23" s="9">
        <f>'FIN-P&amp;L_CWS'!O208</f>
        <v>-103585874.33333334</v>
      </c>
      <c r="N23" s="9">
        <f>'FIN-P&amp;L_CWS'!P208</f>
        <v>-113009405.00000001</v>
      </c>
      <c r="O23" s="9">
        <f>'FIN-P&amp;L_CWS'!Q208</f>
        <v>-123818432.29166669</v>
      </c>
      <c r="P23" s="9">
        <f>'FIN-P&amp;L_CWS'!R208</f>
        <v>-134580444.58333334</v>
      </c>
      <c r="Q23" s="9">
        <f>'FIN-P&amp;L_CWS'!S208</f>
        <v>-145322126.875</v>
      </c>
      <c r="R23" s="9">
        <f>'FIN-P&amp;L_CWS'!T208</f>
        <v>-156069374.16666666</v>
      </c>
      <c r="S23" s="9">
        <f>'FIN-P&amp;L_CWS'!U208</f>
        <v>-166802386.45833331</v>
      </c>
      <c r="T23" s="9">
        <f>'FIN-P&amp;L_CWS'!V208</f>
        <v>-177522613.74999997</v>
      </c>
      <c r="U23" s="9">
        <f>'FIN-P&amp;L_CWS'!W208</f>
        <v>-187272467.70833331</v>
      </c>
      <c r="V23" s="9">
        <f>'FIN-P&amp;L_CWS'!X208</f>
        <v>-197010356.66666666</v>
      </c>
      <c r="W23" s="9">
        <f>'FIN-P&amp;L_CWS'!Y208</f>
        <v>-206778025.625</v>
      </c>
      <c r="X23" s="9">
        <f>'FIN-P&amp;L_CWS'!Z208</f>
        <v>-216548209.58333334</v>
      </c>
      <c r="Y23" s="9">
        <f>'FIN-P&amp;L_CWS'!AA208</f>
        <v>-226315878.54166669</v>
      </c>
      <c r="Z23" s="9">
        <f>'FIN-P&amp;L_CWS'!AB208</f>
        <v>-236126367.50000003</v>
      </c>
      <c r="AA23" s="9">
        <f>'FIN-P&amp;L_CWS'!AC208</f>
        <v>-244369091.83229169</v>
      </c>
      <c r="AB23" s="9">
        <f>'FIN-P&amp;L_CWS'!AD208</f>
        <v>-252545863.53125003</v>
      </c>
      <c r="AC23" s="9">
        <f>'FIN-P&amp;L_CWS'!AE208</f>
        <v>-260695312.13020837</v>
      </c>
      <c r="AD23" s="9">
        <f>'FIN-P&amp;L_CWS'!AF208</f>
        <v>-268850865.72916669</v>
      </c>
      <c r="AE23" s="9">
        <f>'FIN-P&amp;L_CWS'!AG208</f>
        <v>-276981423.47812504</v>
      </c>
      <c r="AF23" s="9">
        <f>'FIN-P&amp;L_CWS'!AH208</f>
        <v>-285093478.12708336</v>
      </c>
      <c r="AG23" s="9">
        <f>'FIN-P&amp;L_CWS'!AI208</f>
        <v>-293244281.72604167</v>
      </c>
      <c r="AH23" s="9">
        <f>'FIN-P&amp;L_CWS'!AJ208</f>
        <v>-301378089.47500002</v>
      </c>
      <c r="AI23" s="9">
        <f>'FIN-P&amp;L_CWS'!AK208</f>
        <v>-309549291.17395836</v>
      </c>
      <c r="AJ23" s="9">
        <f>'FIN-P&amp;L_CWS'!AL208</f>
        <v>-317725097.8729167</v>
      </c>
      <c r="AK23" s="9">
        <f>'FIN-P&amp;L_CWS'!AM208</f>
        <v>-325896299.57187504</v>
      </c>
      <c r="AL23" s="9">
        <f>'FIN-P&amp;L_CWS'!AN208</f>
        <v>-334136010.57083338</v>
      </c>
      <c r="AM23" s="9">
        <f>'FIN-P&amp;L_CWS'!AO208</f>
        <v>-343925509.98368233</v>
      </c>
      <c r="AN23" s="9">
        <f>'FIN-P&amp;L_CWS'!AP208</f>
        <v>-353568574.36553127</v>
      </c>
      <c r="AO23" s="9">
        <f>'FIN-P&amp;L_CWS'!AQ208</f>
        <v>-363161837.11338025</v>
      </c>
      <c r="AP23" s="9">
        <f>'FIN-P&amp;L_CWS'!AR208</f>
        <v>-372761204.86122924</v>
      </c>
      <c r="AQ23" s="9">
        <f>'FIN-P&amp;L_CWS'!AS208</f>
        <v>-382307915.97507823</v>
      </c>
      <c r="AR23" s="9">
        <f>'FIN-P&amp;L_CWS'!AT208</f>
        <v>-391811325.45492721</v>
      </c>
      <c r="AS23" s="9">
        <f>'FIN-P&amp;L_CWS'!AU208</f>
        <v>-401405943.20277619</v>
      </c>
      <c r="AT23" s="9">
        <f>'FIN-P&amp;L_CWS'!AV208</f>
        <v>-410955904.31662518</v>
      </c>
      <c r="AU23" s="9">
        <f>'FIN-P&amp;L_CWS'!AW208</f>
        <v>-420595718.69847411</v>
      </c>
      <c r="AV23" s="9">
        <f>'FIN-P&amp;L_CWS'!AX208</f>
        <v>-430240138.08032304</v>
      </c>
      <c r="AW23" s="9">
        <f>'FIN-P&amp;L_CWS'!AY208</f>
        <v>-439879952.46217197</v>
      </c>
      <c r="AX23" s="9">
        <f>'FIN-P&amp;L_CWS'!AZ208</f>
        <v>-449666346.87502092</v>
      </c>
      <c r="AY23" s="9">
        <f>'FIN-P&amp;L_CWS'!BA208</f>
        <v>-463027885.16089278</v>
      </c>
      <c r="AZ23" s="9">
        <f>'FIN-P&amp;L_CWS'!BB208</f>
        <v>-476222468.94551462</v>
      </c>
      <c r="BA23" s="9">
        <f>'FIN-P&amp;L_CWS'!BC208</f>
        <v>-489363992.48175645</v>
      </c>
      <c r="BB23" s="9">
        <f>'FIN-P&amp;L_CWS'!BD208</f>
        <v>-502511621.01799828</v>
      </c>
      <c r="BC23" s="9">
        <f>'FIN-P&amp;L_CWS'!BE208</f>
        <v>-515596124.92780513</v>
      </c>
      <c r="BD23" s="9">
        <f>'FIN-P&amp;L_CWS'!BF208</f>
        <v>-528634068.58923197</v>
      </c>
      <c r="BE23" s="9">
        <f>'FIN-P&amp;L_CWS'!BG208</f>
        <v>-541776947.12547386</v>
      </c>
      <c r="BF23" s="9">
        <f>'FIN-P&amp;L_CWS'!BH208</f>
        <v>-554864701.0352807</v>
      </c>
      <c r="BG23" s="9">
        <f>'FIN-P&amp;L_CWS'!BI208</f>
        <v>-568056034.81990254</v>
      </c>
      <c r="BH23" s="9">
        <f>'FIN-P&amp;L_CWS'!BJ208</f>
        <v>-581251973.60452437</v>
      </c>
      <c r="BI23" s="9">
        <f>'FIN-P&amp;L_CWS'!BK208</f>
        <v>-594443307.38914621</v>
      </c>
      <c r="BJ23" s="9">
        <f>'FIN-P&amp;L_CWS'!BL208</f>
        <v>-607796170.67501807</v>
      </c>
    </row>
    <row r="25" spans="2:62" x14ac:dyDescent="0.15">
      <c r="B25" s="14" t="s">
        <v>658</v>
      </c>
    </row>
    <row r="26" spans="2:62" x14ac:dyDescent="0.15"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281014.8</v>
      </c>
      <c r="AB28" s="9">
        <f>COGS_DB!AB13</f>
        <v>453401.85000000003</v>
      </c>
      <c r="AC28" s="9">
        <f>COGS_DB!AC13</f>
        <v>510864.2</v>
      </c>
      <c r="AD28" s="9">
        <f>COGS_DB!AD13</f>
        <v>510864.2</v>
      </c>
      <c r="AE28" s="9">
        <f>COGS_DB!AE13</f>
        <v>551653.05000000005</v>
      </c>
      <c r="AF28" s="9">
        <f>COGS_DB!AF13</f>
        <v>609115.39999999991</v>
      </c>
      <c r="AG28" s="9">
        <f>COGS_DB!AG13</f>
        <v>510864.2</v>
      </c>
      <c r="AH28" s="9">
        <f>COGS_DB!AH13</f>
        <v>551653.05000000005</v>
      </c>
      <c r="AI28" s="9">
        <f>COGS_DB!AI13</f>
        <v>453401.85000000003</v>
      </c>
      <c r="AJ28" s="9">
        <f>COGS_DB!AJ13</f>
        <v>453401.85000000003</v>
      </c>
      <c r="AK28" s="9">
        <f>COGS_DB!AK13</f>
        <v>453401.85000000003</v>
      </c>
      <c r="AL28" s="9">
        <f>COGS_DB!AL13</f>
        <v>281014.8</v>
      </c>
      <c r="AM28" s="9">
        <f>COGS_DB!AM13</f>
        <v>317898.65850000002</v>
      </c>
      <c r="AN28" s="9">
        <f>COGS_DB!AN13</f>
        <v>508392.84500000003</v>
      </c>
      <c r="AO28" s="9">
        <f>COGS_DB!AO13</f>
        <v>569644.995</v>
      </c>
      <c r="AP28" s="9">
        <f>COGS_DB!AP13</f>
        <v>569644.995</v>
      </c>
      <c r="AQ28" s="9">
        <f>COGS_DB!AQ13</f>
        <v>630897.14500000002</v>
      </c>
      <c r="AR28" s="9">
        <f>COGS_DB!AR13</f>
        <v>692149.29499999981</v>
      </c>
      <c r="AS28" s="9">
        <f>COGS_DB!AS13</f>
        <v>569644.995</v>
      </c>
      <c r="AT28" s="9">
        <f>COGS_DB!AT13</f>
        <v>630897.14500000002</v>
      </c>
      <c r="AU28" s="9">
        <f>COGS_DB!AU13</f>
        <v>508392.84500000003</v>
      </c>
      <c r="AV28" s="9">
        <f>COGS_DB!AV13</f>
        <v>508392.84500000003</v>
      </c>
      <c r="AW28" s="9">
        <f>COGS_DB!AW13</f>
        <v>508392.84500000003</v>
      </c>
      <c r="AX28" s="9">
        <f>COGS_DB!AX13</f>
        <v>317898.65850000002</v>
      </c>
      <c r="AY28" s="9">
        <f>COGS_DB!AY13</f>
        <v>363090.49477000005</v>
      </c>
      <c r="AZ28" s="9">
        <f>COGS_DB!AZ13</f>
        <v>579371.83641999983</v>
      </c>
      <c r="BA28" s="9">
        <f>COGS_DB!BA13</f>
        <v>641634.64689500001</v>
      </c>
      <c r="BB28" s="9">
        <f>COGS_DB!BB13</f>
        <v>641634.64689500001</v>
      </c>
      <c r="BC28" s="9">
        <f>COGS_DB!BC13</f>
        <v>714383.82544999989</v>
      </c>
      <c r="BD28" s="9">
        <f>COGS_DB!BD13</f>
        <v>779923.62595000037</v>
      </c>
      <c r="BE28" s="9">
        <f>COGS_DB!BE13</f>
        <v>641634.64689500001</v>
      </c>
      <c r="BF28" s="9">
        <f>COGS_DB!BF13</f>
        <v>714383.82544999989</v>
      </c>
      <c r="BG28" s="9">
        <f>COGS_DB!BG13</f>
        <v>579371.83641999983</v>
      </c>
      <c r="BH28" s="9">
        <f>COGS_DB!BH13</f>
        <v>579371.83641999983</v>
      </c>
      <c r="BI28" s="9">
        <f>COGS_DB!BI13</f>
        <v>579371.83641999983</v>
      </c>
      <c r="BJ28" s="9">
        <f>COGS_DB!BJ13</f>
        <v>363090.49477000005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102468.54999999999</v>
      </c>
      <c r="AB29" s="9">
        <f>COGS_DB!AB15</f>
        <v>167727.85000000003</v>
      </c>
      <c r="AC29" s="9">
        <f>COGS_DB!AC15</f>
        <v>189480.95</v>
      </c>
      <c r="AD29" s="9">
        <f>COGS_DB!AD15</f>
        <v>189480.95</v>
      </c>
      <c r="AE29" s="9">
        <f>COGS_DB!AE15</f>
        <v>208371.80000000005</v>
      </c>
      <c r="AF29" s="9">
        <f>COGS_DB!AF15</f>
        <v>230124.89999999997</v>
      </c>
      <c r="AG29" s="9">
        <f>COGS_DB!AG15</f>
        <v>189480.95</v>
      </c>
      <c r="AH29" s="9">
        <f>COGS_DB!AH15</f>
        <v>208371.80000000005</v>
      </c>
      <c r="AI29" s="9">
        <f>COGS_DB!AI15</f>
        <v>167727.85000000003</v>
      </c>
      <c r="AJ29" s="9">
        <f>COGS_DB!AJ15</f>
        <v>167727.85000000003</v>
      </c>
      <c r="AK29" s="9">
        <f>COGS_DB!AK15</f>
        <v>167727.85000000003</v>
      </c>
      <c r="AL29" s="9">
        <f>COGS_DB!AL15</f>
        <v>102468.54999999999</v>
      </c>
      <c r="AM29" s="9">
        <f>COGS_DB!AM15</f>
        <v>116379.08500000002</v>
      </c>
      <c r="AN29" s="9">
        <f>COGS_DB!AN15</f>
        <v>192944.27249999996</v>
      </c>
      <c r="AO29" s="9">
        <f>COGS_DB!AO15</f>
        <v>216220.08949999997</v>
      </c>
      <c r="AP29" s="9">
        <f>COGS_DB!AP15</f>
        <v>216220.08949999997</v>
      </c>
      <c r="AQ29" s="9">
        <f>COGS_DB!AQ15</f>
        <v>239495.90650000004</v>
      </c>
      <c r="AR29" s="9">
        <f>COGS_DB!AR15</f>
        <v>262771.72349999991</v>
      </c>
      <c r="AS29" s="9">
        <f>COGS_DB!AS15</f>
        <v>216220.08949999997</v>
      </c>
      <c r="AT29" s="9">
        <f>COGS_DB!AT15</f>
        <v>239495.90650000004</v>
      </c>
      <c r="AU29" s="9">
        <f>COGS_DB!AU15</f>
        <v>192944.27249999996</v>
      </c>
      <c r="AV29" s="9">
        <f>COGS_DB!AV15</f>
        <v>192944.27249999996</v>
      </c>
      <c r="AW29" s="9">
        <f>COGS_DB!AW15</f>
        <v>192944.27249999996</v>
      </c>
      <c r="AX29" s="9">
        <f>COGS_DB!AX15</f>
        <v>116379.08500000002</v>
      </c>
      <c r="AY29" s="9">
        <f>COGS_DB!AY15</f>
        <v>131734.99900500002</v>
      </c>
      <c r="AZ29" s="9">
        <f>COGS_DB!AZ15</f>
        <v>213659.74962999998</v>
      </c>
      <c r="BA29" s="9">
        <f>COGS_DB!BA15</f>
        <v>238564.8738200001</v>
      </c>
      <c r="BB29" s="9">
        <f>COGS_DB!BB15</f>
        <v>238564.8738200001</v>
      </c>
      <c r="BC29" s="9">
        <f>COGS_DB!BC15</f>
        <v>270679.37606500002</v>
      </c>
      <c r="BD29" s="9">
        <f>COGS_DB!BD15</f>
        <v>295584.5002550002</v>
      </c>
      <c r="BE29" s="9">
        <f>COGS_DB!BE15</f>
        <v>238564.8738200001</v>
      </c>
      <c r="BF29" s="9">
        <f>COGS_DB!BF15</f>
        <v>270679.37606500002</v>
      </c>
      <c r="BG29" s="9">
        <f>COGS_DB!BG15</f>
        <v>213659.74962999998</v>
      </c>
      <c r="BH29" s="9">
        <f>COGS_DB!BH15</f>
        <v>213659.74962999998</v>
      </c>
      <c r="BI29" s="9">
        <f>COGS_DB!BI15</f>
        <v>213659.74962999998</v>
      </c>
      <c r="BJ29" s="9">
        <f>COGS_DB!BJ15</f>
        <v>131734.99900500002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178546.25</v>
      </c>
      <c r="AB30" s="9">
        <f>COGS_DB!AB16</f>
        <v>285674</v>
      </c>
      <c r="AC30" s="9">
        <f>COGS_DB!AC16</f>
        <v>321383.25</v>
      </c>
      <c r="AD30" s="9">
        <f>COGS_DB!AD16</f>
        <v>321383.25</v>
      </c>
      <c r="AE30" s="9">
        <f>COGS_DB!AE16</f>
        <v>343281.25</v>
      </c>
      <c r="AF30" s="9">
        <f>COGS_DB!AF16</f>
        <v>378990.5</v>
      </c>
      <c r="AG30" s="9">
        <f>COGS_DB!AG16</f>
        <v>321383.25</v>
      </c>
      <c r="AH30" s="9">
        <f>COGS_DB!AH16</f>
        <v>343281.25</v>
      </c>
      <c r="AI30" s="9">
        <f>COGS_DB!AI16</f>
        <v>285674</v>
      </c>
      <c r="AJ30" s="9">
        <f>COGS_DB!AJ16</f>
        <v>285674</v>
      </c>
      <c r="AK30" s="9">
        <f>COGS_DB!AK16</f>
        <v>285674</v>
      </c>
      <c r="AL30" s="9">
        <f>COGS_DB!AL16</f>
        <v>178546.25</v>
      </c>
      <c r="AM30" s="9">
        <f>COGS_DB!AM16</f>
        <v>201519.57350000003</v>
      </c>
      <c r="AN30" s="9">
        <f>COGS_DB!AN16</f>
        <v>315448.57250000007</v>
      </c>
      <c r="AO30" s="9">
        <f>COGS_DB!AO16</f>
        <v>353424.90549999999</v>
      </c>
      <c r="AP30" s="9">
        <f>COGS_DB!AP16</f>
        <v>353424.90549999999</v>
      </c>
      <c r="AQ30" s="9">
        <f>COGS_DB!AQ16</f>
        <v>391401.23849999998</v>
      </c>
      <c r="AR30" s="9">
        <f>COGS_DB!AR16</f>
        <v>429377.57149999996</v>
      </c>
      <c r="AS30" s="9">
        <f>COGS_DB!AS16</f>
        <v>353424.90549999999</v>
      </c>
      <c r="AT30" s="9">
        <f>COGS_DB!AT16</f>
        <v>391401.23849999998</v>
      </c>
      <c r="AU30" s="9">
        <f>COGS_DB!AU16</f>
        <v>315448.57250000007</v>
      </c>
      <c r="AV30" s="9">
        <f>COGS_DB!AV16</f>
        <v>315448.57250000007</v>
      </c>
      <c r="AW30" s="9">
        <f>COGS_DB!AW16</f>
        <v>315448.57250000007</v>
      </c>
      <c r="AX30" s="9">
        <f>COGS_DB!AX16</f>
        <v>201519.57350000003</v>
      </c>
      <c r="AY30" s="9">
        <f>COGS_DB!AY16</f>
        <v>231355.49576500003</v>
      </c>
      <c r="AZ30" s="9">
        <f>COGS_DB!AZ16</f>
        <v>365712.08678999991</v>
      </c>
      <c r="BA30" s="9">
        <f>COGS_DB!BA16</f>
        <v>403069.77307499992</v>
      </c>
      <c r="BB30" s="9">
        <f>COGS_DB!BB16</f>
        <v>403069.77307499992</v>
      </c>
      <c r="BC30" s="9">
        <f>COGS_DB!BC16</f>
        <v>443704.44938499987</v>
      </c>
      <c r="BD30" s="9">
        <f>COGS_DB!BD16</f>
        <v>484339.12569500017</v>
      </c>
      <c r="BE30" s="9">
        <f>COGS_DB!BE16</f>
        <v>403069.77307499992</v>
      </c>
      <c r="BF30" s="9">
        <f>COGS_DB!BF16</f>
        <v>443704.44938499987</v>
      </c>
      <c r="BG30" s="9">
        <f>COGS_DB!BG16</f>
        <v>365712.08678999991</v>
      </c>
      <c r="BH30" s="9">
        <f>COGS_DB!BH16</f>
        <v>365712.08678999991</v>
      </c>
      <c r="BI30" s="9">
        <f>COGS_DB!BI16</f>
        <v>365712.08678999991</v>
      </c>
      <c r="BJ30" s="9">
        <f>COGS_DB!BJ16</f>
        <v>231355.49576500003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0.39461287707066056</v>
      </c>
      <c r="AB31" s="98">
        <f>COGS_DB!AB14</f>
        <v>0.3936567944937589</v>
      </c>
      <c r="AC31" s="98">
        <f>COGS_DB!AC14</f>
        <v>0.39348199044824655</v>
      </c>
      <c r="AD31" s="98">
        <f>COGS_DB!AD14</f>
        <v>0.39348199044824655</v>
      </c>
      <c r="AE31" s="98">
        <f>COGS_DB!AE14</f>
        <v>0.39046607653163568</v>
      </c>
      <c r="AF31" s="98">
        <f>COGS_DB!AF14</f>
        <v>0.39062039673100479</v>
      </c>
      <c r="AG31" s="98">
        <f>COGS_DB!AG14</f>
        <v>0.39348199044824655</v>
      </c>
      <c r="AH31" s="98">
        <f>COGS_DB!AH14</f>
        <v>0.39046607653163568</v>
      </c>
      <c r="AI31" s="98">
        <f>COGS_DB!AI14</f>
        <v>0.3936567944937589</v>
      </c>
      <c r="AJ31" s="98">
        <f>COGS_DB!AJ14</f>
        <v>0.3936567944937589</v>
      </c>
      <c r="AK31" s="98">
        <f>COGS_DB!AK14</f>
        <v>0.3936567944937589</v>
      </c>
      <c r="AL31" s="98">
        <f>COGS_DB!AL14</f>
        <v>0.39461287707066056</v>
      </c>
      <c r="AM31" s="98">
        <f>COGS_DB!AM14</f>
        <v>0.39140271493212675</v>
      </c>
      <c r="AN31" s="98">
        <f>COGS_DB!AN14</f>
        <v>0.38967136150234738</v>
      </c>
      <c r="AO31" s="98">
        <f>COGS_DB!AO14</f>
        <v>0.38977367979882643</v>
      </c>
      <c r="AP31" s="98">
        <f>COGS_DB!AP14</f>
        <v>0.38977367979882643</v>
      </c>
      <c r="AQ31" s="98">
        <f>COGS_DB!AQ14</f>
        <v>0.38985616956850871</v>
      </c>
      <c r="AR31" s="98">
        <f>COGS_DB!AR14</f>
        <v>0.38992408557625935</v>
      </c>
      <c r="AS31" s="98">
        <f>COGS_DB!AS14</f>
        <v>0.38977367979882643</v>
      </c>
      <c r="AT31" s="98">
        <f>COGS_DB!AT14</f>
        <v>0.38985616956850871</v>
      </c>
      <c r="AU31" s="98">
        <f>COGS_DB!AU14</f>
        <v>0.38967136150234738</v>
      </c>
      <c r="AV31" s="98">
        <f>COGS_DB!AV14</f>
        <v>0.38967136150234738</v>
      </c>
      <c r="AW31" s="98">
        <f>COGS_DB!AW14</f>
        <v>0.38967136150234738</v>
      </c>
      <c r="AX31" s="98">
        <f>COGS_DB!AX14</f>
        <v>0.39140271493212675</v>
      </c>
      <c r="AY31" s="98">
        <f>COGS_DB!AY14</f>
        <v>0.39207360226468502</v>
      </c>
      <c r="AZ31" s="98">
        <f>COGS_DB!AZ14</f>
        <v>0.39063190455148017</v>
      </c>
      <c r="BA31" s="98">
        <f>COGS_DB!BA14</f>
        <v>0.38941925218774859</v>
      </c>
      <c r="BB31" s="98">
        <f>COGS_DB!BB14</f>
        <v>0.38941925218774859</v>
      </c>
      <c r="BC31" s="98">
        <f>COGS_DB!BC14</f>
        <v>0.38845331432644331</v>
      </c>
      <c r="BD31" s="98">
        <f>COGS_DB!BD14</f>
        <v>0.38863487916394523</v>
      </c>
      <c r="BE31" s="98">
        <f>COGS_DB!BE14</f>
        <v>0.38941925218774859</v>
      </c>
      <c r="BF31" s="98">
        <f>COGS_DB!BF14</f>
        <v>0.38845331432644331</v>
      </c>
      <c r="BG31" s="98">
        <f>COGS_DB!BG14</f>
        <v>0.39063190455148017</v>
      </c>
      <c r="BH31" s="98">
        <f>COGS_DB!BH14</f>
        <v>0.39063190455148017</v>
      </c>
      <c r="BI31" s="98">
        <f>COGS_DB!BI14</f>
        <v>0.39063190455148017</v>
      </c>
      <c r="BJ31" s="98">
        <f>COGS_DB!BJ14</f>
        <v>0.39207360226468502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712127.8</v>
      </c>
      <c r="AB32" s="9">
        <f>COGS_DB!AB12</f>
        <v>1151769.4000000001</v>
      </c>
      <c r="AC32" s="9">
        <f>COGS_DB!AC12</f>
        <v>1298316.6000000001</v>
      </c>
      <c r="AD32" s="9">
        <f>COGS_DB!AD12</f>
        <v>1298316.6000000001</v>
      </c>
      <c r="AE32" s="9">
        <f>COGS_DB!AE12</f>
        <v>1412806.6</v>
      </c>
      <c r="AF32" s="9">
        <f>COGS_DB!AF12</f>
        <v>1559353.8</v>
      </c>
      <c r="AG32" s="9">
        <f>COGS_DB!AG12</f>
        <v>1298316.6000000001</v>
      </c>
      <c r="AH32" s="9">
        <f>COGS_DB!AH12</f>
        <v>1412806.6</v>
      </c>
      <c r="AI32" s="9">
        <f>COGS_DB!AI12</f>
        <v>1151769.4000000001</v>
      </c>
      <c r="AJ32" s="9">
        <f>COGS_DB!AJ12</f>
        <v>1151769.4000000001</v>
      </c>
      <c r="AK32" s="9">
        <f>COGS_DB!AK12</f>
        <v>1151769.4000000001</v>
      </c>
      <c r="AL32" s="9">
        <f>COGS_DB!AL12</f>
        <v>712127.8</v>
      </c>
      <c r="AM32" s="9">
        <f>COGS_DB!AM12</f>
        <v>812203.50899999996</v>
      </c>
      <c r="AN32" s="9">
        <f>COGS_DB!AN12</f>
        <v>1304670.7950000002</v>
      </c>
      <c r="AO32" s="9">
        <f>COGS_DB!AO12</f>
        <v>1461476.2990000001</v>
      </c>
      <c r="AP32" s="9">
        <f>COGS_DB!AP12</f>
        <v>1461476.2990000001</v>
      </c>
      <c r="AQ32" s="9">
        <f>COGS_DB!AQ12</f>
        <v>1618281.8030000001</v>
      </c>
      <c r="AR32" s="9">
        <f>COGS_DB!AR12</f>
        <v>1775087.307</v>
      </c>
      <c r="AS32" s="9">
        <f>COGS_DB!AS12</f>
        <v>1461476.2990000001</v>
      </c>
      <c r="AT32" s="9">
        <f>COGS_DB!AT12</f>
        <v>1618281.8030000001</v>
      </c>
      <c r="AU32" s="9">
        <f>COGS_DB!AU12</f>
        <v>1304670.7950000002</v>
      </c>
      <c r="AV32" s="9">
        <f>COGS_DB!AV12</f>
        <v>1304670.7950000002</v>
      </c>
      <c r="AW32" s="9">
        <f>COGS_DB!AW12</f>
        <v>1304670.7950000002</v>
      </c>
      <c r="AX32" s="9">
        <f>COGS_DB!AX12</f>
        <v>812203.50899999996</v>
      </c>
      <c r="AY32" s="9">
        <f>COGS_DB!AY12</f>
        <v>926077.3810650002</v>
      </c>
      <c r="AZ32" s="9">
        <f>COGS_DB!AZ12</f>
        <v>1483165.6853150001</v>
      </c>
      <c r="BA32" s="9">
        <f>COGS_DB!BA12</f>
        <v>1647670.5845700002</v>
      </c>
      <c r="BB32" s="9">
        <f>COGS_DB!BB12</f>
        <v>1647670.5845700002</v>
      </c>
      <c r="BC32" s="9">
        <f>COGS_DB!BC12</f>
        <v>1839046.8020299999</v>
      </c>
      <c r="BD32" s="9">
        <f>COGS_DB!BD12</f>
        <v>2006828.6913100004</v>
      </c>
      <c r="BE32" s="9">
        <f>COGS_DB!BE12</f>
        <v>1647670.5845700002</v>
      </c>
      <c r="BF32" s="9">
        <f>COGS_DB!BF12</f>
        <v>1839046.8020299999</v>
      </c>
      <c r="BG32" s="9">
        <f>COGS_DB!BG12</f>
        <v>1483165.6853150001</v>
      </c>
      <c r="BH32" s="9">
        <f>COGS_DB!BH12</f>
        <v>1483165.6853150001</v>
      </c>
      <c r="BI32" s="9">
        <f>COGS_DB!BI12</f>
        <v>1483165.6853150001</v>
      </c>
      <c r="BJ32" s="9">
        <f>COGS_DB!BJ12</f>
        <v>926077.3810650002</v>
      </c>
    </row>
    <row r="34" spans="2:66" x14ac:dyDescent="0.15">
      <c r="B34" s="14" t="s">
        <v>659</v>
      </c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 t="s">
        <v>36</v>
      </c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 t="s">
        <v>37</v>
      </c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 t="s">
        <v>38</v>
      </c>
      <c r="AN34" s="375"/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 t="s">
        <v>39</v>
      </c>
      <c r="AZ34" s="375"/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14311250.000000002</v>
      </c>
      <c r="F36" s="9">
        <f>COGS_DB!I3</f>
        <v>16239170.008000001</v>
      </c>
      <c r="G36" s="9">
        <f>COGS_DB!K3</f>
        <v>18412751.552470002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288514.8</v>
      </c>
      <c r="AB36" s="9">
        <f>COGS_DB!AB20</f>
        <v>473988.60000000003</v>
      </c>
      <c r="AC36" s="9">
        <f>COGS_DB!AC20</f>
        <v>535813.20000000007</v>
      </c>
      <c r="AD36" s="9">
        <f>COGS_DB!AD20</f>
        <v>535813.20000000007</v>
      </c>
      <c r="AE36" s="9">
        <f>COGS_DB!AE20</f>
        <v>597637.80000000005</v>
      </c>
      <c r="AF36" s="9">
        <f>COGS_DB!AF20</f>
        <v>659462.40000000002</v>
      </c>
      <c r="AG36" s="9">
        <f>COGS_DB!AG20</f>
        <v>535813.20000000007</v>
      </c>
      <c r="AH36" s="9">
        <f>COGS_DB!AH20</f>
        <v>597637.80000000005</v>
      </c>
      <c r="AI36" s="9">
        <f>COGS_DB!AI20</f>
        <v>473988.60000000003</v>
      </c>
      <c r="AJ36" s="9">
        <f>COGS_DB!AJ20</f>
        <v>473988.60000000003</v>
      </c>
      <c r="AK36" s="9">
        <f>COGS_DB!AK20</f>
        <v>473988.60000000003</v>
      </c>
      <c r="AL36" s="9">
        <f>COGS_DB!AL20</f>
        <v>288514.8</v>
      </c>
      <c r="AM36" s="9">
        <f>COGS_DB!AM20</f>
        <v>330761.61000000004</v>
      </c>
      <c r="AN36" s="9">
        <f>COGS_DB!AN20</f>
        <v>551269.35</v>
      </c>
      <c r="AO36" s="9">
        <f>COGS_DB!AO20</f>
        <v>617421.67200000002</v>
      </c>
      <c r="AP36" s="9">
        <f>COGS_DB!AP20</f>
        <v>617421.67200000002</v>
      </c>
      <c r="AQ36" s="9">
        <f>COGS_DB!AQ20</f>
        <v>683573.99400000006</v>
      </c>
      <c r="AR36" s="9">
        <f>COGS_DB!AR20</f>
        <v>749726.31599999999</v>
      </c>
      <c r="AS36" s="9">
        <f>COGS_DB!AS20</f>
        <v>617421.67200000002</v>
      </c>
      <c r="AT36" s="9">
        <f>COGS_DB!AT20</f>
        <v>683573.99400000006</v>
      </c>
      <c r="AU36" s="9">
        <f>COGS_DB!AU20</f>
        <v>551269.35</v>
      </c>
      <c r="AV36" s="9">
        <f>COGS_DB!AV20</f>
        <v>551269.35</v>
      </c>
      <c r="AW36" s="9">
        <f>COGS_DB!AW20</f>
        <v>551269.35</v>
      </c>
      <c r="AX36" s="9">
        <f>COGS_DB!AX20</f>
        <v>330761.61000000004</v>
      </c>
      <c r="AY36" s="9">
        <f>COGS_DB!AY20</f>
        <v>377509.25088000007</v>
      </c>
      <c r="AZ36" s="9">
        <f>COGS_DB!AZ20</f>
        <v>613452.53268000006</v>
      </c>
      <c r="BA36" s="9">
        <f>COGS_DB!BA20</f>
        <v>684235.51722000015</v>
      </c>
      <c r="BB36" s="9">
        <f>COGS_DB!BB20</f>
        <v>684235.51722000015</v>
      </c>
      <c r="BC36" s="9">
        <f>COGS_DB!BC20</f>
        <v>778612.82994000008</v>
      </c>
      <c r="BD36" s="9">
        <f>COGS_DB!BD20</f>
        <v>849395.81448000018</v>
      </c>
      <c r="BE36" s="9">
        <f>COGS_DB!BE20</f>
        <v>684235.51722000015</v>
      </c>
      <c r="BF36" s="9">
        <f>COGS_DB!BF20</f>
        <v>778612.82994000008</v>
      </c>
      <c r="BG36" s="9">
        <f>COGS_DB!BG20</f>
        <v>613452.53268000006</v>
      </c>
      <c r="BH36" s="9">
        <f>COGS_DB!BH20</f>
        <v>613452.53268000006</v>
      </c>
      <c r="BI36" s="9">
        <f>COGS_DB!BI20</f>
        <v>613452.53268000006</v>
      </c>
      <c r="BJ36" s="9">
        <f>COGS_DB!BJ20</f>
        <v>377509.25088000007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5620651.0999999987</v>
      </c>
      <c r="F37" s="9">
        <f>COGS_DB!I4</f>
        <v>6332247.2669999991</v>
      </c>
      <c r="G37" s="9">
        <f>COGS_DB!K4</f>
        <v>7177263.5527549982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88157.299999999988</v>
      </c>
      <c r="AB37" s="9">
        <f>COGS_DB!AB21</f>
        <v>144829.85000000003</v>
      </c>
      <c r="AC37" s="9">
        <f>COGS_DB!AC21</f>
        <v>163720.70000000001</v>
      </c>
      <c r="AD37" s="9">
        <f>COGS_DB!AD21</f>
        <v>163720.70000000001</v>
      </c>
      <c r="AE37" s="9">
        <f>COGS_DB!AE21</f>
        <v>182611.55000000005</v>
      </c>
      <c r="AF37" s="9">
        <f>COGS_DB!AF21</f>
        <v>201502.39999999997</v>
      </c>
      <c r="AG37" s="9">
        <f>COGS_DB!AG21</f>
        <v>163720.70000000001</v>
      </c>
      <c r="AH37" s="9">
        <f>COGS_DB!AH21</f>
        <v>182611.55000000005</v>
      </c>
      <c r="AI37" s="9">
        <f>COGS_DB!AI21</f>
        <v>144829.85000000003</v>
      </c>
      <c r="AJ37" s="9">
        <f>COGS_DB!AJ21</f>
        <v>144829.85000000003</v>
      </c>
      <c r="AK37" s="9">
        <f>COGS_DB!AK21</f>
        <v>144829.85000000003</v>
      </c>
      <c r="AL37" s="9">
        <f>COGS_DB!AL21</f>
        <v>88157.299999999988</v>
      </c>
      <c r="AM37" s="9">
        <f>COGS_DB!AM21</f>
        <v>101066.04750000002</v>
      </c>
      <c r="AN37" s="9">
        <f>COGS_DB!AN21</f>
        <v>168443.41249999998</v>
      </c>
      <c r="AO37" s="9">
        <f>COGS_DB!AO21</f>
        <v>188656.62199999997</v>
      </c>
      <c r="AP37" s="9">
        <f>COGS_DB!AP21</f>
        <v>188656.62199999997</v>
      </c>
      <c r="AQ37" s="9">
        <f>COGS_DB!AQ21</f>
        <v>208869.83150000003</v>
      </c>
      <c r="AR37" s="9">
        <f>COGS_DB!AR21</f>
        <v>229083.04099999991</v>
      </c>
      <c r="AS37" s="9">
        <f>COGS_DB!AS21</f>
        <v>188656.62199999997</v>
      </c>
      <c r="AT37" s="9">
        <f>COGS_DB!AT21</f>
        <v>208869.83150000003</v>
      </c>
      <c r="AU37" s="9">
        <f>COGS_DB!AU21</f>
        <v>168443.41249999998</v>
      </c>
      <c r="AV37" s="9">
        <f>COGS_DB!AV21</f>
        <v>168443.41249999998</v>
      </c>
      <c r="AW37" s="9">
        <f>COGS_DB!AW21</f>
        <v>168443.41249999998</v>
      </c>
      <c r="AX37" s="9">
        <f>COGS_DB!AX21</f>
        <v>101066.04750000002</v>
      </c>
      <c r="AY37" s="9">
        <f>COGS_DB!AY21</f>
        <v>115350.04888000002</v>
      </c>
      <c r="AZ37" s="9">
        <f>COGS_DB!AZ21</f>
        <v>187443.82942999998</v>
      </c>
      <c r="BA37" s="9">
        <f>COGS_DB!BA21</f>
        <v>209071.9635950001</v>
      </c>
      <c r="BB37" s="9">
        <f>COGS_DB!BB21</f>
        <v>209071.9635950001</v>
      </c>
      <c r="BC37" s="9">
        <f>COGS_DB!BC21</f>
        <v>237909.47581500001</v>
      </c>
      <c r="BD37" s="9">
        <f>COGS_DB!BD21</f>
        <v>259537.60998000018</v>
      </c>
      <c r="BE37" s="9">
        <f>COGS_DB!BE21</f>
        <v>209071.9635950001</v>
      </c>
      <c r="BF37" s="9">
        <f>COGS_DB!BF21</f>
        <v>237909.47581500001</v>
      </c>
      <c r="BG37" s="9">
        <f>COGS_DB!BG21</f>
        <v>187443.82942999998</v>
      </c>
      <c r="BH37" s="9">
        <f>COGS_DB!BH21</f>
        <v>187443.82942999998</v>
      </c>
      <c r="BI37" s="9">
        <f>COGS_DB!BI21</f>
        <v>187443.82942999998</v>
      </c>
      <c r="BJ37" s="9">
        <f>COGS_DB!BJ21</f>
        <v>115350.04888000002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2091159.8500000003</v>
      </c>
      <c r="F38" s="9">
        <f>COGS_DB!I6</f>
        <v>2394959.0649999995</v>
      </c>
      <c r="G38" s="9">
        <f>COGS_DB!K6</f>
        <v>2670746.8703750009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0.33837429111531186</v>
      </c>
      <c r="AB38" s="9">
        <f>COGS_DB!AB24</f>
        <v>0.33755760368663601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0.33425160697887973</v>
      </c>
      <c r="AF38" s="9">
        <f>COGS_DB!AF24</f>
        <v>0.3344425956738768</v>
      </c>
      <c r="AG38" s="9">
        <f>COGS_DB!AG24</f>
        <v>0.33741080530071355</v>
      </c>
      <c r="AH38" s="9">
        <f>COGS_DB!AH24</f>
        <v>0.33425160697887973</v>
      </c>
      <c r="AI38" s="9">
        <f>COGS_DB!AI24</f>
        <v>0.33755760368663601</v>
      </c>
      <c r="AJ38" s="9">
        <f>COGS_DB!AJ24</f>
        <v>0.33755760368663601</v>
      </c>
      <c r="AK38" s="9">
        <f>COGS_DB!AK24</f>
        <v>0.33755760368663601</v>
      </c>
      <c r="AL38" s="9">
        <f>COGS_DB!AL24</f>
        <v>0.33837429111531186</v>
      </c>
      <c r="AM38" s="9">
        <f>COGS_DB!AM24</f>
        <v>0.33628318584070799</v>
      </c>
      <c r="AN38" s="9">
        <f>COGS_DB!AN24</f>
        <v>0.33510638297872336</v>
      </c>
      <c r="AO38" s="9">
        <f>COGS_DB!AO24</f>
        <v>0.33523266856600181</v>
      </c>
      <c r="AP38" s="9">
        <f>COGS_DB!AP24</f>
        <v>0.33523266856600181</v>
      </c>
      <c r="AQ38" s="9">
        <f>COGS_DB!AQ24</f>
        <v>0.33533447684391088</v>
      </c>
      <c r="AR38" s="9">
        <f>COGS_DB!AR24</f>
        <v>0.33541829554339314</v>
      </c>
      <c r="AS38" s="9">
        <f>COGS_DB!AS24</f>
        <v>0.33523266856600181</v>
      </c>
      <c r="AT38" s="9">
        <f>COGS_DB!AT24</f>
        <v>0.33533447684391088</v>
      </c>
      <c r="AU38" s="9">
        <f>COGS_DB!AU24</f>
        <v>0.33510638297872336</v>
      </c>
      <c r="AV38" s="9">
        <f>COGS_DB!AV24</f>
        <v>0.33510638297872336</v>
      </c>
      <c r="AW38" s="9">
        <f>COGS_DB!AW24</f>
        <v>0.33510638297872336</v>
      </c>
      <c r="AX38" s="9">
        <f>COGS_DB!AX24</f>
        <v>0.33628318584070799</v>
      </c>
      <c r="AY38" s="9">
        <f>COGS_DB!AY24</f>
        <v>0.33444259567387691</v>
      </c>
      <c r="AZ38" s="9">
        <f>COGS_DB!AZ24</f>
        <v>0.33401639344262285</v>
      </c>
      <c r="BA38" s="9">
        <f>COGS_DB!BA24</f>
        <v>0.33425160697887979</v>
      </c>
      <c r="BB38" s="9">
        <f>COGS_DB!BB24</f>
        <v>0.33425160697887979</v>
      </c>
      <c r="BC38" s="9">
        <f>COGS_DB!BC24</f>
        <v>0.33360258481421651</v>
      </c>
      <c r="BD38" s="9">
        <f>COGS_DB!BD24</f>
        <v>0.33382679496669149</v>
      </c>
      <c r="BE38" s="9">
        <f>COGS_DB!BE24</f>
        <v>0.33425160697887979</v>
      </c>
      <c r="BF38" s="9">
        <f>COGS_DB!BF24</f>
        <v>0.33360258481421651</v>
      </c>
      <c r="BG38" s="9">
        <f>COGS_DB!BG24</f>
        <v>0.33401639344262285</v>
      </c>
      <c r="BH38" s="9">
        <f>COGS_DB!BH24</f>
        <v>0.33401639344262285</v>
      </c>
      <c r="BI38" s="9">
        <f>COGS_DB!BI24</f>
        <v>0.33401639344262285</v>
      </c>
      <c r="BJ38" s="9">
        <f>COGS_DB!BJ24</f>
        <v>0.33444259567387691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3529491.25</v>
      </c>
      <c r="F39" s="9">
        <f>COGS_DB!I7</f>
        <v>3937288.2020000005</v>
      </c>
      <c r="G39" s="9">
        <f>COGS_DB!K7</f>
        <v>4506516.6823799992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22898</v>
      </c>
      <c r="AC39" s="98">
        <f>COGS_DB!AC22</f>
        <v>25760.25</v>
      </c>
      <c r="AD39" s="98">
        <f>COGS_DB!AD22</f>
        <v>25760.25</v>
      </c>
      <c r="AE39" s="98">
        <f>COGS_DB!AE22</f>
        <v>25760.25</v>
      </c>
      <c r="AF39" s="98">
        <f>COGS_DB!AF22</f>
        <v>28622.5</v>
      </c>
      <c r="AG39" s="98">
        <f>COGS_DB!AG22</f>
        <v>25760.25</v>
      </c>
      <c r="AH39" s="98">
        <f>COGS_DB!AH22</f>
        <v>25760.25</v>
      </c>
      <c r="AI39" s="98">
        <f>COGS_DB!AI22</f>
        <v>22898</v>
      </c>
      <c r="AJ39" s="98">
        <f>COGS_DB!AJ22</f>
        <v>22898</v>
      </c>
      <c r="AK39" s="98">
        <f>COGS_DB!AK22</f>
        <v>22898</v>
      </c>
      <c r="AL39" s="98">
        <f>COGS_DB!AL22</f>
        <v>14311.25</v>
      </c>
      <c r="AM39" s="98">
        <f>COGS_DB!AM22</f>
        <v>15313.0375</v>
      </c>
      <c r="AN39" s="98">
        <f>COGS_DB!AN22</f>
        <v>24500.86</v>
      </c>
      <c r="AO39" s="98">
        <f>COGS_DB!AO22</f>
        <v>27563.467499999999</v>
      </c>
      <c r="AP39" s="98">
        <f>COGS_DB!AP22</f>
        <v>27563.467499999999</v>
      </c>
      <c r="AQ39" s="98">
        <f>COGS_DB!AQ22</f>
        <v>30626.075000000001</v>
      </c>
      <c r="AR39" s="98">
        <f>COGS_DB!AR22</f>
        <v>33688.682500000003</v>
      </c>
      <c r="AS39" s="98">
        <f>COGS_DB!AS22</f>
        <v>27563.467499999999</v>
      </c>
      <c r="AT39" s="98">
        <f>COGS_DB!AT22</f>
        <v>30626.075000000001</v>
      </c>
      <c r="AU39" s="98">
        <f>COGS_DB!AU22</f>
        <v>24500.86</v>
      </c>
      <c r="AV39" s="98">
        <f>COGS_DB!AV22</f>
        <v>24500.86</v>
      </c>
      <c r="AW39" s="98">
        <f>COGS_DB!AW22</f>
        <v>24500.86</v>
      </c>
      <c r="AX39" s="98">
        <f>COGS_DB!AX22</f>
        <v>15313.0375</v>
      </c>
      <c r="AY39" s="98">
        <f>COGS_DB!AY22</f>
        <v>16384.950124999999</v>
      </c>
      <c r="AZ39" s="98">
        <f>COGS_DB!AZ22</f>
        <v>26215.9202</v>
      </c>
      <c r="BA39" s="98">
        <f>COGS_DB!BA22</f>
        <v>29492.910225</v>
      </c>
      <c r="BB39" s="98">
        <f>COGS_DB!BB22</f>
        <v>29492.910225</v>
      </c>
      <c r="BC39" s="98">
        <f>COGS_DB!BC22</f>
        <v>32769.900249999999</v>
      </c>
      <c r="BD39" s="98">
        <f>COGS_DB!BD22</f>
        <v>36046.890274999998</v>
      </c>
      <c r="BE39" s="98">
        <f>COGS_DB!BE22</f>
        <v>29492.910225</v>
      </c>
      <c r="BF39" s="98">
        <f>COGS_DB!BF22</f>
        <v>32769.900249999999</v>
      </c>
      <c r="BG39" s="98">
        <f>COGS_DB!BG22</f>
        <v>26215.9202</v>
      </c>
      <c r="BH39" s="98">
        <f>COGS_DB!BH22</f>
        <v>26215.9202</v>
      </c>
      <c r="BI39" s="98">
        <f>COGS_DB!BI22</f>
        <v>26215.9202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0.39274354790811411</v>
      </c>
      <c r="F42" s="116">
        <f>COGS_DB!I5</f>
        <v>0.38993663246831617</v>
      </c>
      <c r="G42" s="116">
        <f>COGS_DB!K5</f>
        <v>0.38979853349469623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102468.54999999999</v>
      </c>
      <c r="AB42" s="9">
        <f>COGS_DB!AB23</f>
        <v>167727.85000000003</v>
      </c>
      <c r="AC42" s="9">
        <f>COGS_DB!AC23</f>
        <v>189480.95</v>
      </c>
      <c r="AD42" s="9">
        <f>COGS_DB!AD23</f>
        <v>189480.95</v>
      </c>
      <c r="AE42" s="9">
        <f>COGS_DB!AE23</f>
        <v>208371.80000000005</v>
      </c>
      <c r="AF42" s="9">
        <f>COGS_DB!AF23</f>
        <v>230124.89999999997</v>
      </c>
      <c r="AG42" s="9">
        <f>COGS_DB!AG23</f>
        <v>189480.95</v>
      </c>
      <c r="AH42" s="9">
        <f>COGS_DB!AH23</f>
        <v>208371.80000000005</v>
      </c>
      <c r="AI42" s="9">
        <f>COGS_DB!AI23</f>
        <v>167727.85000000003</v>
      </c>
      <c r="AJ42" s="9">
        <f>COGS_DB!AJ23</f>
        <v>167727.85000000003</v>
      </c>
      <c r="AK42" s="9">
        <f>COGS_DB!AK23</f>
        <v>167727.85000000003</v>
      </c>
      <c r="AL42" s="9">
        <f>COGS_DB!AL23</f>
        <v>102468.54999999999</v>
      </c>
      <c r="AM42" s="9">
        <f>COGS_DB!AM23</f>
        <v>116379.08500000002</v>
      </c>
      <c r="AN42" s="9">
        <f>COGS_DB!AN23</f>
        <v>192944.27249999996</v>
      </c>
      <c r="AO42" s="9">
        <f>COGS_DB!AO23</f>
        <v>216220.08949999997</v>
      </c>
      <c r="AP42" s="9">
        <f>COGS_DB!AP23</f>
        <v>216220.08949999997</v>
      </c>
      <c r="AQ42" s="9">
        <f>COGS_DB!AQ23</f>
        <v>239495.90650000004</v>
      </c>
      <c r="AR42" s="9">
        <f>COGS_DB!AR23</f>
        <v>262771.72349999991</v>
      </c>
      <c r="AS42" s="9">
        <f>COGS_DB!AS23</f>
        <v>216220.08949999997</v>
      </c>
      <c r="AT42" s="9">
        <f>COGS_DB!AT23</f>
        <v>239495.90650000004</v>
      </c>
      <c r="AU42" s="9">
        <f>COGS_DB!AU23</f>
        <v>192944.27249999996</v>
      </c>
      <c r="AV42" s="9">
        <f>COGS_DB!AV23</f>
        <v>192944.27249999996</v>
      </c>
      <c r="AW42" s="9">
        <f>COGS_DB!AW23</f>
        <v>192944.27249999996</v>
      </c>
      <c r="AX42" s="9">
        <f>COGS_DB!AX23</f>
        <v>116379.08500000002</v>
      </c>
      <c r="AY42" s="9">
        <f>COGS_DB!AY23</f>
        <v>131734.99900500002</v>
      </c>
      <c r="AZ42" s="9">
        <f>COGS_DB!AZ23</f>
        <v>213659.74962999998</v>
      </c>
      <c r="BA42" s="9">
        <f>COGS_DB!BA23</f>
        <v>238564.8738200001</v>
      </c>
      <c r="BB42" s="9">
        <f>COGS_DB!BB23</f>
        <v>238564.8738200001</v>
      </c>
      <c r="BC42" s="9">
        <f>COGS_DB!BC23</f>
        <v>270679.37606500002</v>
      </c>
      <c r="BD42" s="9">
        <f>COGS_DB!BD23</f>
        <v>295584.5002550002</v>
      </c>
      <c r="BE42" s="9">
        <f>COGS_DB!BE23</f>
        <v>238564.8738200001</v>
      </c>
      <c r="BF42" s="9">
        <f>COGS_DB!BF23</f>
        <v>270679.37606500002</v>
      </c>
      <c r="BG42" s="9">
        <f>COGS_DB!BG23</f>
        <v>213659.74962999998</v>
      </c>
      <c r="BH42" s="9">
        <f>COGS_DB!BH23</f>
        <v>213659.74962999998</v>
      </c>
      <c r="BI42" s="9">
        <f>COGS_DB!BI23</f>
        <v>213659.74962999998</v>
      </c>
      <c r="BJ42" s="9">
        <f>COGS_DB!BJ23</f>
        <v>131734.99900500002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0.14748038624019308</v>
      </c>
      <c r="G43" s="116">
        <f>COGS_DB!L6</f>
        <v>0.14504876486082441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0.24662354790811422</v>
      </c>
      <c r="F44" s="98">
        <f>COGS_DB!J7</f>
        <v>0.24245624622812312</v>
      </c>
      <c r="G44" s="98">
        <f>COGS_DB!L7</f>
        <v>0.24474976863387193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2212286.7999999998</v>
      </c>
      <c r="BB49" s="9">
        <f>'COGS-INVENTORY_CWS'!BB31</f>
        <v>2390891.1999999997</v>
      </c>
      <c r="BC49" s="9">
        <f>'COGS-INVENTORY_CWS'!BC31</f>
        <v>2569495.5999999996</v>
      </c>
      <c r="BD49" s="9">
        <f>'COGS-INVENTORY_CWS'!BD31</f>
        <v>2569495.5999999996</v>
      </c>
      <c r="BE49" s="9">
        <f>'COGS-INVENTORY_CWS'!BE31</f>
        <v>2569495.5999999996</v>
      </c>
      <c r="BF49" s="9">
        <f>'COGS-INVENTORY_CWS'!BF31</f>
        <v>2308458.3999999994</v>
      </c>
      <c r="BG49" s="9">
        <f>'COGS-INVENTORY_CWS'!BG31</f>
        <v>2226025.5999999996</v>
      </c>
      <c r="BH49" s="9">
        <f>'COGS-INVENTORY_CWS'!BH31</f>
        <v>2047421.1999999997</v>
      </c>
      <c r="BI49" s="9">
        <f>'COGS-INVENTORY_CWS'!BI31</f>
        <v>1772645.1999999997</v>
      </c>
      <c r="BJ49" s="9">
        <f>'COGS-INVENTORY_CWS'!BJ31</f>
        <v>7913888.8000000007</v>
      </c>
      <c r="BK49" s="9">
        <f>'COGS-INVENTORY_CWS'!BK31</f>
        <v>14055132.400000002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810589.20000000007</v>
      </c>
      <c r="BA50" s="9">
        <f>'COGS-INVENTORY_CWS'!BA35</f>
        <v>906760.8</v>
      </c>
      <c r="BB50" s="9">
        <f>'COGS-INVENTORY_CWS'!BB35</f>
        <v>989193.60000000009</v>
      </c>
      <c r="BC50" s="9">
        <f>'COGS-INVENTORY_CWS'!BC35</f>
        <v>810589.20000000007</v>
      </c>
      <c r="BD50" s="9">
        <f>'COGS-INVENTORY_CWS'!BD35</f>
        <v>906760.8</v>
      </c>
      <c r="BE50" s="9">
        <f>'COGS-INVENTORY_CWS'!BE35</f>
        <v>728156.4</v>
      </c>
      <c r="BF50" s="9">
        <f>'COGS-INVENTORY_CWS'!BF35</f>
        <v>728156.4</v>
      </c>
      <c r="BG50" s="9">
        <f>'COGS-INVENTORY_CWS'!BG35</f>
        <v>728156.4</v>
      </c>
      <c r="BH50" s="9">
        <f>'COGS-INVENTORY_CWS'!BH35</f>
        <v>453380.4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453380.4</v>
      </c>
      <c r="BA51" s="9">
        <f>'COGS-INVENTORY_CWS'!BA39</f>
        <v>728156.4</v>
      </c>
      <c r="BB51" s="9">
        <f>'COGS-INVENTORY_CWS'!BB39</f>
        <v>810589.20000000007</v>
      </c>
      <c r="BC51" s="9">
        <f>'COGS-INVENTORY_CWS'!BC39</f>
        <v>810589.20000000007</v>
      </c>
      <c r="BD51" s="9">
        <f>'COGS-INVENTORY_CWS'!BD39</f>
        <v>906760.8</v>
      </c>
      <c r="BE51" s="9">
        <f>'COGS-INVENTORY_CWS'!BE39</f>
        <v>989193.60000000009</v>
      </c>
      <c r="BF51" s="9">
        <f>'COGS-INVENTORY_CWS'!BF39</f>
        <v>810589.20000000007</v>
      </c>
      <c r="BG51" s="9">
        <f>'COGS-INVENTORY_CWS'!BG39</f>
        <v>906760.8</v>
      </c>
      <c r="BH51" s="9">
        <f>'COGS-INVENTORY_CWS'!BH39</f>
        <v>728156.4</v>
      </c>
      <c r="BI51" s="9">
        <f>'COGS-INVENTORY_CWS'!BI39</f>
        <v>728156.4</v>
      </c>
      <c r="BJ51" s="9">
        <f>'COGS-INVENTORY_CWS'!BJ39</f>
        <v>728156.4</v>
      </c>
      <c r="BK51" s="9">
        <f>'COGS-INVENTORY_CWS'!BK39</f>
        <v>453380.4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2212286.7999999998</v>
      </c>
      <c r="BA52" s="9">
        <f>'COGS-INVENTORY_CWS'!BA48</f>
        <v>2390891.1999999997</v>
      </c>
      <c r="BB52" s="9">
        <f>'COGS-INVENTORY_CWS'!BB48</f>
        <v>2569495.5999999996</v>
      </c>
      <c r="BC52" s="9">
        <f>'COGS-INVENTORY_CWS'!BC48</f>
        <v>2569495.5999999996</v>
      </c>
      <c r="BD52" s="9">
        <f>'COGS-INVENTORY_CWS'!BD48</f>
        <v>2569495.5999999996</v>
      </c>
      <c r="BE52" s="9">
        <f>'COGS-INVENTORY_CWS'!BE48</f>
        <v>2308458.3999999994</v>
      </c>
      <c r="BF52" s="9">
        <f>'COGS-INVENTORY_CWS'!BF48</f>
        <v>2226025.5999999996</v>
      </c>
      <c r="BG52" s="9">
        <f>'COGS-INVENTORY_CWS'!BG48</f>
        <v>2047421.1999999997</v>
      </c>
      <c r="BH52" s="9">
        <f>'COGS-INVENTORY_CWS'!BH48</f>
        <v>1772645.1999999997</v>
      </c>
      <c r="BI52" s="9">
        <f>'COGS-INVENTORY_CWS'!BI48</f>
        <v>7913888.8000000007</v>
      </c>
      <c r="BJ52" s="9">
        <f>'COGS-INVENTORY_CWS'!BJ48</f>
        <v>14055132.400000002</v>
      </c>
      <c r="BK52" s="9">
        <f>'COGS-INVENTORY_CWS'!BK48</f>
        <v>22531972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823215.20000000007</v>
      </c>
      <c r="BA53" s="9">
        <f>'COGS-INVENTORY_CWS'!BA69</f>
        <v>1717350</v>
      </c>
      <c r="BB53" s="9">
        <f>'COGS-INVENTORY_CWS'!BB69</f>
        <v>1895954.4</v>
      </c>
      <c r="BC53" s="9">
        <f>'COGS-INVENTORY_CWS'!BC69</f>
        <v>1799782.8</v>
      </c>
      <c r="BD53" s="9">
        <f>'COGS-INVENTORY_CWS'!BD69</f>
        <v>1717350</v>
      </c>
      <c r="BE53" s="9">
        <f>'COGS-INVENTORY_CWS'!BE69</f>
        <v>1634917.1999999997</v>
      </c>
      <c r="BF53" s="9">
        <f>'COGS-INVENTORY_CWS'!BF69</f>
        <v>1456312.7999999996</v>
      </c>
      <c r="BG53" s="9">
        <f>'COGS-INVENTORY_CWS'!BG69</f>
        <v>1456312.7999999998</v>
      </c>
      <c r="BH53" s="9">
        <f>'COGS-INVENTORY_CWS'!BH69</f>
        <v>1181536.7999999998</v>
      </c>
      <c r="BI53" s="9">
        <f>'COGS-INVENTORY_CWS'!BI69</f>
        <v>7322780.4000000004</v>
      </c>
      <c r="BJ53" s="9">
        <f>'COGS-INVENTORY_CWS'!BJ69</f>
        <v>13738800.000000002</v>
      </c>
      <c r="BK53" s="9">
        <f>'COGS-INVENTORY_CWS'!BK69</f>
        <v>15799620</v>
      </c>
    </row>
    <row r="55" spans="2:66" x14ac:dyDescent="0.15">
      <c r="C55" s="75"/>
      <c r="D55" s="375" t="s">
        <v>35</v>
      </c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 t="s">
        <v>36</v>
      </c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 t="s">
        <v>37</v>
      </c>
      <c r="AC55" s="375"/>
      <c r="AD55" s="375"/>
      <c r="AE55" s="375"/>
      <c r="AF55" s="375"/>
      <c r="AG55" s="375"/>
      <c r="AH55" s="375"/>
      <c r="AI55" s="375"/>
      <c r="AJ55" s="375"/>
      <c r="AK55" s="375"/>
      <c r="AL55" s="375"/>
      <c r="AM55" s="375"/>
      <c r="AN55" s="375" t="s">
        <v>38</v>
      </c>
      <c r="AO55" s="375"/>
      <c r="AP55" s="375"/>
      <c r="AQ55" s="375"/>
      <c r="AR55" s="375"/>
      <c r="AS55" s="375"/>
      <c r="AT55" s="375"/>
      <c r="AU55" s="375"/>
      <c r="AV55" s="375"/>
      <c r="AW55" s="375"/>
      <c r="AX55" s="375"/>
      <c r="AY55" s="375"/>
      <c r="AZ55" s="375" t="s">
        <v>39</v>
      </c>
      <c r="BA55" s="375"/>
      <c r="BB55" s="375"/>
      <c r="BC55" s="375"/>
      <c r="BD55" s="375"/>
      <c r="BE55" s="375"/>
      <c r="BF55" s="375"/>
      <c r="BG55" s="375"/>
      <c r="BH55" s="375"/>
      <c r="BI55" s="375"/>
      <c r="BJ55" s="375"/>
      <c r="BK55" s="375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2212286.7999999998</v>
      </c>
      <c r="BA58" s="9">
        <f>'COGS-INVENTORY_CWS'!BA48</f>
        <v>2390891.1999999997</v>
      </c>
      <c r="BB58" s="9">
        <f>'COGS-INVENTORY_CWS'!BB48</f>
        <v>2569495.5999999996</v>
      </c>
      <c r="BC58" s="9">
        <f>'COGS-INVENTORY_CWS'!BC48</f>
        <v>2569495.5999999996</v>
      </c>
      <c r="BD58" s="9">
        <f>'COGS-INVENTORY_CWS'!BD48</f>
        <v>2569495.5999999996</v>
      </c>
      <c r="BE58" s="9">
        <f>'COGS-INVENTORY_CWS'!BE48</f>
        <v>2308458.3999999994</v>
      </c>
      <c r="BF58" s="9">
        <f>'COGS-INVENTORY_CWS'!BF48</f>
        <v>2226025.5999999996</v>
      </c>
      <c r="BG58" s="9">
        <f>'COGS-INVENTORY_CWS'!BG48</f>
        <v>2047421.1999999997</v>
      </c>
      <c r="BH58" s="9">
        <f>'COGS-INVENTORY_CWS'!BH48</f>
        <v>1772645.1999999997</v>
      </c>
      <c r="BI58" s="9">
        <f>'COGS-INVENTORY_CWS'!BI48</f>
        <v>7913888.8000000007</v>
      </c>
      <c r="BJ58" s="9">
        <f>'COGS-INVENTORY_CWS'!BJ48</f>
        <v>14055132.400000002</v>
      </c>
      <c r="BK58" s="9">
        <f>'COGS-INVENTORY_CWS'!BK48</f>
        <v>22531972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823215.20000000007</v>
      </c>
      <c r="BA59" s="9">
        <f>'COGS-INVENTORY_CWS'!BA69</f>
        <v>1717350</v>
      </c>
      <c r="BB59" s="9">
        <f>'COGS-INVENTORY_CWS'!BB69</f>
        <v>1895954.4</v>
      </c>
      <c r="BC59" s="9">
        <f>'COGS-INVENTORY_CWS'!BC69</f>
        <v>1799782.8</v>
      </c>
      <c r="BD59" s="9">
        <f>'COGS-INVENTORY_CWS'!BD69</f>
        <v>1717350</v>
      </c>
      <c r="BE59" s="9">
        <f>'COGS-INVENTORY_CWS'!BE69</f>
        <v>1634917.1999999997</v>
      </c>
      <c r="BF59" s="9">
        <f>'COGS-INVENTORY_CWS'!BF69</f>
        <v>1456312.7999999996</v>
      </c>
      <c r="BG59" s="9">
        <f>'COGS-INVENTORY_CWS'!BG69</f>
        <v>1456312.7999999998</v>
      </c>
      <c r="BH59" s="9">
        <f>'COGS-INVENTORY_CWS'!BH69</f>
        <v>1181536.7999999998</v>
      </c>
      <c r="BI59" s="9">
        <f>'COGS-INVENTORY_CWS'!BI69</f>
        <v>7322780.4000000004</v>
      </c>
      <c r="BJ59" s="9">
        <f>'COGS-INVENTORY_CWS'!BJ69</f>
        <v>13738800.000000002</v>
      </c>
      <c r="BK59" s="9">
        <f>'COGS-INVENTORY_CWS'!BK69</f>
        <v>15799620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5" t="s">
        <v>35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 t="s">
        <v>36</v>
      </c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  <c r="AA2" s="375" t="s">
        <v>37</v>
      </c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/>
      <c r="AM2" s="375" t="s">
        <v>38</v>
      </c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/>
      <c r="AY2" s="375" t="s">
        <v>39</v>
      </c>
      <c r="AZ2" s="375"/>
      <c r="BA2" s="375"/>
      <c r="BB2" s="375"/>
      <c r="BC2" s="375"/>
      <c r="BD2" s="375"/>
      <c r="BE2" s="375"/>
      <c r="BF2" s="375"/>
      <c r="BG2" s="375"/>
      <c r="BH2" s="375"/>
      <c r="BI2" s="375"/>
      <c r="BJ2" s="375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69" cm="1">
        <f t="array" ref="AM6:AX6">PronosticoVentaAñ4</f>
        <v>31</v>
      </c>
      <c r="AN6" s="169">
        <v>50</v>
      </c>
      <c r="AO6" s="169">
        <v>56</v>
      </c>
      <c r="AP6" s="169">
        <v>56</v>
      </c>
      <c r="AQ6" s="169">
        <v>62</v>
      </c>
      <c r="AR6" s="169">
        <v>68</v>
      </c>
      <c r="AS6" s="169">
        <v>56</v>
      </c>
      <c r="AT6" s="169">
        <v>62</v>
      </c>
      <c r="AU6" s="169">
        <v>50</v>
      </c>
      <c r="AV6" s="169">
        <v>50</v>
      </c>
      <c r="AW6" s="169">
        <v>50</v>
      </c>
      <c r="AX6" s="169">
        <v>31</v>
      </c>
      <c r="AY6" s="169" cm="1">
        <f t="array" ref="AY6:BJ6">PronosticoVentaAñ5</f>
        <v>33</v>
      </c>
      <c r="AZ6" s="169">
        <v>53</v>
      </c>
      <c r="BA6" s="169">
        <v>59</v>
      </c>
      <c r="BB6" s="169">
        <v>59</v>
      </c>
      <c r="BC6" s="169">
        <v>66</v>
      </c>
      <c r="BD6" s="169">
        <v>72</v>
      </c>
      <c r="BE6" s="169">
        <v>59</v>
      </c>
      <c r="BF6" s="169">
        <v>66</v>
      </c>
      <c r="BG6" s="169">
        <v>53</v>
      </c>
      <c r="BH6" s="169">
        <v>53</v>
      </c>
      <c r="BI6" s="169">
        <v>53</v>
      </c>
      <c r="BJ6" s="169">
        <v>33</v>
      </c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96">
        <f>PorcAceptacionFusionAñ4</f>
        <v>0.5</v>
      </c>
      <c r="AN7" s="96">
        <f>PorcAceptacionFusionAñ4</f>
        <v>0.5</v>
      </c>
      <c r="AO7" s="96">
        <f>PorcAceptacionFusionAñ4</f>
        <v>0.5</v>
      </c>
      <c r="AP7" s="96">
        <f>PorcAceptacionFusionAñ4</f>
        <v>0.5</v>
      </c>
      <c r="AQ7" s="96">
        <f>PorcAceptacionFusionAñ4</f>
        <v>0.5</v>
      </c>
      <c r="AR7" s="96">
        <f>PorcAceptacionFusionAñ4</f>
        <v>0.5</v>
      </c>
      <c r="AS7" s="96">
        <f>PorcAceptacionFusionAñ4</f>
        <v>0.5</v>
      </c>
      <c r="AT7" s="96">
        <f>PorcAceptacionFusionAñ4</f>
        <v>0.5</v>
      </c>
      <c r="AU7" s="96">
        <f>PorcAceptacionFusionAñ4</f>
        <v>0.5</v>
      </c>
      <c r="AV7" s="96">
        <f>PorcAceptacionFusionAñ4</f>
        <v>0.5</v>
      </c>
      <c r="AW7" s="96">
        <f>PorcAceptacionFusionAñ4</f>
        <v>0.5</v>
      </c>
      <c r="AX7" s="96">
        <f>PorcAceptacionFusionAñ4</f>
        <v>0.5</v>
      </c>
      <c r="AY7" s="96">
        <f>PorcAceptacionFusionAñ5</f>
        <v>0.5</v>
      </c>
      <c r="AZ7" s="96">
        <f>PorcAceptacionFusionAñ5</f>
        <v>0.5</v>
      </c>
      <c r="BA7" s="96">
        <f>PorcAceptacionFusionAñ5</f>
        <v>0.5</v>
      </c>
      <c r="BB7" s="96">
        <f>PorcAceptacionFusionAñ5</f>
        <v>0.5</v>
      </c>
      <c r="BC7" s="96">
        <f>PorcAceptacionFusionAñ5</f>
        <v>0.5</v>
      </c>
      <c r="BD7" s="96">
        <f>PorcAceptacionFusionAñ5</f>
        <v>0.5</v>
      </c>
      <c r="BE7" s="96">
        <f>PorcAceptacionFusionAñ5</f>
        <v>0.5</v>
      </c>
      <c r="BF7" s="96">
        <f>PorcAceptacionFusionAñ5</f>
        <v>0.5</v>
      </c>
      <c r="BG7" s="96">
        <f>PorcAceptacionFusionAñ5</f>
        <v>0.5</v>
      </c>
      <c r="BH7" s="96">
        <f>PorcAceptacionFusionAñ5</f>
        <v>0.5</v>
      </c>
      <c r="BI7" s="96">
        <f>PorcAceptacionFusionAñ5</f>
        <v>0.5</v>
      </c>
      <c r="BJ7" s="96">
        <f>PorcAceptacionFusionAñ5</f>
        <v>0.5</v>
      </c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BJ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69">
        <f t="shared" si="1"/>
        <v>15</v>
      </c>
      <c r="AN8" s="169">
        <f t="shared" si="1"/>
        <v>25</v>
      </c>
      <c r="AO8" s="169">
        <f t="shared" si="1"/>
        <v>28</v>
      </c>
      <c r="AP8" s="169">
        <f t="shared" si="1"/>
        <v>28</v>
      </c>
      <c r="AQ8" s="169">
        <f t="shared" si="1"/>
        <v>31</v>
      </c>
      <c r="AR8" s="169">
        <f t="shared" si="1"/>
        <v>34</v>
      </c>
      <c r="AS8" s="169">
        <f t="shared" si="1"/>
        <v>28</v>
      </c>
      <c r="AT8" s="169">
        <f t="shared" si="1"/>
        <v>31</v>
      </c>
      <c r="AU8" s="169">
        <f t="shared" si="1"/>
        <v>25</v>
      </c>
      <c r="AV8" s="169">
        <f t="shared" si="1"/>
        <v>25</v>
      </c>
      <c r="AW8" s="169">
        <f t="shared" si="1"/>
        <v>25</v>
      </c>
      <c r="AX8" s="169">
        <f t="shared" si="1"/>
        <v>15</v>
      </c>
      <c r="AY8" s="169">
        <f t="shared" si="1"/>
        <v>16</v>
      </c>
      <c r="AZ8" s="169">
        <f t="shared" si="1"/>
        <v>26</v>
      </c>
      <c r="BA8" s="169">
        <f t="shared" si="1"/>
        <v>29</v>
      </c>
      <c r="BB8" s="169">
        <f t="shared" si="1"/>
        <v>29</v>
      </c>
      <c r="BC8" s="169">
        <f t="shared" si="1"/>
        <v>33</v>
      </c>
      <c r="BD8" s="169">
        <f t="shared" si="1"/>
        <v>36</v>
      </c>
      <c r="BE8" s="169">
        <f t="shared" si="1"/>
        <v>29</v>
      </c>
      <c r="BF8" s="169">
        <f t="shared" si="1"/>
        <v>33</v>
      </c>
      <c r="BG8" s="169">
        <f t="shared" si="1"/>
        <v>26</v>
      </c>
      <c r="BH8" s="169">
        <f t="shared" si="1"/>
        <v>26</v>
      </c>
      <c r="BI8" s="169">
        <f t="shared" si="1"/>
        <v>26</v>
      </c>
      <c r="BJ8" s="169">
        <f t="shared" si="1"/>
        <v>16</v>
      </c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69">
        <f t="shared" ref="AM9:AX9" si="5">ROUNDUP(AM6*AM$7,0)</f>
        <v>16</v>
      </c>
      <c r="AN9" s="169">
        <f t="shared" si="5"/>
        <v>25</v>
      </c>
      <c r="AO9" s="169">
        <f t="shared" si="5"/>
        <v>28</v>
      </c>
      <c r="AP9" s="169">
        <f t="shared" si="5"/>
        <v>28</v>
      </c>
      <c r="AQ9" s="169">
        <f t="shared" si="5"/>
        <v>31</v>
      </c>
      <c r="AR9" s="169">
        <f t="shared" si="5"/>
        <v>34</v>
      </c>
      <c r="AS9" s="169">
        <f t="shared" si="5"/>
        <v>28</v>
      </c>
      <c r="AT9" s="169">
        <f t="shared" si="5"/>
        <v>31</v>
      </c>
      <c r="AU9" s="169">
        <f t="shared" si="5"/>
        <v>25</v>
      </c>
      <c r="AV9" s="169">
        <f t="shared" si="5"/>
        <v>25</v>
      </c>
      <c r="AW9" s="169">
        <f t="shared" si="5"/>
        <v>25</v>
      </c>
      <c r="AX9" s="169">
        <f t="shared" si="5"/>
        <v>16</v>
      </c>
      <c r="AY9" s="169">
        <f t="shared" ref="AY9:BJ9" si="6">ROUNDUP(AY6*AY$7,0)</f>
        <v>17</v>
      </c>
      <c r="AZ9" s="169">
        <f t="shared" si="6"/>
        <v>27</v>
      </c>
      <c r="BA9" s="169">
        <f t="shared" si="6"/>
        <v>30</v>
      </c>
      <c r="BB9" s="169">
        <f t="shared" si="6"/>
        <v>30</v>
      </c>
      <c r="BC9" s="169">
        <f t="shared" si="6"/>
        <v>33</v>
      </c>
      <c r="BD9" s="169">
        <f t="shared" si="6"/>
        <v>36</v>
      </c>
      <c r="BE9" s="169">
        <f t="shared" si="6"/>
        <v>30</v>
      </c>
      <c r="BF9" s="169">
        <f t="shared" si="6"/>
        <v>33</v>
      </c>
      <c r="BG9" s="169">
        <f t="shared" si="6"/>
        <v>27</v>
      </c>
      <c r="BH9" s="169">
        <f t="shared" si="6"/>
        <v>27</v>
      </c>
      <c r="BI9" s="169">
        <f t="shared" si="6"/>
        <v>27</v>
      </c>
      <c r="BJ9" s="169">
        <f t="shared" si="6"/>
        <v>17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7">D$8</f>
        <v>0</v>
      </c>
      <c r="E13" s="169">
        <f t="shared" si="7"/>
        <v>0</v>
      </c>
      <c r="F13" s="169">
        <f t="shared" si="7"/>
        <v>5</v>
      </c>
      <c r="G13" s="169">
        <f t="shared" si="7"/>
        <v>6</v>
      </c>
      <c r="H13" s="169">
        <f t="shared" si="7"/>
        <v>7</v>
      </c>
      <c r="I13" s="169">
        <f t="shared" si="7"/>
        <v>5</v>
      </c>
      <c r="J13" s="169">
        <f t="shared" si="7"/>
        <v>6</v>
      </c>
      <c r="K13" s="169">
        <f t="shared" si="7"/>
        <v>4</v>
      </c>
      <c r="L13" s="169">
        <f t="shared" si="7"/>
        <v>4</v>
      </c>
      <c r="M13" s="169">
        <f t="shared" si="7"/>
        <v>4</v>
      </c>
      <c r="N13" s="169">
        <f t="shared" si="7"/>
        <v>2</v>
      </c>
      <c r="O13" s="169">
        <f t="shared" si="7"/>
        <v>11</v>
      </c>
      <c r="P13" s="169">
        <f t="shared" si="7"/>
        <v>17</v>
      </c>
      <c r="Q13" s="169">
        <f t="shared" si="7"/>
        <v>20</v>
      </c>
      <c r="R13" s="169">
        <f t="shared" si="7"/>
        <v>20</v>
      </c>
      <c r="S13" s="169">
        <f t="shared" si="7"/>
        <v>22</v>
      </c>
      <c r="T13" s="169">
        <f t="shared" si="7"/>
        <v>24</v>
      </c>
      <c r="U13" s="169">
        <f t="shared" si="7"/>
        <v>20</v>
      </c>
      <c r="V13" s="169">
        <f t="shared" si="7"/>
        <v>22</v>
      </c>
      <c r="W13" s="169">
        <f t="shared" si="7"/>
        <v>17</v>
      </c>
      <c r="X13" s="169">
        <f t="shared" si="7"/>
        <v>17</v>
      </c>
      <c r="Y13" s="169">
        <f t="shared" si="7"/>
        <v>17</v>
      </c>
      <c r="Z13" s="169">
        <f t="shared" si="7"/>
        <v>11</v>
      </c>
      <c r="AA13" s="169">
        <f t="shared" si="7"/>
        <v>14</v>
      </c>
      <c r="AB13" s="169">
        <f t="shared" si="7"/>
        <v>23</v>
      </c>
      <c r="AC13" s="169">
        <f t="shared" si="7"/>
        <v>26</v>
      </c>
      <c r="AD13" s="169">
        <f t="shared" si="7"/>
        <v>26</v>
      </c>
      <c r="AE13" s="169">
        <f t="shared" si="7"/>
        <v>29</v>
      </c>
      <c r="AF13" s="169">
        <f t="shared" si="7"/>
        <v>32</v>
      </c>
      <c r="AG13" s="169">
        <f t="shared" si="7"/>
        <v>26</v>
      </c>
      <c r="AH13" s="169">
        <f t="shared" si="7"/>
        <v>29</v>
      </c>
      <c r="AI13" s="169">
        <f t="shared" si="7"/>
        <v>23</v>
      </c>
      <c r="AJ13" s="169">
        <f t="shared" si="7"/>
        <v>23</v>
      </c>
      <c r="AK13" s="169">
        <f t="shared" si="7"/>
        <v>23</v>
      </c>
      <c r="AL13" s="169">
        <f t="shared" si="7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288514.8</v>
      </c>
      <c r="AB14" s="97">
        <f>'COGS-PRICE-MARGIN_CWS'!$B104*AB13</f>
        <v>473988.60000000003</v>
      </c>
      <c r="AC14" s="97">
        <f>'COGS-PRICE-MARGIN_CWS'!$B104*AC13</f>
        <v>535813.20000000007</v>
      </c>
      <c r="AD14" s="97">
        <f>'COGS-PRICE-MARGIN_CWS'!$B104*AD13</f>
        <v>535813.20000000007</v>
      </c>
      <c r="AE14" s="97">
        <f>'COGS-PRICE-MARGIN_CWS'!$B104*AE13</f>
        <v>597637.80000000005</v>
      </c>
      <c r="AF14" s="97">
        <f>'COGS-PRICE-MARGIN_CWS'!$B104*AF13</f>
        <v>659462.40000000002</v>
      </c>
      <c r="AG14" s="97">
        <f>'COGS-PRICE-MARGIN_CWS'!$B104*AG13</f>
        <v>535813.20000000007</v>
      </c>
      <c r="AH14" s="97">
        <f>'COGS-PRICE-MARGIN_CWS'!$B104*AH13</f>
        <v>597637.80000000005</v>
      </c>
      <c r="AI14" s="97">
        <f>'COGS-PRICE-MARGIN_CWS'!$B104*AI13</f>
        <v>473988.60000000003</v>
      </c>
      <c r="AJ14" s="97">
        <f>'COGS-PRICE-MARGIN_CWS'!$B104*AJ13</f>
        <v>473988.60000000003</v>
      </c>
      <c r="AK14" s="97">
        <f>'COGS-PRICE-MARGIN_CWS'!$B104*AK13</f>
        <v>473988.60000000003</v>
      </c>
      <c r="AL14" s="97">
        <f>'COGS-PRICE-MARGIN_CWS'!$B104*AL13</f>
        <v>288514.8</v>
      </c>
      <c r="AM14" s="97">
        <f>'COGS-PRICE-MARGIN_CWS'!$B154*AM13</f>
        <v>683573.99400000006</v>
      </c>
      <c r="AN14" s="97">
        <f>'COGS-PRICE-MARGIN_CWS'!$B154*AN13</f>
        <v>1102538.7</v>
      </c>
      <c r="AO14" s="97">
        <f>'COGS-PRICE-MARGIN_CWS'!$B154*AO13</f>
        <v>1234843.344</v>
      </c>
      <c r="AP14" s="97">
        <f>'COGS-PRICE-MARGIN_CWS'!$B154*AP13</f>
        <v>1234843.344</v>
      </c>
      <c r="AQ14" s="97">
        <f>'COGS-PRICE-MARGIN_CWS'!$B154*AQ13</f>
        <v>1367147.9880000001</v>
      </c>
      <c r="AR14" s="97">
        <f>'COGS-PRICE-MARGIN_CWS'!$B154*AR13</f>
        <v>1499452.632</v>
      </c>
      <c r="AS14" s="97">
        <f>'COGS-PRICE-MARGIN_CWS'!$B154*AS13</f>
        <v>1234843.344</v>
      </c>
      <c r="AT14" s="97">
        <f>'COGS-PRICE-MARGIN_CWS'!$B154*AT13</f>
        <v>1367147.9880000001</v>
      </c>
      <c r="AU14" s="97">
        <f>'COGS-PRICE-MARGIN_CWS'!$B154*AU13</f>
        <v>1102538.7</v>
      </c>
      <c r="AV14" s="97">
        <f>'COGS-PRICE-MARGIN_CWS'!$B154*AV13</f>
        <v>1102538.7</v>
      </c>
      <c r="AW14" s="97">
        <f>'COGS-PRICE-MARGIN_CWS'!$B154*AW13</f>
        <v>1102538.7</v>
      </c>
      <c r="AX14" s="97">
        <f>'COGS-PRICE-MARGIN_CWS'!$B154*AX13</f>
        <v>683573.99400000006</v>
      </c>
      <c r="AY14" s="97">
        <f>'COGS-PRICE-MARGIN_CWS'!$B204*AY13</f>
        <v>778612.82994000008</v>
      </c>
      <c r="AZ14" s="97">
        <f>'COGS-PRICE-MARGIN_CWS'!$B204*AZ13</f>
        <v>1250499.3935400003</v>
      </c>
      <c r="BA14" s="97">
        <f>'COGS-PRICE-MARGIN_CWS'!$B204*BA13</f>
        <v>1392065.3626200003</v>
      </c>
      <c r="BB14" s="97">
        <f>'COGS-PRICE-MARGIN_CWS'!$B204*BB13</f>
        <v>1392065.3626200003</v>
      </c>
      <c r="BC14" s="97">
        <f>'COGS-PRICE-MARGIN_CWS'!$B204*BC13</f>
        <v>1557225.6598800002</v>
      </c>
      <c r="BD14" s="97">
        <f>'COGS-PRICE-MARGIN_CWS'!$B204*BD13</f>
        <v>1698791.6289600004</v>
      </c>
      <c r="BE14" s="97">
        <f>'COGS-PRICE-MARGIN_CWS'!$B204*BE13</f>
        <v>1392065.3626200003</v>
      </c>
      <c r="BF14" s="97">
        <f>'COGS-PRICE-MARGIN_CWS'!$B204*BF13</f>
        <v>1557225.6598800002</v>
      </c>
      <c r="BG14" s="97">
        <f>'COGS-PRICE-MARGIN_CWS'!$B204*BG13</f>
        <v>1250499.3935400003</v>
      </c>
      <c r="BH14" s="97">
        <f>'COGS-PRICE-MARGIN_CWS'!$B204*BH13</f>
        <v>1250499.3935400003</v>
      </c>
      <c r="BI14" s="97">
        <f>'COGS-PRICE-MARGIN_CWS'!$B204*BI13</f>
        <v>1250499.3935400003</v>
      </c>
      <c r="BJ14" s="97">
        <f>'COGS-PRICE-MARGIN_CWS'!$B204*BJ13</f>
        <v>778612.82994000008</v>
      </c>
      <c r="BK14" s="118">
        <f>SUM(C14:BJ14)</f>
        <v>40172085.298620008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'COGS-PRICE-MARGIN_CWS'!$C154</f>
        <v>0</v>
      </c>
      <c r="AN15" s="98">
        <f>'COGS-PRICE-MARGIN_CWS'!$C154</f>
        <v>0</v>
      </c>
      <c r="AO15" s="98">
        <f>'COGS-PRICE-MARGIN_CWS'!$C154</f>
        <v>0</v>
      </c>
      <c r="AP15" s="98">
        <f>'COGS-PRICE-MARGIN_CWS'!$C154</f>
        <v>0</v>
      </c>
      <c r="AQ15" s="98">
        <f>'COGS-PRICE-MARGIN_CWS'!$C154</f>
        <v>0</v>
      </c>
      <c r="AR15" s="98">
        <f>'COGS-PRICE-MARGIN_CWS'!$C154</f>
        <v>0</v>
      </c>
      <c r="AS15" s="98">
        <f>'COGS-PRICE-MARGIN_CWS'!$C154</f>
        <v>0</v>
      </c>
      <c r="AT15" s="98">
        <f>'COGS-PRICE-MARGIN_CWS'!$C154</f>
        <v>0</v>
      </c>
      <c r="AU15" s="98">
        <f>'COGS-PRICE-MARGIN_CWS'!$C154</f>
        <v>0</v>
      </c>
      <c r="AV15" s="98">
        <f>'COGS-PRICE-MARGIN_CWS'!$C154</f>
        <v>0</v>
      </c>
      <c r="AW15" s="98">
        <f>'COGS-PRICE-MARGIN_CWS'!$C154</f>
        <v>0</v>
      </c>
      <c r="AX15" s="98">
        <f>'COGS-PRICE-MARGIN_CWS'!$C154</f>
        <v>0</v>
      </c>
      <c r="AY15" s="98">
        <f>'COGS-PRICE-MARGIN_CWS'!$C204</f>
        <v>0</v>
      </c>
      <c r="AZ15" s="98">
        <f>'COGS-PRICE-MARGIN_CWS'!$C204</f>
        <v>0</v>
      </c>
      <c r="BA15" s="98">
        <f>'COGS-PRICE-MARGIN_CWS'!$C204</f>
        <v>0</v>
      </c>
      <c r="BB15" s="98">
        <f>'COGS-PRICE-MARGIN_CWS'!$C204</f>
        <v>0</v>
      </c>
      <c r="BC15" s="98">
        <f>'COGS-PRICE-MARGIN_CWS'!$C204</f>
        <v>0</v>
      </c>
      <c r="BD15" s="98">
        <f>'COGS-PRICE-MARGIN_CWS'!$C204</f>
        <v>0</v>
      </c>
      <c r="BE15" s="98">
        <f>'COGS-PRICE-MARGIN_CWS'!$C204</f>
        <v>0</v>
      </c>
      <c r="BF15" s="98">
        <f>'COGS-PRICE-MARGIN_CWS'!$C204</f>
        <v>0</v>
      </c>
      <c r="BG15" s="98">
        <f>'COGS-PRICE-MARGIN_CWS'!$C204</f>
        <v>0</v>
      </c>
      <c r="BH15" s="98">
        <f>'COGS-PRICE-MARGIN_CWS'!$C204</f>
        <v>0</v>
      </c>
      <c r="BI15" s="98">
        <f>'COGS-PRICE-MARGIN_CWS'!$C204</f>
        <v>0</v>
      </c>
      <c r="BJ15" s="98">
        <f>'COGS-PRICE-MARGIN_CWS'!$C204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8">C14*(1-C15)</f>
        <v>0</v>
      </c>
      <c r="D17" s="187">
        <f t="shared" si="8"/>
        <v>0</v>
      </c>
      <c r="E17" s="187">
        <f t="shared" si="8"/>
        <v>0</v>
      </c>
      <c r="F17" s="99">
        <f t="shared" si="8"/>
        <v>81900</v>
      </c>
      <c r="G17" s="99">
        <f t="shared" si="8"/>
        <v>98280</v>
      </c>
      <c r="H17" s="99">
        <f t="shared" si="8"/>
        <v>114660</v>
      </c>
      <c r="I17" s="99">
        <f t="shared" si="8"/>
        <v>81900</v>
      </c>
      <c r="J17" s="99">
        <f t="shared" si="8"/>
        <v>98280</v>
      </c>
      <c r="K17" s="99">
        <f t="shared" si="8"/>
        <v>65520</v>
      </c>
      <c r="L17" s="99">
        <f t="shared" si="8"/>
        <v>65520</v>
      </c>
      <c r="M17" s="99">
        <f t="shared" si="8"/>
        <v>65520</v>
      </c>
      <c r="N17" s="99">
        <f t="shared" si="8"/>
        <v>32760</v>
      </c>
      <c r="O17" s="99">
        <f t="shared" si="8"/>
        <v>211860</v>
      </c>
      <c r="P17" s="99">
        <f t="shared" si="8"/>
        <v>327420</v>
      </c>
      <c r="Q17" s="99">
        <f t="shared" si="8"/>
        <v>385200</v>
      </c>
      <c r="R17" s="99">
        <f t="shared" si="8"/>
        <v>385200</v>
      </c>
      <c r="S17" s="99">
        <f t="shared" si="8"/>
        <v>423720</v>
      </c>
      <c r="T17" s="99">
        <f t="shared" si="8"/>
        <v>462240</v>
      </c>
      <c r="U17" s="99">
        <f t="shared" si="8"/>
        <v>385200</v>
      </c>
      <c r="V17" s="99">
        <f t="shared" si="8"/>
        <v>423720</v>
      </c>
      <c r="W17" s="99">
        <f t="shared" si="8"/>
        <v>327420</v>
      </c>
      <c r="X17" s="99">
        <f t="shared" si="8"/>
        <v>327420</v>
      </c>
      <c r="Y17" s="99">
        <f t="shared" si="8"/>
        <v>327420</v>
      </c>
      <c r="Z17" s="99">
        <f t="shared" si="8"/>
        <v>211860</v>
      </c>
      <c r="AA17" s="99">
        <f t="shared" si="8"/>
        <v>288514.8</v>
      </c>
      <c r="AB17" s="99">
        <f t="shared" si="8"/>
        <v>473988.60000000003</v>
      </c>
      <c r="AC17" s="99">
        <f t="shared" si="8"/>
        <v>535813.20000000007</v>
      </c>
      <c r="AD17" s="99">
        <f t="shared" si="8"/>
        <v>535813.20000000007</v>
      </c>
      <c r="AE17" s="99">
        <f t="shared" si="8"/>
        <v>597637.80000000005</v>
      </c>
      <c r="AF17" s="99">
        <f t="shared" si="8"/>
        <v>659462.40000000002</v>
      </c>
      <c r="AG17" s="99">
        <f t="shared" si="8"/>
        <v>535813.20000000007</v>
      </c>
      <c r="AH17" s="99">
        <f t="shared" si="8"/>
        <v>597637.80000000005</v>
      </c>
      <c r="AI17" s="99">
        <f t="shared" ref="AI17:BJ17" si="9">AI14*(1-AI15)</f>
        <v>473988.60000000003</v>
      </c>
      <c r="AJ17" s="99">
        <f t="shared" si="9"/>
        <v>473988.60000000003</v>
      </c>
      <c r="AK17" s="99">
        <f t="shared" si="9"/>
        <v>473988.60000000003</v>
      </c>
      <c r="AL17" s="99">
        <f t="shared" si="9"/>
        <v>288514.8</v>
      </c>
      <c r="AM17" s="99">
        <f t="shared" si="9"/>
        <v>683573.99400000006</v>
      </c>
      <c r="AN17" s="99">
        <f t="shared" si="9"/>
        <v>1102538.7</v>
      </c>
      <c r="AO17" s="99">
        <f t="shared" si="9"/>
        <v>1234843.344</v>
      </c>
      <c r="AP17" s="99">
        <f t="shared" si="9"/>
        <v>1234843.344</v>
      </c>
      <c r="AQ17" s="99">
        <f t="shared" si="9"/>
        <v>1367147.9880000001</v>
      </c>
      <c r="AR17" s="99">
        <f t="shared" si="9"/>
        <v>1499452.632</v>
      </c>
      <c r="AS17" s="99">
        <f t="shared" si="9"/>
        <v>1234843.344</v>
      </c>
      <c r="AT17" s="99">
        <f t="shared" si="9"/>
        <v>1367147.9880000001</v>
      </c>
      <c r="AU17" s="99">
        <f t="shared" si="9"/>
        <v>1102538.7</v>
      </c>
      <c r="AV17" s="99">
        <f t="shared" si="9"/>
        <v>1102538.7</v>
      </c>
      <c r="AW17" s="99">
        <f t="shared" si="9"/>
        <v>1102538.7</v>
      </c>
      <c r="AX17" s="99">
        <f t="shared" si="9"/>
        <v>683573.99400000006</v>
      </c>
      <c r="AY17" s="99">
        <f t="shared" si="9"/>
        <v>778612.82994000008</v>
      </c>
      <c r="AZ17" s="99">
        <f t="shared" si="9"/>
        <v>1250499.3935400003</v>
      </c>
      <c r="BA17" s="99">
        <f t="shared" si="9"/>
        <v>1392065.3626200003</v>
      </c>
      <c r="BB17" s="99">
        <f t="shared" si="9"/>
        <v>1392065.3626200003</v>
      </c>
      <c r="BC17" s="99">
        <f t="shared" si="9"/>
        <v>1557225.6598800002</v>
      </c>
      <c r="BD17" s="99">
        <f t="shared" si="9"/>
        <v>1698791.6289600004</v>
      </c>
      <c r="BE17" s="99">
        <f t="shared" si="9"/>
        <v>1392065.3626200003</v>
      </c>
      <c r="BF17" s="99">
        <f t="shared" si="9"/>
        <v>1557225.6598800002</v>
      </c>
      <c r="BG17" s="99">
        <f t="shared" si="9"/>
        <v>1250499.3935400003</v>
      </c>
      <c r="BH17" s="99">
        <f t="shared" si="9"/>
        <v>1250499.3935400003</v>
      </c>
      <c r="BI17" s="99">
        <f t="shared" si="9"/>
        <v>1250499.3935400003</v>
      </c>
      <c r="BJ17" s="99">
        <f t="shared" si="9"/>
        <v>778612.82994000008</v>
      </c>
      <c r="BK17" s="118">
        <f>SUM(C17:BJ17)</f>
        <v>40102425.298620008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192343.2</v>
      </c>
      <c r="AB21" s="97">
        <f>'COGS-PRICE-MARGIN_CWS'!$E104*AB$13</f>
        <v>315992.40000000002</v>
      </c>
      <c r="AC21" s="97">
        <f>'COGS-PRICE-MARGIN_CWS'!$E104*AC$13</f>
        <v>357208.80000000005</v>
      </c>
      <c r="AD21" s="97">
        <f>'COGS-PRICE-MARGIN_CWS'!$E104*AD$13</f>
        <v>357208.80000000005</v>
      </c>
      <c r="AE21" s="97">
        <f>'COGS-PRICE-MARGIN_CWS'!$E104*AE$13</f>
        <v>398425.2</v>
      </c>
      <c r="AF21" s="97">
        <f>'COGS-PRICE-MARGIN_CWS'!$E104*AF$13</f>
        <v>439641.60000000003</v>
      </c>
      <c r="AG21" s="97">
        <f>'COGS-PRICE-MARGIN_CWS'!$E104*AG$13</f>
        <v>357208.80000000005</v>
      </c>
      <c r="AH21" s="97">
        <f>'COGS-PRICE-MARGIN_CWS'!$E104*AH$13</f>
        <v>398425.2</v>
      </c>
      <c r="AI21" s="97">
        <f>'COGS-PRICE-MARGIN_CWS'!$E104*AI$13</f>
        <v>315992.40000000002</v>
      </c>
      <c r="AJ21" s="97">
        <f>'COGS-PRICE-MARGIN_CWS'!$E104*AJ$13</f>
        <v>315992.40000000002</v>
      </c>
      <c r="AK21" s="97">
        <f>'COGS-PRICE-MARGIN_CWS'!$E104*AK$13</f>
        <v>315992.40000000002</v>
      </c>
      <c r="AL21" s="97">
        <f>'COGS-PRICE-MARGIN_CWS'!$E104*AL$13</f>
        <v>192343.2</v>
      </c>
      <c r="AM21" s="97">
        <f>'COGS-PRICE-MARGIN_CWS'!$E154*AM$13</f>
        <v>455715.99600000004</v>
      </c>
      <c r="AN21" s="97">
        <f>'COGS-PRICE-MARGIN_CWS'!$E154*AN$13</f>
        <v>735025.8</v>
      </c>
      <c r="AO21" s="97">
        <f>'COGS-PRICE-MARGIN_CWS'!$E154*AO$13</f>
        <v>823228.89600000007</v>
      </c>
      <c r="AP21" s="97">
        <f>'COGS-PRICE-MARGIN_CWS'!$E154*AP$13</f>
        <v>823228.89600000007</v>
      </c>
      <c r="AQ21" s="97">
        <f>'COGS-PRICE-MARGIN_CWS'!$E154*AQ$13</f>
        <v>911431.99200000009</v>
      </c>
      <c r="AR21" s="97">
        <f>'COGS-PRICE-MARGIN_CWS'!$E154*AR$13</f>
        <v>999635.08800000011</v>
      </c>
      <c r="AS21" s="97">
        <f>'COGS-PRICE-MARGIN_CWS'!$E154*AS$13</f>
        <v>823228.89600000007</v>
      </c>
      <c r="AT21" s="97">
        <f>'COGS-PRICE-MARGIN_CWS'!$E154*AT$13</f>
        <v>911431.99200000009</v>
      </c>
      <c r="AU21" s="97">
        <f>'COGS-PRICE-MARGIN_CWS'!$E154*AU$13</f>
        <v>735025.8</v>
      </c>
      <c r="AV21" s="97">
        <f>'COGS-PRICE-MARGIN_CWS'!$E154*AV$13</f>
        <v>735025.8</v>
      </c>
      <c r="AW21" s="97">
        <f>'COGS-PRICE-MARGIN_CWS'!$E154*AW$13</f>
        <v>735025.8</v>
      </c>
      <c r="AX21" s="97">
        <f>'COGS-PRICE-MARGIN_CWS'!$E154*AX$13</f>
        <v>455715.99600000004</v>
      </c>
      <c r="AY21" s="97">
        <f>'COGS-PRICE-MARGIN_CWS'!$E204*AY$13</f>
        <v>519075.21996000007</v>
      </c>
      <c r="AZ21" s="97">
        <f>'COGS-PRICE-MARGIN_CWS'!$E204*AZ$13</f>
        <v>833666.26236000017</v>
      </c>
      <c r="BA21" s="97">
        <f>'COGS-PRICE-MARGIN_CWS'!$E204*BA$13</f>
        <v>928043.5750800001</v>
      </c>
      <c r="BB21" s="97">
        <f>'COGS-PRICE-MARGIN_CWS'!$E204*BB$13</f>
        <v>928043.5750800001</v>
      </c>
      <c r="BC21" s="97">
        <f>'COGS-PRICE-MARGIN_CWS'!$E204*BC$13</f>
        <v>1038150.4399200001</v>
      </c>
      <c r="BD21" s="97">
        <f>'COGS-PRICE-MARGIN_CWS'!$E204*BD$13</f>
        <v>1132527.7526400001</v>
      </c>
      <c r="BE21" s="97">
        <f>'COGS-PRICE-MARGIN_CWS'!$E204*BE$13</f>
        <v>928043.5750800001</v>
      </c>
      <c r="BF21" s="97">
        <f>'COGS-PRICE-MARGIN_CWS'!$E204*BF$13</f>
        <v>1038150.4399200001</v>
      </c>
      <c r="BG21" s="97">
        <f>'COGS-PRICE-MARGIN_CWS'!$E204*BG$13</f>
        <v>833666.26236000017</v>
      </c>
      <c r="BH21" s="97">
        <f>'COGS-PRICE-MARGIN_CWS'!$E204*BH$13</f>
        <v>833666.26236000017</v>
      </c>
      <c r="BI21" s="97">
        <f>'COGS-PRICE-MARGIN_CWS'!$E204*BI$13</f>
        <v>833666.26236000017</v>
      </c>
      <c r="BJ21" s="97">
        <f>'COGS-PRICE-MARGIN_CWS'!$E204*BJ$13</f>
        <v>519075.21996000007</v>
      </c>
      <c r="BK21" s="118">
        <f>SUM(C21:BJ21)</f>
        <v>26781390.199080002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8014.3000000000011</v>
      </c>
      <c r="AB22" s="97">
        <f>'COGS-PRICE-MARGIN_CWS'!$E105*AB$13</f>
        <v>13166.35</v>
      </c>
      <c r="AC22" s="97">
        <f>'COGS-PRICE-MARGIN_CWS'!$E105*AC$13</f>
        <v>14883.7</v>
      </c>
      <c r="AD22" s="97">
        <f>'COGS-PRICE-MARGIN_CWS'!$E105*AD$13</f>
        <v>14883.7</v>
      </c>
      <c r="AE22" s="97">
        <f>'COGS-PRICE-MARGIN_CWS'!$E105*AE$13</f>
        <v>16601.050000000003</v>
      </c>
      <c r="AF22" s="97">
        <f>'COGS-PRICE-MARGIN_CWS'!$E105*AF$13</f>
        <v>18318.400000000001</v>
      </c>
      <c r="AG22" s="97">
        <f>'COGS-PRICE-MARGIN_CWS'!$E105*AG$13</f>
        <v>14883.7</v>
      </c>
      <c r="AH22" s="97">
        <f>'COGS-PRICE-MARGIN_CWS'!$E105*AH$13</f>
        <v>16601.050000000003</v>
      </c>
      <c r="AI22" s="97">
        <f>'COGS-PRICE-MARGIN_CWS'!$E105*AI$13</f>
        <v>13166.35</v>
      </c>
      <c r="AJ22" s="97">
        <f>'COGS-PRICE-MARGIN_CWS'!$E105*AJ$13</f>
        <v>13166.35</v>
      </c>
      <c r="AK22" s="97">
        <f>'COGS-PRICE-MARGIN_CWS'!$E105*AK$13</f>
        <v>13166.35</v>
      </c>
      <c r="AL22" s="97">
        <f>'COGS-PRICE-MARGIN_CWS'!$E105*AL$13</f>
        <v>8014.3000000000011</v>
      </c>
      <c r="AM22" s="97">
        <f>'COGS-PRICE-MARGIN_CWS'!$E155*AM$13</f>
        <v>18988.166500000003</v>
      </c>
      <c r="AN22" s="97">
        <f>'COGS-PRICE-MARGIN_CWS'!$E155*AN$13</f>
        <v>30626.075000000004</v>
      </c>
      <c r="AO22" s="97">
        <f>'COGS-PRICE-MARGIN_CWS'!$E155*AO$13</f>
        <v>34301.204000000005</v>
      </c>
      <c r="AP22" s="97">
        <f>'COGS-PRICE-MARGIN_CWS'!$E155*AP$13</f>
        <v>34301.204000000005</v>
      </c>
      <c r="AQ22" s="97">
        <f>'COGS-PRICE-MARGIN_CWS'!$E155*AQ$13</f>
        <v>37976.333000000006</v>
      </c>
      <c r="AR22" s="97">
        <f>'COGS-PRICE-MARGIN_CWS'!$E155*AR$13</f>
        <v>41651.462000000007</v>
      </c>
      <c r="AS22" s="97">
        <f>'COGS-PRICE-MARGIN_CWS'!$E155*AS$13</f>
        <v>34301.204000000005</v>
      </c>
      <c r="AT22" s="97">
        <f>'COGS-PRICE-MARGIN_CWS'!$E155*AT$13</f>
        <v>37976.333000000006</v>
      </c>
      <c r="AU22" s="97">
        <f>'COGS-PRICE-MARGIN_CWS'!$E155*AU$13</f>
        <v>30626.075000000004</v>
      </c>
      <c r="AV22" s="97">
        <f>'COGS-PRICE-MARGIN_CWS'!$E155*AV$13</f>
        <v>30626.075000000004</v>
      </c>
      <c r="AW22" s="97">
        <f>'COGS-PRICE-MARGIN_CWS'!$E155*AW$13</f>
        <v>30626.075000000004</v>
      </c>
      <c r="AX22" s="97">
        <f>'COGS-PRICE-MARGIN_CWS'!$E155*AX$13</f>
        <v>18988.166500000003</v>
      </c>
      <c r="AY22" s="97">
        <f>'COGS-PRICE-MARGIN_CWS'!$E205*AY$13</f>
        <v>21628.134165000003</v>
      </c>
      <c r="AZ22" s="97">
        <f>'COGS-PRICE-MARGIN_CWS'!$E205*AZ$13</f>
        <v>34736.094265000007</v>
      </c>
      <c r="BA22" s="97">
        <f>'COGS-PRICE-MARGIN_CWS'!$E205*BA$13</f>
        <v>38668.482295000009</v>
      </c>
      <c r="BB22" s="97">
        <f>'COGS-PRICE-MARGIN_CWS'!$E205*BB$13</f>
        <v>38668.482295000009</v>
      </c>
      <c r="BC22" s="97">
        <f>'COGS-PRICE-MARGIN_CWS'!$E205*BC$13</f>
        <v>43256.268330000006</v>
      </c>
      <c r="BD22" s="97">
        <f>'COGS-PRICE-MARGIN_CWS'!$E205*BD$13</f>
        <v>47188.656360000008</v>
      </c>
      <c r="BE22" s="97">
        <f>'COGS-PRICE-MARGIN_CWS'!$E205*BE$13</f>
        <v>38668.482295000009</v>
      </c>
      <c r="BF22" s="97">
        <f>'COGS-PRICE-MARGIN_CWS'!$E205*BF$13</f>
        <v>43256.268330000006</v>
      </c>
      <c r="BG22" s="97">
        <f>'COGS-PRICE-MARGIN_CWS'!$E205*BG$13</f>
        <v>34736.094265000007</v>
      </c>
      <c r="BH22" s="97">
        <f>'COGS-PRICE-MARGIN_CWS'!$E205*BH$13</f>
        <v>34736.094265000007</v>
      </c>
      <c r="BI22" s="97">
        <f>'COGS-PRICE-MARGIN_CWS'!$E205*BI$13</f>
        <v>34736.094265000007</v>
      </c>
      <c r="BJ22" s="97">
        <f>'COGS-PRICE-MARGIN_CWS'!$E205*BJ$13</f>
        <v>21628.134165000003</v>
      </c>
      <c r="BK22" s="118">
        <f>SUM(C22:BJ22)</f>
        <v>1115891.2582949998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'COGS-PRICE-MARGIN_CWS'!$E156*AM$13</f>
        <v>0</v>
      </c>
      <c r="AN23" s="97">
        <f>'COGS-PRICE-MARGIN_CWS'!$E156*AN$13</f>
        <v>0</v>
      </c>
      <c r="AO23" s="97">
        <f>'COGS-PRICE-MARGIN_CWS'!$E156*AO$13</f>
        <v>0</v>
      </c>
      <c r="AP23" s="97">
        <f>'COGS-PRICE-MARGIN_CWS'!$E156*AP$13</f>
        <v>0</v>
      </c>
      <c r="AQ23" s="97">
        <f>'COGS-PRICE-MARGIN_CWS'!$E156*AQ$13</f>
        <v>0</v>
      </c>
      <c r="AR23" s="97">
        <f>'COGS-PRICE-MARGIN_CWS'!$E156*AR$13</f>
        <v>0</v>
      </c>
      <c r="AS23" s="97">
        <f>'COGS-PRICE-MARGIN_CWS'!$E156*AS$13</f>
        <v>0</v>
      </c>
      <c r="AT23" s="97">
        <f>'COGS-PRICE-MARGIN_CWS'!$E156*AT$13</f>
        <v>0</v>
      </c>
      <c r="AU23" s="97">
        <f>'COGS-PRICE-MARGIN_CWS'!$E156*AU$13</f>
        <v>0</v>
      </c>
      <c r="AV23" s="97">
        <f>'COGS-PRICE-MARGIN_CWS'!$E156*AV$13</f>
        <v>0</v>
      </c>
      <c r="AW23" s="97">
        <f>'COGS-PRICE-MARGIN_CWS'!$E156*AW$13</f>
        <v>0</v>
      </c>
      <c r="AX23" s="97">
        <f>'COGS-PRICE-MARGIN_CWS'!$E156*AX$13</f>
        <v>0</v>
      </c>
      <c r="AY23" s="97">
        <f>'COGS-PRICE-MARGIN_CWS'!$E206*AY$13</f>
        <v>0</v>
      </c>
      <c r="AZ23" s="97">
        <f>'COGS-PRICE-MARGIN_CWS'!$E206*AZ$13</f>
        <v>0</v>
      </c>
      <c r="BA23" s="97">
        <f>'COGS-PRICE-MARGIN_CWS'!$E206*BA$13</f>
        <v>0</v>
      </c>
      <c r="BB23" s="97">
        <f>'COGS-PRICE-MARGIN_CWS'!$E206*BB$13</f>
        <v>0</v>
      </c>
      <c r="BC23" s="97">
        <f>'COGS-PRICE-MARGIN_CWS'!$E206*BC$13</f>
        <v>0</v>
      </c>
      <c r="BD23" s="97">
        <f>'COGS-PRICE-MARGIN_CWS'!$E206*BD$13</f>
        <v>0</v>
      </c>
      <c r="BE23" s="97">
        <f>'COGS-PRICE-MARGIN_CWS'!$E206*BE$13</f>
        <v>0</v>
      </c>
      <c r="BF23" s="97">
        <f>'COGS-PRICE-MARGIN_CWS'!$E206*BF$13</f>
        <v>0</v>
      </c>
      <c r="BG23" s="97">
        <f>'COGS-PRICE-MARGIN_CWS'!$E206*BG$13</f>
        <v>0</v>
      </c>
      <c r="BH23" s="97">
        <f>'COGS-PRICE-MARGIN_CWS'!$E206*BH$13</f>
        <v>0</v>
      </c>
      <c r="BI23" s="97">
        <f>'COGS-PRICE-MARGIN_CWS'!$E206*BI$13</f>
        <v>0</v>
      </c>
      <c r="BJ23" s="97">
        <f>'COGS-PRICE-MARGIN_CWS'!$E206*BJ$13</f>
        <v>0</v>
      </c>
      <c r="BK23" s="118">
        <f>SUM(C23:BJ23)</f>
        <v>0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'COGS-PRICE-MARGIN_CWS'!$E157*AM$13</f>
        <v>0</v>
      </c>
      <c r="AN24" s="97">
        <f>'COGS-PRICE-MARGIN_CWS'!$E157*AN$13</f>
        <v>0</v>
      </c>
      <c r="AO24" s="97">
        <f>'COGS-PRICE-MARGIN_CWS'!$E157*AO$13</f>
        <v>0</v>
      </c>
      <c r="AP24" s="97">
        <f>'COGS-PRICE-MARGIN_CWS'!$E157*AP$13</f>
        <v>0</v>
      </c>
      <c r="AQ24" s="97">
        <f>'COGS-PRICE-MARGIN_CWS'!$E157*AQ$13</f>
        <v>0</v>
      </c>
      <c r="AR24" s="97">
        <f>'COGS-PRICE-MARGIN_CWS'!$E157*AR$13</f>
        <v>0</v>
      </c>
      <c r="AS24" s="97">
        <f>'COGS-PRICE-MARGIN_CWS'!$E157*AS$13</f>
        <v>0</v>
      </c>
      <c r="AT24" s="97">
        <f>'COGS-PRICE-MARGIN_CWS'!$E157*AT$13</f>
        <v>0</v>
      </c>
      <c r="AU24" s="97">
        <f>'COGS-PRICE-MARGIN_CWS'!$E157*AU$13</f>
        <v>0</v>
      </c>
      <c r="AV24" s="97">
        <f>'COGS-PRICE-MARGIN_CWS'!$E157*AV$13</f>
        <v>0</v>
      </c>
      <c r="AW24" s="97">
        <f>'COGS-PRICE-MARGIN_CWS'!$E157*AW$13</f>
        <v>0</v>
      </c>
      <c r="AX24" s="97">
        <f>'COGS-PRICE-MARGIN_CWS'!$E157*AX$13</f>
        <v>0</v>
      </c>
      <c r="AY24" s="97">
        <f>'COGS-PRICE-MARGIN_CWS'!$E207*AY$13</f>
        <v>0</v>
      </c>
      <c r="AZ24" s="97">
        <f>'COGS-PRICE-MARGIN_CWS'!$E207*AZ$13</f>
        <v>0</v>
      </c>
      <c r="BA24" s="97">
        <f>'COGS-PRICE-MARGIN_CWS'!$E207*BA$13</f>
        <v>0</v>
      </c>
      <c r="BB24" s="97">
        <f>'COGS-PRICE-MARGIN_CWS'!$E207*BB$13</f>
        <v>0</v>
      </c>
      <c r="BC24" s="97">
        <f>'COGS-PRICE-MARGIN_CWS'!$E207*BC$13</f>
        <v>0</v>
      </c>
      <c r="BD24" s="97">
        <f>'COGS-PRICE-MARGIN_CWS'!$E207*BD$13</f>
        <v>0</v>
      </c>
      <c r="BE24" s="97">
        <f>'COGS-PRICE-MARGIN_CWS'!$E207*BE$13</f>
        <v>0</v>
      </c>
      <c r="BF24" s="97">
        <f>'COGS-PRICE-MARGIN_CWS'!$E207*BF$13</f>
        <v>0</v>
      </c>
      <c r="BG24" s="97">
        <f>'COGS-PRICE-MARGIN_CWS'!$E207*BG$13</f>
        <v>0</v>
      </c>
      <c r="BH24" s="97">
        <f>'COGS-PRICE-MARGIN_CWS'!$E207*BH$13</f>
        <v>0</v>
      </c>
      <c r="BI24" s="97">
        <f>'COGS-PRICE-MARGIN_CWS'!$E207*BI$13</f>
        <v>0</v>
      </c>
      <c r="BJ24" s="97">
        <f>'COGS-PRICE-MARGIN_CWS'!$E207*BJ$13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10">SUM(D21:D24)</f>
        <v>0</v>
      </c>
      <c r="E26" s="187">
        <f t="shared" si="10"/>
        <v>0</v>
      </c>
      <c r="F26" s="99">
        <f t="shared" si="10"/>
        <v>62500</v>
      </c>
      <c r="G26" s="99">
        <f t="shared" si="10"/>
        <v>75000</v>
      </c>
      <c r="H26" s="99">
        <f t="shared" si="10"/>
        <v>87500</v>
      </c>
      <c r="I26" s="99">
        <f t="shared" si="10"/>
        <v>62500</v>
      </c>
      <c r="J26" s="99">
        <f t="shared" si="10"/>
        <v>75000</v>
      </c>
      <c r="K26" s="99">
        <f t="shared" si="10"/>
        <v>50000</v>
      </c>
      <c r="L26" s="99">
        <f t="shared" si="10"/>
        <v>50000</v>
      </c>
      <c r="M26" s="99">
        <f t="shared" si="10"/>
        <v>50000</v>
      </c>
      <c r="N26" s="99">
        <f t="shared" si="10"/>
        <v>25000</v>
      </c>
      <c r="O26" s="99">
        <f>SUM(O21:O24)</f>
        <v>147125</v>
      </c>
      <c r="P26" s="99">
        <f t="shared" ref="P26:Z26" si="11">SUM(P21:P24)</f>
        <v>227375</v>
      </c>
      <c r="Q26" s="99">
        <f t="shared" si="11"/>
        <v>267500</v>
      </c>
      <c r="R26" s="99">
        <f t="shared" si="11"/>
        <v>267500</v>
      </c>
      <c r="S26" s="99">
        <f t="shared" si="11"/>
        <v>294250</v>
      </c>
      <c r="T26" s="99">
        <f t="shared" si="11"/>
        <v>321000</v>
      </c>
      <c r="U26" s="99">
        <f t="shared" si="11"/>
        <v>267500</v>
      </c>
      <c r="V26" s="99">
        <f t="shared" si="11"/>
        <v>294250</v>
      </c>
      <c r="W26" s="99">
        <f t="shared" si="11"/>
        <v>227375</v>
      </c>
      <c r="X26" s="99">
        <f t="shared" si="11"/>
        <v>227375</v>
      </c>
      <c r="Y26" s="99">
        <f t="shared" si="11"/>
        <v>227375</v>
      </c>
      <c r="Z26" s="99">
        <f t="shared" si="11"/>
        <v>147125</v>
      </c>
      <c r="AA26" s="99">
        <f>SUM(AA21:AA24)</f>
        <v>200357.5</v>
      </c>
      <c r="AB26" s="99">
        <f t="shared" ref="AB26:BJ26" si="12">SUM(AB21:AB24)</f>
        <v>329158.75</v>
      </c>
      <c r="AC26" s="99">
        <f t="shared" si="12"/>
        <v>372092.50000000006</v>
      </c>
      <c r="AD26" s="99">
        <f t="shared" si="12"/>
        <v>372092.50000000006</v>
      </c>
      <c r="AE26" s="99">
        <f t="shared" si="12"/>
        <v>415026.25</v>
      </c>
      <c r="AF26" s="99">
        <f t="shared" si="12"/>
        <v>457960.00000000006</v>
      </c>
      <c r="AG26" s="99">
        <f t="shared" si="12"/>
        <v>372092.50000000006</v>
      </c>
      <c r="AH26" s="99">
        <f t="shared" si="12"/>
        <v>415026.25</v>
      </c>
      <c r="AI26" s="99">
        <f t="shared" si="12"/>
        <v>329158.75</v>
      </c>
      <c r="AJ26" s="99">
        <f t="shared" si="12"/>
        <v>329158.75</v>
      </c>
      <c r="AK26" s="99">
        <f t="shared" si="12"/>
        <v>329158.75</v>
      </c>
      <c r="AL26" s="99">
        <f t="shared" si="12"/>
        <v>200357.5</v>
      </c>
      <c r="AM26" s="99">
        <f t="shared" si="12"/>
        <v>474704.16250000003</v>
      </c>
      <c r="AN26" s="99">
        <f t="shared" si="12"/>
        <v>765651.875</v>
      </c>
      <c r="AO26" s="99">
        <f t="shared" si="12"/>
        <v>857530.10000000009</v>
      </c>
      <c r="AP26" s="99">
        <f t="shared" si="12"/>
        <v>857530.10000000009</v>
      </c>
      <c r="AQ26" s="99">
        <f t="shared" si="12"/>
        <v>949408.32500000007</v>
      </c>
      <c r="AR26" s="99">
        <f t="shared" si="12"/>
        <v>1041286.5500000002</v>
      </c>
      <c r="AS26" s="99">
        <f t="shared" si="12"/>
        <v>857530.10000000009</v>
      </c>
      <c r="AT26" s="99">
        <f t="shared" si="12"/>
        <v>949408.32500000007</v>
      </c>
      <c r="AU26" s="99">
        <f t="shared" si="12"/>
        <v>765651.875</v>
      </c>
      <c r="AV26" s="99">
        <f t="shared" si="12"/>
        <v>765651.875</v>
      </c>
      <c r="AW26" s="99">
        <f t="shared" si="12"/>
        <v>765651.875</v>
      </c>
      <c r="AX26" s="99">
        <f t="shared" si="12"/>
        <v>474704.16250000003</v>
      </c>
      <c r="AY26" s="99">
        <f t="shared" si="12"/>
        <v>540703.35412500007</v>
      </c>
      <c r="AZ26" s="99">
        <f t="shared" si="12"/>
        <v>868402.35662500013</v>
      </c>
      <c r="BA26" s="99">
        <f t="shared" si="12"/>
        <v>966712.05737500009</v>
      </c>
      <c r="BB26" s="99">
        <f t="shared" si="12"/>
        <v>966712.05737500009</v>
      </c>
      <c r="BC26" s="99">
        <f t="shared" si="12"/>
        <v>1081406.7082500001</v>
      </c>
      <c r="BD26" s="99">
        <f t="shared" si="12"/>
        <v>1179716.409</v>
      </c>
      <c r="BE26" s="99">
        <f t="shared" si="12"/>
        <v>966712.05737500009</v>
      </c>
      <c r="BF26" s="99">
        <f t="shared" si="12"/>
        <v>1081406.7082500001</v>
      </c>
      <c r="BG26" s="99">
        <f t="shared" si="12"/>
        <v>868402.35662500013</v>
      </c>
      <c r="BH26" s="99">
        <f t="shared" si="12"/>
        <v>868402.35662500013</v>
      </c>
      <c r="BI26" s="99">
        <f t="shared" si="12"/>
        <v>868402.35662500013</v>
      </c>
      <c r="BJ26" s="99">
        <f t="shared" si="12"/>
        <v>540703.35412500007</v>
      </c>
      <c r="BK26" s="118">
        <f>SUM(C26:BJ26)</f>
        <v>27897281.457375009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3">C17-C26</f>
        <v>0</v>
      </c>
      <c r="D28" s="187">
        <f t="shared" si="13"/>
        <v>0</v>
      </c>
      <c r="E28" s="187">
        <f t="shared" si="13"/>
        <v>0</v>
      </c>
      <c r="F28" s="99">
        <f t="shared" si="13"/>
        <v>19400</v>
      </c>
      <c r="G28" s="99">
        <f t="shared" si="13"/>
        <v>23280</v>
      </c>
      <c r="H28" s="99">
        <f t="shared" si="13"/>
        <v>27160</v>
      </c>
      <c r="I28" s="99">
        <f t="shared" si="13"/>
        <v>19400</v>
      </c>
      <c r="J28" s="99">
        <f t="shared" si="13"/>
        <v>23280</v>
      </c>
      <c r="K28" s="99">
        <f t="shared" si="13"/>
        <v>15520</v>
      </c>
      <c r="L28" s="99">
        <f t="shared" si="13"/>
        <v>15520</v>
      </c>
      <c r="M28" s="99">
        <f t="shared" si="13"/>
        <v>15520</v>
      </c>
      <c r="N28" s="99">
        <f t="shared" si="13"/>
        <v>7760</v>
      </c>
      <c r="O28" s="99">
        <f t="shared" si="13"/>
        <v>64735</v>
      </c>
      <c r="P28" s="99">
        <f t="shared" si="13"/>
        <v>100045</v>
      </c>
      <c r="Q28" s="99">
        <f t="shared" si="13"/>
        <v>117700</v>
      </c>
      <c r="R28" s="99">
        <f t="shared" si="13"/>
        <v>117700</v>
      </c>
      <c r="S28" s="99">
        <f t="shared" si="13"/>
        <v>129470</v>
      </c>
      <c r="T28" s="99">
        <f t="shared" si="13"/>
        <v>141240</v>
      </c>
      <c r="U28" s="99">
        <f t="shared" si="13"/>
        <v>117700</v>
      </c>
      <c r="V28" s="99">
        <f t="shared" si="13"/>
        <v>129470</v>
      </c>
      <c r="W28" s="99">
        <f t="shared" si="13"/>
        <v>100045</v>
      </c>
      <c r="X28" s="99">
        <f t="shared" si="13"/>
        <v>100045</v>
      </c>
      <c r="Y28" s="99">
        <f t="shared" si="13"/>
        <v>100045</v>
      </c>
      <c r="Z28" s="99">
        <f t="shared" si="13"/>
        <v>64735</v>
      </c>
      <c r="AA28" s="99">
        <f t="shared" si="13"/>
        <v>88157.299999999988</v>
      </c>
      <c r="AB28" s="99">
        <f t="shared" si="13"/>
        <v>144829.85000000003</v>
      </c>
      <c r="AC28" s="99">
        <f t="shared" si="13"/>
        <v>163720.70000000001</v>
      </c>
      <c r="AD28" s="99">
        <f t="shared" si="13"/>
        <v>163720.70000000001</v>
      </c>
      <c r="AE28" s="99">
        <f t="shared" si="13"/>
        <v>182611.55000000005</v>
      </c>
      <c r="AF28" s="99">
        <f t="shared" si="13"/>
        <v>201502.39999999997</v>
      </c>
      <c r="AG28" s="99">
        <f t="shared" si="13"/>
        <v>163720.70000000001</v>
      </c>
      <c r="AH28" s="99">
        <f t="shared" si="13"/>
        <v>182611.55000000005</v>
      </c>
      <c r="AI28" s="99">
        <f t="shared" ref="AI28:BJ28" si="14">AI17-AI26</f>
        <v>144829.85000000003</v>
      </c>
      <c r="AJ28" s="99">
        <f t="shared" si="14"/>
        <v>144829.85000000003</v>
      </c>
      <c r="AK28" s="99">
        <f t="shared" si="14"/>
        <v>144829.85000000003</v>
      </c>
      <c r="AL28" s="99">
        <f t="shared" si="14"/>
        <v>88157.299999999988</v>
      </c>
      <c r="AM28" s="99">
        <f t="shared" si="14"/>
        <v>208869.83150000003</v>
      </c>
      <c r="AN28" s="99">
        <f t="shared" si="14"/>
        <v>336886.82499999995</v>
      </c>
      <c r="AO28" s="99">
        <f t="shared" si="14"/>
        <v>377313.24399999995</v>
      </c>
      <c r="AP28" s="99">
        <f t="shared" si="14"/>
        <v>377313.24399999995</v>
      </c>
      <c r="AQ28" s="99">
        <f t="shared" si="14"/>
        <v>417739.66300000006</v>
      </c>
      <c r="AR28" s="99">
        <f t="shared" si="14"/>
        <v>458166.08199999982</v>
      </c>
      <c r="AS28" s="99">
        <f t="shared" si="14"/>
        <v>377313.24399999995</v>
      </c>
      <c r="AT28" s="99">
        <f t="shared" si="14"/>
        <v>417739.66300000006</v>
      </c>
      <c r="AU28" s="99">
        <f t="shared" si="14"/>
        <v>336886.82499999995</v>
      </c>
      <c r="AV28" s="99">
        <f t="shared" si="14"/>
        <v>336886.82499999995</v>
      </c>
      <c r="AW28" s="99">
        <f t="shared" si="14"/>
        <v>336886.82499999995</v>
      </c>
      <c r="AX28" s="99">
        <f t="shared" si="14"/>
        <v>208869.83150000003</v>
      </c>
      <c r="AY28" s="99">
        <f t="shared" si="14"/>
        <v>237909.47581500001</v>
      </c>
      <c r="AZ28" s="99">
        <f t="shared" si="14"/>
        <v>382097.03691500018</v>
      </c>
      <c r="BA28" s="99">
        <f t="shared" si="14"/>
        <v>425353.30524500017</v>
      </c>
      <c r="BB28" s="99">
        <f t="shared" si="14"/>
        <v>425353.30524500017</v>
      </c>
      <c r="BC28" s="99">
        <f t="shared" si="14"/>
        <v>475818.95163000003</v>
      </c>
      <c r="BD28" s="99">
        <f t="shared" si="14"/>
        <v>519075.21996000037</v>
      </c>
      <c r="BE28" s="99">
        <f t="shared" si="14"/>
        <v>425353.30524500017</v>
      </c>
      <c r="BF28" s="99">
        <f t="shared" si="14"/>
        <v>475818.95163000003</v>
      </c>
      <c r="BG28" s="99">
        <f t="shared" si="14"/>
        <v>382097.03691500018</v>
      </c>
      <c r="BH28" s="99">
        <f t="shared" si="14"/>
        <v>382097.03691500018</v>
      </c>
      <c r="BI28" s="99">
        <f t="shared" si="14"/>
        <v>382097.03691500018</v>
      </c>
      <c r="BJ28" s="99">
        <f t="shared" si="14"/>
        <v>237909.47581500001</v>
      </c>
      <c r="BK28" s="118">
        <f>SUM(C28:BJ28)</f>
        <v>12205143.841245005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5">IF(D28&gt;0,(D28/D17),0)</f>
        <v>0</v>
      </c>
      <c r="E29" s="100">
        <f t="shared" si="15"/>
        <v>0</v>
      </c>
      <c r="F29" s="100">
        <f t="shared" si="15"/>
        <v>0.23687423687423687</v>
      </c>
      <c r="G29" s="100">
        <f t="shared" si="15"/>
        <v>0.23687423687423687</v>
      </c>
      <c r="H29" s="100">
        <f t="shared" si="15"/>
        <v>0.23687423687423687</v>
      </c>
      <c r="I29" s="100">
        <f t="shared" si="15"/>
        <v>0.23687423687423687</v>
      </c>
      <c r="J29" s="100">
        <f t="shared" si="15"/>
        <v>0.23687423687423687</v>
      </c>
      <c r="K29" s="100">
        <f t="shared" si="15"/>
        <v>0.23687423687423687</v>
      </c>
      <c r="L29" s="100">
        <f t="shared" si="15"/>
        <v>0.23687423687423687</v>
      </c>
      <c r="M29" s="100">
        <f t="shared" si="15"/>
        <v>0.23687423687423687</v>
      </c>
      <c r="N29" s="100">
        <f t="shared" si="15"/>
        <v>0.23687423687423687</v>
      </c>
      <c r="O29" s="100">
        <f t="shared" si="15"/>
        <v>0.30555555555555558</v>
      </c>
      <c r="P29" s="100">
        <f t="shared" si="15"/>
        <v>0.30555555555555558</v>
      </c>
      <c r="Q29" s="100">
        <f t="shared" si="15"/>
        <v>0.30555555555555558</v>
      </c>
      <c r="R29" s="100">
        <f t="shared" si="15"/>
        <v>0.30555555555555558</v>
      </c>
      <c r="S29" s="100">
        <f t="shared" si="15"/>
        <v>0.30555555555555558</v>
      </c>
      <c r="T29" s="100">
        <f t="shared" si="15"/>
        <v>0.30555555555555558</v>
      </c>
      <c r="U29" s="100">
        <f t="shared" si="15"/>
        <v>0.30555555555555558</v>
      </c>
      <c r="V29" s="100">
        <f t="shared" si="15"/>
        <v>0.30555555555555558</v>
      </c>
      <c r="W29" s="100">
        <f t="shared" si="15"/>
        <v>0.30555555555555558</v>
      </c>
      <c r="X29" s="100">
        <f t="shared" si="15"/>
        <v>0.30555555555555558</v>
      </c>
      <c r="Y29" s="100">
        <f t="shared" si="15"/>
        <v>0.30555555555555558</v>
      </c>
      <c r="Z29" s="100">
        <f t="shared" si="15"/>
        <v>0.30555555555555558</v>
      </c>
      <c r="AA29" s="100">
        <f t="shared" si="15"/>
        <v>0.30555555555555552</v>
      </c>
      <c r="AB29" s="100">
        <f t="shared" si="15"/>
        <v>0.30555555555555558</v>
      </c>
      <c r="AC29" s="100">
        <f t="shared" si="15"/>
        <v>0.30555555555555552</v>
      </c>
      <c r="AD29" s="100">
        <f t="shared" si="15"/>
        <v>0.30555555555555552</v>
      </c>
      <c r="AE29" s="100">
        <f t="shared" si="15"/>
        <v>0.30555555555555564</v>
      </c>
      <c r="AF29" s="100">
        <f t="shared" si="15"/>
        <v>0.30555555555555547</v>
      </c>
      <c r="AG29" s="100">
        <f t="shared" si="15"/>
        <v>0.30555555555555552</v>
      </c>
      <c r="AH29" s="100">
        <f t="shared" si="15"/>
        <v>0.30555555555555564</v>
      </c>
      <c r="AI29" s="100">
        <f t="shared" si="15"/>
        <v>0.30555555555555558</v>
      </c>
      <c r="AJ29" s="100">
        <f t="shared" si="15"/>
        <v>0.30555555555555558</v>
      </c>
      <c r="AK29" s="100">
        <f t="shared" si="15"/>
        <v>0.30555555555555558</v>
      </c>
      <c r="AL29" s="100">
        <f t="shared" si="15"/>
        <v>0.30555555555555552</v>
      </c>
      <c r="AM29" s="100">
        <f t="shared" si="15"/>
        <v>0.30555555555555558</v>
      </c>
      <c r="AN29" s="100">
        <f t="shared" si="15"/>
        <v>0.30555555555555552</v>
      </c>
      <c r="AO29" s="100">
        <f t="shared" si="15"/>
        <v>0.30555555555555552</v>
      </c>
      <c r="AP29" s="100">
        <f t="shared" si="15"/>
        <v>0.30555555555555552</v>
      </c>
      <c r="AQ29" s="100">
        <f t="shared" si="15"/>
        <v>0.30555555555555558</v>
      </c>
      <c r="AR29" s="100">
        <f t="shared" si="15"/>
        <v>0.30555555555555541</v>
      </c>
      <c r="AS29" s="100">
        <f t="shared" si="15"/>
        <v>0.30555555555555552</v>
      </c>
      <c r="AT29" s="100">
        <f t="shared" si="15"/>
        <v>0.30555555555555558</v>
      </c>
      <c r="AU29" s="100">
        <f t="shared" si="15"/>
        <v>0.30555555555555552</v>
      </c>
      <c r="AV29" s="100">
        <f t="shared" si="15"/>
        <v>0.30555555555555552</v>
      </c>
      <c r="AW29" s="100">
        <f t="shared" si="15"/>
        <v>0.30555555555555552</v>
      </c>
      <c r="AX29" s="100">
        <f t="shared" si="15"/>
        <v>0.30555555555555558</v>
      </c>
      <c r="AY29" s="100">
        <f t="shared" si="15"/>
        <v>0.30555555555555552</v>
      </c>
      <c r="AZ29" s="100">
        <f t="shared" si="15"/>
        <v>0.30555555555555564</v>
      </c>
      <c r="BA29" s="100">
        <f t="shared" si="15"/>
        <v>0.30555555555555564</v>
      </c>
      <c r="BB29" s="100">
        <f t="shared" si="15"/>
        <v>0.30555555555555564</v>
      </c>
      <c r="BC29" s="100">
        <f t="shared" si="15"/>
        <v>0.30555555555555552</v>
      </c>
      <c r="BD29" s="100">
        <f t="shared" si="15"/>
        <v>0.30555555555555569</v>
      </c>
      <c r="BE29" s="100">
        <f t="shared" si="15"/>
        <v>0.30555555555555564</v>
      </c>
      <c r="BF29" s="100">
        <f t="shared" si="15"/>
        <v>0.30555555555555552</v>
      </c>
      <c r="BG29" s="100">
        <f t="shared" si="15"/>
        <v>0.30555555555555564</v>
      </c>
      <c r="BH29" s="100">
        <f t="shared" si="15"/>
        <v>0.30555555555555564</v>
      </c>
      <c r="BI29" s="100">
        <f t="shared" si="15"/>
        <v>0.30555555555555564</v>
      </c>
      <c r="BJ29" s="100">
        <f t="shared" si="15"/>
        <v>0.30555555555555552</v>
      </c>
      <c r="BK29" s="119"/>
    </row>
    <row r="30" spans="1:63" hidden="1" outlineLevel="1" x14ac:dyDescent="0.15"/>
    <row r="31" spans="1:63" hidden="1" outlineLevel="1" x14ac:dyDescent="0.15">
      <c r="A31" s="16" t="s">
        <v>1224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>
        <f>'COGS-PRICE-MARGIN_CWS'!$B172</f>
        <v>0.3</v>
      </c>
      <c r="AN33" s="98">
        <f>'COGS-PRICE-MARGIN_CWS'!$B172</f>
        <v>0.3</v>
      </c>
      <c r="AO33" s="98">
        <f>'COGS-PRICE-MARGIN_CWS'!$B172</f>
        <v>0.3</v>
      </c>
      <c r="AP33" s="98">
        <f>'COGS-PRICE-MARGIN_CWS'!$B172</f>
        <v>0.3</v>
      </c>
      <c r="AQ33" s="98">
        <f>'COGS-PRICE-MARGIN_CWS'!$B172</f>
        <v>0.3</v>
      </c>
      <c r="AR33" s="98">
        <f>'COGS-PRICE-MARGIN_CWS'!$B172</f>
        <v>0.3</v>
      </c>
      <c r="AS33" s="98">
        <f>'COGS-PRICE-MARGIN_CWS'!$B172</f>
        <v>0.3</v>
      </c>
      <c r="AT33" s="98">
        <f>'COGS-PRICE-MARGIN_CWS'!$B172</f>
        <v>0.3</v>
      </c>
      <c r="AU33" s="98">
        <f>'COGS-PRICE-MARGIN_CWS'!$B172</f>
        <v>0.3</v>
      </c>
      <c r="AV33" s="98">
        <f>'COGS-PRICE-MARGIN_CWS'!$B172</f>
        <v>0.3</v>
      </c>
      <c r="AW33" s="98">
        <f>'COGS-PRICE-MARGIN_CWS'!$B172</f>
        <v>0.3</v>
      </c>
      <c r="AX33" s="98">
        <f>'COGS-PRICE-MARGIN_CWS'!$B172</f>
        <v>0.3</v>
      </c>
      <c r="AY33" s="98">
        <f>'COGS-PRICE-MARGIN_CWS'!$B222</f>
        <v>0.3</v>
      </c>
      <c r="AZ33" s="98">
        <f>'COGS-PRICE-MARGIN_CWS'!$B222</f>
        <v>0.3</v>
      </c>
      <c r="BA33" s="98">
        <f>'COGS-PRICE-MARGIN_CWS'!$B222</f>
        <v>0.3</v>
      </c>
      <c r="BB33" s="98">
        <f>'COGS-PRICE-MARGIN_CWS'!$B222</f>
        <v>0.3</v>
      </c>
      <c r="BC33" s="98">
        <f>'COGS-PRICE-MARGIN_CWS'!$B222</f>
        <v>0.3</v>
      </c>
      <c r="BD33" s="98">
        <f>'COGS-PRICE-MARGIN_CWS'!$B222</f>
        <v>0.3</v>
      </c>
      <c r="BE33" s="98">
        <f>'COGS-PRICE-MARGIN_CWS'!$B222</f>
        <v>0.3</v>
      </c>
      <c r="BF33" s="98">
        <f>'COGS-PRICE-MARGIN_CWS'!$B222</f>
        <v>0.3</v>
      </c>
      <c r="BG33" s="98">
        <f>'COGS-PRICE-MARGIN_CWS'!$B222</f>
        <v>0.3</v>
      </c>
      <c r="BH33" s="98">
        <f>'COGS-PRICE-MARGIN_CWS'!$B222</f>
        <v>0.3</v>
      </c>
      <c r="BI33" s="98">
        <f>'COGS-PRICE-MARGIN_CWS'!$B222</f>
        <v>0.3</v>
      </c>
      <c r="BJ33" s="98">
        <f>'COGS-PRICE-MARGIN_CWS'!$B222</f>
        <v>0.3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6">C13-C35</f>
        <v>0</v>
      </c>
      <c r="D34" s="169">
        <f t="shared" si="16"/>
        <v>0</v>
      </c>
      <c r="E34" s="169">
        <f t="shared" si="16"/>
        <v>0</v>
      </c>
      <c r="F34" s="169">
        <f t="shared" si="16"/>
        <v>3</v>
      </c>
      <c r="G34" s="169">
        <f t="shared" si="16"/>
        <v>4</v>
      </c>
      <c r="H34" s="169">
        <f t="shared" si="16"/>
        <v>5</v>
      </c>
      <c r="I34" s="169">
        <f t="shared" si="16"/>
        <v>3</v>
      </c>
      <c r="J34" s="169">
        <f t="shared" si="16"/>
        <v>4</v>
      </c>
      <c r="K34" s="169">
        <f t="shared" si="16"/>
        <v>3</v>
      </c>
      <c r="L34" s="169">
        <f t="shared" si="16"/>
        <v>3</v>
      </c>
      <c r="M34" s="169">
        <f t="shared" si="16"/>
        <v>3</v>
      </c>
      <c r="N34" s="169">
        <f t="shared" si="16"/>
        <v>1</v>
      </c>
      <c r="O34" s="169">
        <f t="shared" si="16"/>
        <v>8</v>
      </c>
      <c r="P34" s="169">
        <f t="shared" si="16"/>
        <v>12</v>
      </c>
      <c r="Q34" s="169">
        <f t="shared" si="16"/>
        <v>14</v>
      </c>
      <c r="R34" s="169">
        <f t="shared" si="16"/>
        <v>14</v>
      </c>
      <c r="S34" s="169">
        <f t="shared" si="16"/>
        <v>16</v>
      </c>
      <c r="T34" s="169">
        <f t="shared" si="16"/>
        <v>17</v>
      </c>
      <c r="U34" s="169">
        <f t="shared" si="16"/>
        <v>14</v>
      </c>
      <c r="V34" s="169">
        <f t="shared" si="16"/>
        <v>16</v>
      </c>
      <c r="W34" s="169">
        <f t="shared" si="16"/>
        <v>12</v>
      </c>
      <c r="X34" s="169">
        <f t="shared" si="16"/>
        <v>12</v>
      </c>
      <c r="Y34" s="169">
        <f t="shared" si="16"/>
        <v>12</v>
      </c>
      <c r="Z34" s="169">
        <f t="shared" si="16"/>
        <v>8</v>
      </c>
      <c r="AA34" s="102">
        <f t="shared" si="16"/>
        <v>9</v>
      </c>
      <c r="AB34" s="102">
        <f t="shared" si="16"/>
        <v>15</v>
      </c>
      <c r="AC34" s="102">
        <f t="shared" si="16"/>
        <v>17</v>
      </c>
      <c r="AD34" s="102">
        <f t="shared" si="16"/>
        <v>17</v>
      </c>
      <c r="AE34" s="102">
        <f t="shared" si="16"/>
        <v>20</v>
      </c>
      <c r="AF34" s="102">
        <f t="shared" si="16"/>
        <v>22</v>
      </c>
      <c r="AG34" s="102">
        <f t="shared" si="16"/>
        <v>17</v>
      </c>
      <c r="AH34" s="102">
        <f t="shared" si="16"/>
        <v>20</v>
      </c>
      <c r="AI34" s="102">
        <f t="shared" ref="AI34:BJ34" si="17">AI13-AI35</f>
        <v>15</v>
      </c>
      <c r="AJ34" s="102">
        <f t="shared" si="17"/>
        <v>15</v>
      </c>
      <c r="AK34" s="102">
        <f t="shared" si="17"/>
        <v>15</v>
      </c>
      <c r="AL34" s="102">
        <f t="shared" si="17"/>
        <v>9</v>
      </c>
      <c r="AM34" s="102">
        <f t="shared" si="17"/>
        <v>21</v>
      </c>
      <c r="AN34" s="102">
        <f t="shared" si="17"/>
        <v>35</v>
      </c>
      <c r="AO34" s="102">
        <f t="shared" si="17"/>
        <v>39</v>
      </c>
      <c r="AP34" s="102">
        <f t="shared" si="17"/>
        <v>39</v>
      </c>
      <c r="AQ34" s="102">
        <f t="shared" si="17"/>
        <v>43</v>
      </c>
      <c r="AR34" s="102">
        <f t="shared" si="17"/>
        <v>47</v>
      </c>
      <c r="AS34" s="102">
        <f t="shared" si="17"/>
        <v>39</v>
      </c>
      <c r="AT34" s="102">
        <f t="shared" si="17"/>
        <v>43</v>
      </c>
      <c r="AU34" s="102">
        <f t="shared" si="17"/>
        <v>35</v>
      </c>
      <c r="AV34" s="102">
        <f t="shared" si="17"/>
        <v>35</v>
      </c>
      <c r="AW34" s="102">
        <f t="shared" si="17"/>
        <v>35</v>
      </c>
      <c r="AX34" s="102">
        <f t="shared" si="17"/>
        <v>21</v>
      </c>
      <c r="AY34" s="102">
        <f t="shared" si="17"/>
        <v>23</v>
      </c>
      <c r="AZ34" s="102">
        <f t="shared" si="17"/>
        <v>37</v>
      </c>
      <c r="BA34" s="102">
        <f t="shared" si="17"/>
        <v>41</v>
      </c>
      <c r="BB34" s="102">
        <f t="shared" si="17"/>
        <v>41</v>
      </c>
      <c r="BC34" s="102">
        <f t="shared" si="17"/>
        <v>46</v>
      </c>
      <c r="BD34" s="102">
        <f t="shared" si="17"/>
        <v>50</v>
      </c>
      <c r="BE34" s="102">
        <f t="shared" si="17"/>
        <v>41</v>
      </c>
      <c r="BF34" s="102">
        <f t="shared" si="17"/>
        <v>46</v>
      </c>
      <c r="BG34" s="102">
        <f t="shared" si="17"/>
        <v>37</v>
      </c>
      <c r="BH34" s="102">
        <f t="shared" si="17"/>
        <v>37</v>
      </c>
      <c r="BI34" s="102">
        <f t="shared" si="17"/>
        <v>37</v>
      </c>
      <c r="BJ34" s="102">
        <f t="shared" si="17"/>
        <v>23</v>
      </c>
      <c r="BK34" s="103">
        <f>SUM(C34:BJ34)</f>
        <v>1266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8">ROUNDUP(+D13*D33,0)</f>
        <v>0</v>
      </c>
      <c r="E35" s="169">
        <f t="shared" si="18"/>
        <v>0</v>
      </c>
      <c r="F35" s="169">
        <f t="shared" si="18"/>
        <v>2</v>
      </c>
      <c r="G35" s="169">
        <f t="shared" si="18"/>
        <v>2</v>
      </c>
      <c r="H35" s="169">
        <f t="shared" si="18"/>
        <v>2</v>
      </c>
      <c r="I35" s="169">
        <f t="shared" si="18"/>
        <v>2</v>
      </c>
      <c r="J35" s="169">
        <f t="shared" si="18"/>
        <v>2</v>
      </c>
      <c r="K35" s="169">
        <f t="shared" si="18"/>
        <v>1</v>
      </c>
      <c r="L35" s="169">
        <f t="shared" si="18"/>
        <v>1</v>
      </c>
      <c r="M35" s="169">
        <f t="shared" si="18"/>
        <v>1</v>
      </c>
      <c r="N35" s="169">
        <f t="shared" si="18"/>
        <v>1</v>
      </c>
      <c r="O35" s="169">
        <f t="shared" ref="O35:BJ35" si="19">ROUNDUP(+O13*O33,0)</f>
        <v>3</v>
      </c>
      <c r="P35" s="169">
        <f t="shared" si="19"/>
        <v>5</v>
      </c>
      <c r="Q35" s="169">
        <f t="shared" si="19"/>
        <v>6</v>
      </c>
      <c r="R35" s="169">
        <f t="shared" si="19"/>
        <v>6</v>
      </c>
      <c r="S35" s="169">
        <f t="shared" si="19"/>
        <v>6</v>
      </c>
      <c r="T35" s="169">
        <f t="shared" si="19"/>
        <v>7</v>
      </c>
      <c r="U35" s="169">
        <f t="shared" si="19"/>
        <v>6</v>
      </c>
      <c r="V35" s="169">
        <f t="shared" si="19"/>
        <v>6</v>
      </c>
      <c r="W35" s="169">
        <f t="shared" si="19"/>
        <v>5</v>
      </c>
      <c r="X35" s="169">
        <f t="shared" si="19"/>
        <v>5</v>
      </c>
      <c r="Y35" s="169">
        <f t="shared" si="19"/>
        <v>5</v>
      </c>
      <c r="Z35" s="169">
        <f t="shared" si="19"/>
        <v>3</v>
      </c>
      <c r="AA35" s="102">
        <f t="shared" si="19"/>
        <v>5</v>
      </c>
      <c r="AB35" s="102">
        <f t="shared" si="19"/>
        <v>8</v>
      </c>
      <c r="AC35" s="102">
        <f t="shared" si="19"/>
        <v>9</v>
      </c>
      <c r="AD35" s="102">
        <f t="shared" si="19"/>
        <v>9</v>
      </c>
      <c r="AE35" s="102">
        <f t="shared" si="19"/>
        <v>9</v>
      </c>
      <c r="AF35" s="102">
        <f t="shared" si="19"/>
        <v>10</v>
      </c>
      <c r="AG35" s="102">
        <f t="shared" si="19"/>
        <v>9</v>
      </c>
      <c r="AH35" s="102">
        <f t="shared" si="19"/>
        <v>9</v>
      </c>
      <c r="AI35" s="102">
        <f t="shared" si="19"/>
        <v>8</v>
      </c>
      <c r="AJ35" s="102">
        <f t="shared" si="19"/>
        <v>8</v>
      </c>
      <c r="AK35" s="102">
        <f t="shared" si="19"/>
        <v>8</v>
      </c>
      <c r="AL35" s="102">
        <f t="shared" si="19"/>
        <v>5</v>
      </c>
      <c r="AM35" s="102">
        <f t="shared" si="19"/>
        <v>10</v>
      </c>
      <c r="AN35" s="102">
        <f t="shared" si="19"/>
        <v>15</v>
      </c>
      <c r="AO35" s="102">
        <f t="shared" si="19"/>
        <v>17</v>
      </c>
      <c r="AP35" s="102">
        <f t="shared" si="19"/>
        <v>17</v>
      </c>
      <c r="AQ35" s="102">
        <f t="shared" si="19"/>
        <v>19</v>
      </c>
      <c r="AR35" s="102">
        <f t="shared" si="19"/>
        <v>21</v>
      </c>
      <c r="AS35" s="102">
        <f t="shared" si="19"/>
        <v>17</v>
      </c>
      <c r="AT35" s="102">
        <f t="shared" si="19"/>
        <v>19</v>
      </c>
      <c r="AU35" s="102">
        <f t="shared" si="19"/>
        <v>15</v>
      </c>
      <c r="AV35" s="102">
        <f t="shared" si="19"/>
        <v>15</v>
      </c>
      <c r="AW35" s="102">
        <f t="shared" si="19"/>
        <v>15</v>
      </c>
      <c r="AX35" s="102">
        <f t="shared" si="19"/>
        <v>10</v>
      </c>
      <c r="AY35" s="102">
        <f t="shared" si="19"/>
        <v>10</v>
      </c>
      <c r="AZ35" s="102">
        <f t="shared" si="19"/>
        <v>16</v>
      </c>
      <c r="BA35" s="102">
        <f t="shared" si="19"/>
        <v>18</v>
      </c>
      <c r="BB35" s="102">
        <f t="shared" si="19"/>
        <v>18</v>
      </c>
      <c r="BC35" s="102">
        <f t="shared" si="19"/>
        <v>20</v>
      </c>
      <c r="BD35" s="102">
        <f t="shared" si="19"/>
        <v>22</v>
      </c>
      <c r="BE35" s="102">
        <f t="shared" si="19"/>
        <v>18</v>
      </c>
      <c r="BF35" s="102">
        <f t="shared" si="19"/>
        <v>20</v>
      </c>
      <c r="BG35" s="102">
        <f t="shared" si="19"/>
        <v>16</v>
      </c>
      <c r="BH35" s="102">
        <f t="shared" si="19"/>
        <v>16</v>
      </c>
      <c r="BI35" s="102">
        <f t="shared" si="19"/>
        <v>16</v>
      </c>
      <c r="BJ35" s="102">
        <f t="shared" si="19"/>
        <v>10</v>
      </c>
      <c r="BK35" s="103">
        <f>SUM(C35:BJ35)</f>
        <v>564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'COGS-PRICE-MARGIN_CWS'!$B111*AB34</f>
        <v>0</v>
      </c>
      <c r="AC38" s="90">
        <f>'COGS-PRICE-MARGIN_CWS'!$B111*AC34</f>
        <v>0</v>
      </c>
      <c r="AD38" s="90">
        <f>'COGS-PRICE-MARGIN_CWS'!$B111*AD34</f>
        <v>0</v>
      </c>
      <c r="AE38" s="90">
        <f>'COGS-PRICE-MARGIN_CWS'!$B111*AE34</f>
        <v>0</v>
      </c>
      <c r="AF38" s="90">
        <f>'COGS-PRICE-MARGIN_CWS'!$B111*AF34</f>
        <v>0</v>
      </c>
      <c r="AG38" s="90">
        <f>'COGS-PRICE-MARGIN_CWS'!$B111*AG34</f>
        <v>0</v>
      </c>
      <c r="AH38" s="90">
        <f>'COGS-PRICE-MARGIN_CWS'!$B111*AH34</f>
        <v>0</v>
      </c>
      <c r="AI38" s="90">
        <f>'COGS-PRICE-MARGIN_CWS'!$B111*AI34</f>
        <v>0</v>
      </c>
      <c r="AJ38" s="90">
        <f>'COGS-PRICE-MARGIN_CWS'!$B111*AJ34</f>
        <v>0</v>
      </c>
      <c r="AK38" s="90">
        <f>'COGS-PRICE-MARGIN_CWS'!$B111*AK34</f>
        <v>0</v>
      </c>
      <c r="AL38" s="90">
        <f>'COGS-PRICE-MARGIN_CWS'!$B111*AL34</f>
        <v>0</v>
      </c>
      <c r="AM38" s="90">
        <f>'COGS-PRICE-MARGIN_CWS'!$B161*AM34</f>
        <v>0</v>
      </c>
      <c r="AN38" s="90">
        <f>'COGS-PRICE-MARGIN_CWS'!$B161*AN34</f>
        <v>0</v>
      </c>
      <c r="AO38" s="90">
        <f>'COGS-PRICE-MARGIN_CWS'!$B161*AO34</f>
        <v>0</v>
      </c>
      <c r="AP38" s="90">
        <f>'COGS-PRICE-MARGIN_CWS'!$B161*AP34</f>
        <v>0</v>
      </c>
      <c r="AQ38" s="90">
        <f>'COGS-PRICE-MARGIN_CWS'!$B161*AQ34</f>
        <v>0</v>
      </c>
      <c r="AR38" s="90">
        <f>'COGS-PRICE-MARGIN_CWS'!$B161*AR34</f>
        <v>0</v>
      </c>
      <c r="AS38" s="90">
        <f>'COGS-PRICE-MARGIN_CWS'!$B161*AS34</f>
        <v>0</v>
      </c>
      <c r="AT38" s="90">
        <f>'COGS-PRICE-MARGIN_CWS'!$B161*AT34</f>
        <v>0</v>
      </c>
      <c r="AU38" s="90">
        <f>'COGS-PRICE-MARGIN_CWS'!$B161*AU34</f>
        <v>0</v>
      </c>
      <c r="AV38" s="90">
        <f>'COGS-PRICE-MARGIN_CWS'!$B161*AV34</f>
        <v>0</v>
      </c>
      <c r="AW38" s="90">
        <f>'COGS-PRICE-MARGIN_CWS'!$B161*AW34</f>
        <v>0</v>
      </c>
      <c r="AX38" s="90">
        <f>'COGS-PRICE-MARGIN_CWS'!$B161*AX34</f>
        <v>0</v>
      </c>
      <c r="AY38" s="90">
        <f>'COGS-PRICE-MARGIN_CWS'!$B211*AY34</f>
        <v>0</v>
      </c>
      <c r="AZ38" s="90">
        <f>'COGS-PRICE-MARGIN_CWS'!$B211*AZ34</f>
        <v>0</v>
      </c>
      <c r="BA38" s="90">
        <f>'COGS-PRICE-MARGIN_CWS'!$B211*BA34</f>
        <v>0</v>
      </c>
      <c r="BB38" s="90">
        <f>'COGS-PRICE-MARGIN_CWS'!$B211*BB34</f>
        <v>0</v>
      </c>
      <c r="BC38" s="90">
        <f>'COGS-PRICE-MARGIN_CWS'!$B211*BC34</f>
        <v>0</v>
      </c>
      <c r="BD38" s="90">
        <f>'COGS-PRICE-MARGIN_CWS'!$B211*BD34</f>
        <v>0</v>
      </c>
      <c r="BE38" s="90">
        <f>'COGS-PRICE-MARGIN_CWS'!$B211*BE34</f>
        <v>0</v>
      </c>
      <c r="BF38" s="90">
        <f>'COGS-PRICE-MARGIN_CWS'!$B211*BF34</f>
        <v>0</v>
      </c>
      <c r="BG38" s="90">
        <f>'COGS-PRICE-MARGIN_CWS'!$B211*BG34</f>
        <v>0</v>
      </c>
      <c r="BH38" s="90">
        <f>'COGS-PRICE-MARGIN_CWS'!$B211*BH34</f>
        <v>0</v>
      </c>
      <c r="BI38" s="90">
        <f>'COGS-PRICE-MARGIN_CWS'!$B211*BI34</f>
        <v>0</v>
      </c>
      <c r="BJ38" s="90">
        <f>'COGS-PRICE-MARGIN_CWS'!$B211*BJ34</f>
        <v>0</v>
      </c>
      <c r="BK38" s="118">
        <f>SUM(C38:BJ38)</f>
        <v>0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'COGS-PRICE-MARGIN_CWS'!$C111</f>
        <v>0</v>
      </c>
      <c r="AC39" s="98">
        <f>'COGS-PRICE-MARGIN_CWS'!$C111</f>
        <v>0</v>
      </c>
      <c r="AD39" s="98">
        <f>'COGS-PRICE-MARGIN_CWS'!$C111</f>
        <v>0</v>
      </c>
      <c r="AE39" s="98">
        <f>'COGS-PRICE-MARGIN_CWS'!$C111</f>
        <v>0</v>
      </c>
      <c r="AF39" s="98">
        <f>'COGS-PRICE-MARGIN_CWS'!$C111</f>
        <v>0</v>
      </c>
      <c r="AG39" s="98">
        <f>'COGS-PRICE-MARGIN_CWS'!$C111</f>
        <v>0</v>
      </c>
      <c r="AH39" s="98">
        <f>'COGS-PRICE-MARGIN_CWS'!$C111</f>
        <v>0</v>
      </c>
      <c r="AI39" s="98">
        <f>'COGS-PRICE-MARGIN_CWS'!$C111</f>
        <v>0</v>
      </c>
      <c r="AJ39" s="98">
        <f>'COGS-PRICE-MARGIN_CWS'!$C111</f>
        <v>0</v>
      </c>
      <c r="AK39" s="98">
        <f>'COGS-PRICE-MARGIN_CWS'!$C111</f>
        <v>0</v>
      </c>
      <c r="AL39" s="98">
        <f>'COGS-PRICE-MARGIN_CWS'!$C111</f>
        <v>0</v>
      </c>
      <c r="AM39" s="98">
        <f>'COGS-PRICE-MARGIN_CWS'!$C161</f>
        <v>0</v>
      </c>
      <c r="AN39" s="98">
        <f>'COGS-PRICE-MARGIN_CWS'!$C161</f>
        <v>0</v>
      </c>
      <c r="AO39" s="98">
        <f>'COGS-PRICE-MARGIN_CWS'!$C161</f>
        <v>0</v>
      </c>
      <c r="AP39" s="98">
        <f>'COGS-PRICE-MARGIN_CWS'!$C161</f>
        <v>0</v>
      </c>
      <c r="AQ39" s="98">
        <f>'COGS-PRICE-MARGIN_CWS'!$C161</f>
        <v>0</v>
      </c>
      <c r="AR39" s="98">
        <f>'COGS-PRICE-MARGIN_CWS'!$C161</f>
        <v>0</v>
      </c>
      <c r="AS39" s="98">
        <f>'COGS-PRICE-MARGIN_CWS'!$C161</f>
        <v>0</v>
      </c>
      <c r="AT39" s="98">
        <f>'COGS-PRICE-MARGIN_CWS'!$C161</f>
        <v>0</v>
      </c>
      <c r="AU39" s="98">
        <f>'COGS-PRICE-MARGIN_CWS'!$C161</f>
        <v>0</v>
      </c>
      <c r="AV39" s="98">
        <f>'COGS-PRICE-MARGIN_CWS'!$C161</f>
        <v>0</v>
      </c>
      <c r="AW39" s="98">
        <f>'COGS-PRICE-MARGIN_CWS'!$C161</f>
        <v>0</v>
      </c>
      <c r="AX39" s="98">
        <f>'COGS-PRICE-MARGIN_CWS'!$C161</f>
        <v>0</v>
      </c>
      <c r="AY39" s="98">
        <f>'COGS-PRICE-MARGIN_CWS'!$C211</f>
        <v>0</v>
      </c>
      <c r="AZ39" s="98">
        <f>'COGS-PRICE-MARGIN_CWS'!$C211</f>
        <v>0</v>
      </c>
      <c r="BA39" s="98">
        <f>'COGS-PRICE-MARGIN_CWS'!$C211</f>
        <v>0</v>
      </c>
      <c r="BB39" s="98">
        <f>'COGS-PRICE-MARGIN_CWS'!$C211</f>
        <v>0</v>
      </c>
      <c r="BC39" s="98">
        <f>'COGS-PRICE-MARGIN_CWS'!$C211</f>
        <v>0</v>
      </c>
      <c r="BD39" s="98">
        <f>'COGS-PRICE-MARGIN_CWS'!$C211</f>
        <v>0</v>
      </c>
      <c r="BE39" s="98">
        <f>'COGS-PRICE-MARGIN_CWS'!$C211</f>
        <v>0</v>
      </c>
      <c r="BF39" s="98">
        <f>'COGS-PRICE-MARGIN_CWS'!$C211</f>
        <v>0</v>
      </c>
      <c r="BG39" s="98">
        <f>'COGS-PRICE-MARGIN_CWS'!$C211</f>
        <v>0</v>
      </c>
      <c r="BH39" s="98">
        <f>'COGS-PRICE-MARGIN_CWS'!$C211</f>
        <v>0</v>
      </c>
      <c r="BI39" s="98">
        <f>'COGS-PRICE-MARGIN_CWS'!$C211</f>
        <v>0</v>
      </c>
      <c r="BJ39" s="98">
        <f>'COGS-PRICE-MARGIN_CWS'!$C211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20">C38*(1-C39)</f>
        <v>0</v>
      </c>
      <c r="D40" s="12">
        <f t="shared" si="20"/>
        <v>0</v>
      </c>
      <c r="E40" s="12">
        <f t="shared" si="20"/>
        <v>0</v>
      </c>
      <c r="F40" s="12">
        <f t="shared" si="20"/>
        <v>0</v>
      </c>
      <c r="G40" s="12">
        <f t="shared" si="20"/>
        <v>0</v>
      </c>
      <c r="H40" s="12">
        <f t="shared" si="20"/>
        <v>0</v>
      </c>
      <c r="I40" s="12">
        <f t="shared" si="20"/>
        <v>0</v>
      </c>
      <c r="J40" s="12">
        <f t="shared" si="20"/>
        <v>0</v>
      </c>
      <c r="K40" s="12">
        <f t="shared" si="20"/>
        <v>0</v>
      </c>
      <c r="L40" s="12">
        <f t="shared" si="20"/>
        <v>0</v>
      </c>
      <c r="M40" s="12">
        <f t="shared" si="20"/>
        <v>0</v>
      </c>
      <c r="N40" s="12">
        <f t="shared" si="20"/>
        <v>0</v>
      </c>
      <c r="O40" s="90">
        <f t="shared" si="20"/>
        <v>0</v>
      </c>
      <c r="P40" s="90">
        <f t="shared" si="20"/>
        <v>0</v>
      </c>
      <c r="Q40" s="90">
        <f t="shared" si="20"/>
        <v>0</v>
      </c>
      <c r="R40" s="90">
        <f t="shared" si="20"/>
        <v>0</v>
      </c>
      <c r="S40" s="90">
        <f t="shared" si="20"/>
        <v>0</v>
      </c>
      <c r="T40" s="90">
        <f t="shared" si="20"/>
        <v>0</v>
      </c>
      <c r="U40" s="90">
        <f t="shared" si="20"/>
        <v>0</v>
      </c>
      <c r="V40" s="90">
        <f t="shared" si="20"/>
        <v>0</v>
      </c>
      <c r="W40" s="90">
        <f t="shared" si="20"/>
        <v>0</v>
      </c>
      <c r="X40" s="90">
        <f t="shared" si="20"/>
        <v>0</v>
      </c>
      <c r="Y40" s="90">
        <f t="shared" si="20"/>
        <v>0</v>
      </c>
      <c r="Z40" s="90">
        <f t="shared" si="20"/>
        <v>0</v>
      </c>
      <c r="AA40" s="90">
        <f t="shared" si="20"/>
        <v>0</v>
      </c>
      <c r="AB40" s="90">
        <f t="shared" si="20"/>
        <v>0</v>
      </c>
      <c r="AC40" s="90">
        <f t="shared" si="20"/>
        <v>0</v>
      </c>
      <c r="AD40" s="90">
        <f t="shared" si="20"/>
        <v>0</v>
      </c>
      <c r="AE40" s="90">
        <f t="shared" si="20"/>
        <v>0</v>
      </c>
      <c r="AF40" s="90">
        <f t="shared" si="20"/>
        <v>0</v>
      </c>
      <c r="AG40" s="90">
        <f t="shared" si="20"/>
        <v>0</v>
      </c>
      <c r="AH40" s="90">
        <f t="shared" si="20"/>
        <v>0</v>
      </c>
      <c r="AI40" s="90">
        <f t="shared" ref="AI40:BJ40" si="21">AI38*(1-AI39)</f>
        <v>0</v>
      </c>
      <c r="AJ40" s="90">
        <f t="shared" si="21"/>
        <v>0</v>
      </c>
      <c r="AK40" s="90">
        <f t="shared" si="21"/>
        <v>0</v>
      </c>
      <c r="AL40" s="90">
        <f t="shared" si="21"/>
        <v>0</v>
      </c>
      <c r="AM40" s="90">
        <f t="shared" si="21"/>
        <v>0</v>
      </c>
      <c r="AN40" s="90">
        <f t="shared" si="21"/>
        <v>0</v>
      </c>
      <c r="AO40" s="90">
        <f t="shared" si="21"/>
        <v>0</v>
      </c>
      <c r="AP40" s="90">
        <f t="shared" si="21"/>
        <v>0</v>
      </c>
      <c r="AQ40" s="90">
        <f t="shared" si="21"/>
        <v>0</v>
      </c>
      <c r="AR40" s="90">
        <f t="shared" si="21"/>
        <v>0</v>
      </c>
      <c r="AS40" s="90">
        <f t="shared" si="21"/>
        <v>0</v>
      </c>
      <c r="AT40" s="90">
        <f t="shared" si="21"/>
        <v>0</v>
      </c>
      <c r="AU40" s="90">
        <f t="shared" si="21"/>
        <v>0</v>
      </c>
      <c r="AV40" s="90">
        <f t="shared" si="21"/>
        <v>0</v>
      </c>
      <c r="AW40" s="90">
        <f t="shared" si="21"/>
        <v>0</v>
      </c>
      <c r="AX40" s="90">
        <f t="shared" si="21"/>
        <v>0</v>
      </c>
      <c r="AY40" s="90">
        <f t="shared" si="21"/>
        <v>0</v>
      </c>
      <c r="AZ40" s="90">
        <f t="shared" si="21"/>
        <v>0</v>
      </c>
      <c r="BA40" s="90">
        <f t="shared" si="21"/>
        <v>0</v>
      </c>
      <c r="BB40" s="90">
        <f t="shared" si="21"/>
        <v>0</v>
      </c>
      <c r="BC40" s="90">
        <f t="shared" si="21"/>
        <v>0</v>
      </c>
      <c r="BD40" s="90">
        <f t="shared" si="21"/>
        <v>0</v>
      </c>
      <c r="BE40" s="90">
        <f t="shared" si="21"/>
        <v>0</v>
      </c>
      <c r="BF40" s="90">
        <f t="shared" si="21"/>
        <v>0</v>
      </c>
      <c r="BG40" s="90">
        <f t="shared" si="21"/>
        <v>0</v>
      </c>
      <c r="BH40" s="90">
        <f t="shared" si="21"/>
        <v>0</v>
      </c>
      <c r="BI40" s="90">
        <f t="shared" si="21"/>
        <v>0</v>
      </c>
      <c r="BJ40" s="90">
        <f t="shared" si="21"/>
        <v>0</v>
      </c>
      <c r="BK40" s="118">
        <f>SUM(C40:BJ40)</f>
        <v>0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14311.25</v>
      </c>
      <c r="AB44" s="90">
        <f>'COGS-PRICE-MARGIN_CWS'!$B119*AB35</f>
        <v>22898</v>
      </c>
      <c r="AC44" s="90">
        <f>'COGS-PRICE-MARGIN_CWS'!$B119*AC35</f>
        <v>25760.25</v>
      </c>
      <c r="AD44" s="90">
        <f>'COGS-PRICE-MARGIN_CWS'!$B119*AD35</f>
        <v>25760.25</v>
      </c>
      <c r="AE44" s="90">
        <f>'COGS-PRICE-MARGIN_CWS'!$B119*AE35</f>
        <v>25760.25</v>
      </c>
      <c r="AF44" s="90">
        <f>'COGS-PRICE-MARGIN_CWS'!$B119*AF35</f>
        <v>28622.5</v>
      </c>
      <c r="AG44" s="90">
        <f>'COGS-PRICE-MARGIN_CWS'!$B119*AG35</f>
        <v>25760.25</v>
      </c>
      <c r="AH44" s="90">
        <f>'COGS-PRICE-MARGIN_CWS'!$B119*AH35</f>
        <v>25760.25</v>
      </c>
      <c r="AI44" s="90">
        <f>'COGS-PRICE-MARGIN_CWS'!$B119*AI35</f>
        <v>22898</v>
      </c>
      <c r="AJ44" s="90">
        <f>'COGS-PRICE-MARGIN_CWS'!$B119*AJ35</f>
        <v>22898</v>
      </c>
      <c r="AK44" s="90">
        <f>'COGS-PRICE-MARGIN_CWS'!$B119*AK35</f>
        <v>22898</v>
      </c>
      <c r="AL44" s="90">
        <f>'COGS-PRICE-MARGIN_CWS'!$B119*AL35</f>
        <v>14311.25</v>
      </c>
      <c r="AM44" s="90">
        <f>'COGS-PRICE-MARGIN_CWS'!$B169*AM35</f>
        <v>30626.075000000001</v>
      </c>
      <c r="AN44" s="90">
        <f>'COGS-PRICE-MARGIN_CWS'!$B169*AN35</f>
        <v>45939.112500000003</v>
      </c>
      <c r="AO44" s="90">
        <f>'COGS-PRICE-MARGIN_CWS'!$B169*AO35</f>
        <v>52064.327499999999</v>
      </c>
      <c r="AP44" s="90">
        <f>'COGS-PRICE-MARGIN_CWS'!$B169*AP35</f>
        <v>52064.327499999999</v>
      </c>
      <c r="AQ44" s="90">
        <f>'COGS-PRICE-MARGIN_CWS'!$B169*AQ35</f>
        <v>58189.542500000003</v>
      </c>
      <c r="AR44" s="90">
        <f>'COGS-PRICE-MARGIN_CWS'!$B169*AR35</f>
        <v>64314.7575</v>
      </c>
      <c r="AS44" s="90">
        <f>'COGS-PRICE-MARGIN_CWS'!$B169*AS35</f>
        <v>52064.327499999999</v>
      </c>
      <c r="AT44" s="90">
        <f>'COGS-PRICE-MARGIN_CWS'!$B169*AT35</f>
        <v>58189.542500000003</v>
      </c>
      <c r="AU44" s="90">
        <f>'COGS-PRICE-MARGIN_CWS'!$B169*AU35</f>
        <v>45939.112500000003</v>
      </c>
      <c r="AV44" s="90">
        <f>'COGS-PRICE-MARGIN_CWS'!$B169*AV35</f>
        <v>45939.112500000003</v>
      </c>
      <c r="AW44" s="90">
        <f>'COGS-PRICE-MARGIN_CWS'!$B169*AW35</f>
        <v>45939.112500000003</v>
      </c>
      <c r="AX44" s="90">
        <f>'COGS-PRICE-MARGIN_CWS'!$B169*AX35</f>
        <v>30626.075000000001</v>
      </c>
      <c r="AY44" s="90">
        <f>'COGS-PRICE-MARGIN_CWS'!$B219*AY35</f>
        <v>32769.900249999999</v>
      </c>
      <c r="AZ44" s="90">
        <f>'COGS-PRICE-MARGIN_CWS'!$B219*AZ35</f>
        <v>52431.840400000001</v>
      </c>
      <c r="BA44" s="90">
        <f>'COGS-PRICE-MARGIN_CWS'!$B219*BA35</f>
        <v>58985.820449999999</v>
      </c>
      <c r="BB44" s="90">
        <f>'COGS-PRICE-MARGIN_CWS'!$B219*BB35</f>
        <v>58985.820449999999</v>
      </c>
      <c r="BC44" s="90">
        <f>'COGS-PRICE-MARGIN_CWS'!$B219*BC35</f>
        <v>65539.800499999998</v>
      </c>
      <c r="BD44" s="90">
        <f>'COGS-PRICE-MARGIN_CWS'!$B219*BD35</f>
        <v>72093.780549999996</v>
      </c>
      <c r="BE44" s="90">
        <f>'COGS-PRICE-MARGIN_CWS'!$B219*BE35</f>
        <v>58985.820449999999</v>
      </c>
      <c r="BF44" s="90">
        <f>'COGS-PRICE-MARGIN_CWS'!$B219*BF35</f>
        <v>65539.800499999998</v>
      </c>
      <c r="BG44" s="90">
        <f>'COGS-PRICE-MARGIN_CWS'!$B219*BG35</f>
        <v>52431.840400000001</v>
      </c>
      <c r="BH44" s="90">
        <f>'COGS-PRICE-MARGIN_CWS'!$B219*BH35</f>
        <v>52431.840400000001</v>
      </c>
      <c r="BI44" s="90">
        <f>'COGS-PRICE-MARGIN_CWS'!$B219*BI35</f>
        <v>52431.840400000001</v>
      </c>
      <c r="BJ44" s="90">
        <f>'COGS-PRICE-MARGIN_CWS'!$B219*BJ35</f>
        <v>32769.900249999999</v>
      </c>
      <c r="BK44" s="118">
        <f>SUM(C44:BJ44)</f>
        <v>1718456.6800000002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BJ50" si="22">D$9</f>
        <v>0</v>
      </c>
      <c r="E50" s="169">
        <f t="shared" si="22"/>
        <v>0</v>
      </c>
      <c r="F50" s="169">
        <f t="shared" si="22"/>
        <v>3</v>
      </c>
      <c r="G50" s="169">
        <f t="shared" si="22"/>
        <v>3</v>
      </c>
      <c r="H50" s="169">
        <f t="shared" si="22"/>
        <v>3</v>
      </c>
      <c r="I50" s="169">
        <f t="shared" si="22"/>
        <v>3</v>
      </c>
      <c r="J50" s="169">
        <f t="shared" si="22"/>
        <v>3</v>
      </c>
      <c r="K50" s="169">
        <f t="shared" si="22"/>
        <v>3</v>
      </c>
      <c r="L50" s="169">
        <f t="shared" si="22"/>
        <v>3</v>
      </c>
      <c r="M50" s="169">
        <f t="shared" si="22"/>
        <v>3</v>
      </c>
      <c r="N50" s="169">
        <f t="shared" si="22"/>
        <v>2</v>
      </c>
      <c r="O50" s="169">
        <f t="shared" si="22"/>
        <v>5</v>
      </c>
      <c r="P50" s="169">
        <f t="shared" si="22"/>
        <v>9</v>
      </c>
      <c r="Q50" s="169">
        <f t="shared" si="22"/>
        <v>9</v>
      </c>
      <c r="R50" s="169">
        <f t="shared" si="22"/>
        <v>9</v>
      </c>
      <c r="S50" s="169">
        <f t="shared" si="22"/>
        <v>10</v>
      </c>
      <c r="T50" s="169">
        <f t="shared" si="22"/>
        <v>11</v>
      </c>
      <c r="U50" s="169">
        <f t="shared" si="22"/>
        <v>9</v>
      </c>
      <c r="V50" s="169">
        <f t="shared" si="22"/>
        <v>10</v>
      </c>
      <c r="W50" s="169">
        <f t="shared" si="22"/>
        <v>9</v>
      </c>
      <c r="X50" s="169">
        <f t="shared" si="22"/>
        <v>9</v>
      </c>
      <c r="Y50" s="169">
        <f t="shared" si="22"/>
        <v>9</v>
      </c>
      <c r="Z50" s="169">
        <f t="shared" si="22"/>
        <v>5</v>
      </c>
      <c r="AA50" s="169">
        <f t="shared" si="22"/>
        <v>15</v>
      </c>
      <c r="AB50" s="169">
        <f t="shared" si="22"/>
        <v>24</v>
      </c>
      <c r="AC50" s="169">
        <f t="shared" si="22"/>
        <v>27</v>
      </c>
      <c r="AD50" s="169">
        <f t="shared" si="22"/>
        <v>27</v>
      </c>
      <c r="AE50" s="169">
        <f t="shared" si="22"/>
        <v>29</v>
      </c>
      <c r="AF50" s="169">
        <f t="shared" si="22"/>
        <v>32</v>
      </c>
      <c r="AG50" s="169">
        <f t="shared" si="22"/>
        <v>27</v>
      </c>
      <c r="AH50" s="169">
        <f t="shared" si="22"/>
        <v>29</v>
      </c>
      <c r="AI50" s="169">
        <f t="shared" si="22"/>
        <v>24</v>
      </c>
      <c r="AJ50" s="169">
        <f t="shared" si="22"/>
        <v>24</v>
      </c>
      <c r="AK50" s="169">
        <f t="shared" si="22"/>
        <v>24</v>
      </c>
      <c r="AL50" s="169">
        <f t="shared" si="22"/>
        <v>15</v>
      </c>
      <c r="AM50" s="169">
        <f t="shared" si="22"/>
        <v>16</v>
      </c>
      <c r="AN50" s="169">
        <f t="shared" si="22"/>
        <v>25</v>
      </c>
      <c r="AO50" s="169">
        <f t="shared" si="22"/>
        <v>28</v>
      </c>
      <c r="AP50" s="169">
        <f t="shared" si="22"/>
        <v>28</v>
      </c>
      <c r="AQ50" s="169">
        <f t="shared" si="22"/>
        <v>31</v>
      </c>
      <c r="AR50" s="169">
        <f t="shared" si="22"/>
        <v>34</v>
      </c>
      <c r="AS50" s="169">
        <f t="shared" si="22"/>
        <v>28</v>
      </c>
      <c r="AT50" s="169">
        <f t="shared" si="22"/>
        <v>31</v>
      </c>
      <c r="AU50" s="169">
        <f t="shared" si="22"/>
        <v>25</v>
      </c>
      <c r="AV50" s="169">
        <f t="shared" si="22"/>
        <v>25</v>
      </c>
      <c r="AW50" s="169">
        <f t="shared" si="22"/>
        <v>25</v>
      </c>
      <c r="AX50" s="169">
        <f t="shared" si="22"/>
        <v>16</v>
      </c>
      <c r="AY50" s="169">
        <f t="shared" si="22"/>
        <v>17</v>
      </c>
      <c r="AZ50" s="169">
        <f t="shared" si="22"/>
        <v>27</v>
      </c>
      <c r="BA50" s="169">
        <f t="shared" si="22"/>
        <v>30</v>
      </c>
      <c r="BB50" s="169">
        <f t="shared" si="22"/>
        <v>30</v>
      </c>
      <c r="BC50" s="169">
        <f t="shared" si="22"/>
        <v>33</v>
      </c>
      <c r="BD50" s="169">
        <f t="shared" si="22"/>
        <v>36</v>
      </c>
      <c r="BE50" s="169">
        <f t="shared" si="22"/>
        <v>30</v>
      </c>
      <c r="BF50" s="169">
        <f t="shared" si="22"/>
        <v>33</v>
      </c>
      <c r="BG50" s="169">
        <f t="shared" si="22"/>
        <v>27</v>
      </c>
      <c r="BH50" s="169">
        <f t="shared" si="22"/>
        <v>27</v>
      </c>
      <c r="BI50" s="169">
        <f t="shared" si="22"/>
        <v>27</v>
      </c>
      <c r="BJ50" s="169">
        <f t="shared" si="22"/>
        <v>17</v>
      </c>
      <c r="BK50" s="316">
        <f>SUM(C50:BJ50)</f>
        <v>1073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394990.5</v>
      </c>
      <c r="AB51" s="97">
        <f>'COGS-PRICE-MARGIN_CWS'!$B128*AB50</f>
        <v>631984.80000000005</v>
      </c>
      <c r="AC51" s="97">
        <f>'COGS-PRICE-MARGIN_CWS'!$B128*AC50</f>
        <v>710982.9</v>
      </c>
      <c r="AD51" s="97">
        <f>'COGS-PRICE-MARGIN_CWS'!$B128*AD50</f>
        <v>710982.9</v>
      </c>
      <c r="AE51" s="97">
        <f>'COGS-PRICE-MARGIN_CWS'!$B128*AE50</f>
        <v>763648.3</v>
      </c>
      <c r="AF51" s="97">
        <f>'COGS-PRICE-MARGIN_CWS'!$B128*AF50</f>
        <v>842646.4</v>
      </c>
      <c r="AG51" s="97">
        <f>'COGS-PRICE-MARGIN_CWS'!$B128*AG50</f>
        <v>710982.9</v>
      </c>
      <c r="AH51" s="97">
        <f>'COGS-PRICE-MARGIN_CWS'!$B128*AH50</f>
        <v>763648.3</v>
      </c>
      <c r="AI51" s="97">
        <f>'COGS-PRICE-MARGIN_CWS'!$B128*AI50</f>
        <v>631984.80000000005</v>
      </c>
      <c r="AJ51" s="97">
        <f>'COGS-PRICE-MARGIN_CWS'!$B128*AJ50</f>
        <v>631984.80000000005</v>
      </c>
      <c r="AK51" s="97">
        <f>'COGS-PRICE-MARGIN_CWS'!$B128*AK50</f>
        <v>631984.80000000005</v>
      </c>
      <c r="AL51" s="97">
        <f>'COGS-PRICE-MARGIN_CWS'!$B128*AL50</f>
        <v>394990.5</v>
      </c>
      <c r="AM51" s="97">
        <f>'COGS-PRICE-MARGIN_CWS'!$B178*AM50</f>
        <v>450815.82400000002</v>
      </c>
      <c r="AN51" s="97">
        <f>'COGS-PRICE-MARGIN_CWS'!$B178*AN50</f>
        <v>704399.72500000009</v>
      </c>
      <c r="AO51" s="97">
        <f>'COGS-PRICE-MARGIN_CWS'!$B178*AO50</f>
        <v>788927.69200000004</v>
      </c>
      <c r="AP51" s="97">
        <f>'COGS-PRICE-MARGIN_CWS'!$B178*AP50</f>
        <v>788927.69200000004</v>
      </c>
      <c r="AQ51" s="97">
        <f>'COGS-PRICE-MARGIN_CWS'!$B178*AQ50</f>
        <v>873455.65899999999</v>
      </c>
      <c r="AR51" s="97">
        <f>'COGS-PRICE-MARGIN_CWS'!$B178*AR50</f>
        <v>957983.62600000005</v>
      </c>
      <c r="AS51" s="97">
        <f>'COGS-PRICE-MARGIN_CWS'!$B178*AS50</f>
        <v>788927.69200000004</v>
      </c>
      <c r="AT51" s="97">
        <f>'COGS-PRICE-MARGIN_CWS'!$B178*AT50</f>
        <v>873455.65899999999</v>
      </c>
      <c r="AU51" s="97">
        <f>'COGS-PRICE-MARGIN_CWS'!$B178*AU50</f>
        <v>704399.72500000009</v>
      </c>
      <c r="AV51" s="97">
        <f>'COGS-PRICE-MARGIN_CWS'!$B178*AV50</f>
        <v>704399.72500000009</v>
      </c>
      <c r="AW51" s="97">
        <f>'COGS-PRICE-MARGIN_CWS'!$B178*AW50</f>
        <v>704399.72500000009</v>
      </c>
      <c r="AX51" s="97">
        <f>'COGS-PRICE-MARGIN_CWS'!$B178*AX50</f>
        <v>450815.82400000002</v>
      </c>
      <c r="AY51" s="97">
        <f>'COGS-PRICE-MARGIN_CWS'!$B128*AY50</f>
        <v>447655.9</v>
      </c>
      <c r="AZ51" s="97">
        <f>'COGS-PRICE-MARGIN_CWS'!$B128*AZ50</f>
        <v>710982.9</v>
      </c>
      <c r="BA51" s="97">
        <f>'COGS-PRICE-MARGIN_CWS'!$B128*BA50</f>
        <v>789981</v>
      </c>
      <c r="BB51" s="97">
        <f>'COGS-PRICE-MARGIN_CWS'!$B128*BB50</f>
        <v>789981</v>
      </c>
      <c r="BC51" s="97">
        <f>'COGS-PRICE-MARGIN_CWS'!$B128*BC50</f>
        <v>868979.1</v>
      </c>
      <c r="BD51" s="97">
        <f>'COGS-PRICE-MARGIN_CWS'!$B128*BD50</f>
        <v>947977.20000000007</v>
      </c>
      <c r="BE51" s="97">
        <f>'COGS-PRICE-MARGIN_CWS'!$B128*BE50</f>
        <v>789981</v>
      </c>
      <c r="BF51" s="97">
        <f>'COGS-PRICE-MARGIN_CWS'!$B128*BF50</f>
        <v>868979.1</v>
      </c>
      <c r="BG51" s="97">
        <f>'COGS-PRICE-MARGIN_CWS'!$B128*BG50</f>
        <v>710982.9</v>
      </c>
      <c r="BH51" s="97">
        <f>'COGS-PRICE-MARGIN_CWS'!$B128*BH50</f>
        <v>710982.9</v>
      </c>
      <c r="BI51" s="97">
        <f>'COGS-PRICE-MARGIN_CWS'!$B128*BI50</f>
        <v>710982.9</v>
      </c>
      <c r="BJ51" s="97">
        <f>'COGS-PRICE-MARGIN_CWS'!$B128*BJ50</f>
        <v>447655.9</v>
      </c>
      <c r="BK51" s="118">
        <f>SUM(C51:BJ51)</f>
        <v>28564282.268000003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'COGS-PRICE-MARGIN_CWS'!$C178</f>
        <v>0</v>
      </c>
      <c r="AN52" s="98">
        <f>'COGS-PRICE-MARGIN_CWS'!$C178</f>
        <v>0</v>
      </c>
      <c r="AO52" s="98">
        <f>'COGS-PRICE-MARGIN_CWS'!$C178</f>
        <v>0</v>
      </c>
      <c r="AP52" s="98">
        <f>'COGS-PRICE-MARGIN_CWS'!$C178</f>
        <v>0</v>
      </c>
      <c r="AQ52" s="98">
        <f>'COGS-PRICE-MARGIN_CWS'!$C178</f>
        <v>0</v>
      </c>
      <c r="AR52" s="98">
        <f>'COGS-PRICE-MARGIN_CWS'!$C178</f>
        <v>0</v>
      </c>
      <c r="AS52" s="98">
        <f>'COGS-PRICE-MARGIN_CWS'!$C178</f>
        <v>0</v>
      </c>
      <c r="AT52" s="98">
        <f>'COGS-PRICE-MARGIN_CWS'!$C178</f>
        <v>0</v>
      </c>
      <c r="AU52" s="98">
        <f>'COGS-PRICE-MARGIN_CWS'!$C178</f>
        <v>0</v>
      </c>
      <c r="AV52" s="98">
        <f>'COGS-PRICE-MARGIN_CWS'!$C178</f>
        <v>0</v>
      </c>
      <c r="AW52" s="98">
        <f>'COGS-PRICE-MARGIN_CWS'!$C178</f>
        <v>0</v>
      </c>
      <c r="AX52" s="98">
        <f>'COGS-PRICE-MARGIN_CWS'!$C178</f>
        <v>0</v>
      </c>
      <c r="AY52" s="98">
        <f>'COGS-PRICE-MARGIN_CWS'!$C128</f>
        <v>0</v>
      </c>
      <c r="AZ52" s="98">
        <f>'COGS-PRICE-MARGIN_CWS'!$C128</f>
        <v>0</v>
      </c>
      <c r="BA52" s="98">
        <f>'COGS-PRICE-MARGIN_CWS'!$C128</f>
        <v>0</v>
      </c>
      <c r="BB52" s="98">
        <f>'COGS-PRICE-MARGIN_CWS'!$C128</f>
        <v>0</v>
      </c>
      <c r="BC52" s="98">
        <f>'COGS-PRICE-MARGIN_CWS'!$C128</f>
        <v>0</v>
      </c>
      <c r="BD52" s="98">
        <f>'COGS-PRICE-MARGIN_CWS'!$C128</f>
        <v>0</v>
      </c>
      <c r="BE52" s="98">
        <f>'COGS-PRICE-MARGIN_CWS'!$C128</f>
        <v>0</v>
      </c>
      <c r="BF52" s="98">
        <f>'COGS-PRICE-MARGIN_CWS'!$C128</f>
        <v>0</v>
      </c>
      <c r="BG52" s="98">
        <f>'COGS-PRICE-MARGIN_CWS'!$C128</f>
        <v>0</v>
      </c>
      <c r="BH52" s="98">
        <f>'COGS-PRICE-MARGIN_CWS'!$C128</f>
        <v>0</v>
      </c>
      <c r="BI52" s="98">
        <f>'COGS-PRICE-MARGIN_CWS'!$C128</f>
        <v>0</v>
      </c>
      <c r="BJ52" s="98">
        <f>'COGS-PRICE-MARGIN_CWS'!$C128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3">C51*(1-C52)</f>
        <v>0</v>
      </c>
      <c r="D54" s="369">
        <f t="shared" si="23"/>
        <v>0</v>
      </c>
      <c r="E54" s="369">
        <f t="shared" si="23"/>
        <v>0</v>
      </c>
      <c r="F54" s="99">
        <f t="shared" si="23"/>
        <v>62790</v>
      </c>
      <c r="G54" s="99">
        <f t="shared" si="23"/>
        <v>62790</v>
      </c>
      <c r="H54" s="99">
        <f t="shared" si="23"/>
        <v>62790</v>
      </c>
      <c r="I54" s="99">
        <f t="shared" si="23"/>
        <v>62790</v>
      </c>
      <c r="J54" s="99">
        <f t="shared" si="23"/>
        <v>62790</v>
      </c>
      <c r="K54" s="99">
        <f t="shared" si="23"/>
        <v>62790</v>
      </c>
      <c r="L54" s="99">
        <f t="shared" si="23"/>
        <v>62790</v>
      </c>
      <c r="M54" s="99">
        <f t="shared" si="23"/>
        <v>62790</v>
      </c>
      <c r="N54" s="99">
        <f t="shared" si="23"/>
        <v>41860</v>
      </c>
      <c r="O54" s="99">
        <f t="shared" si="23"/>
        <v>123050</v>
      </c>
      <c r="P54" s="99">
        <f t="shared" si="23"/>
        <v>221490</v>
      </c>
      <c r="Q54" s="99">
        <f t="shared" si="23"/>
        <v>221490</v>
      </c>
      <c r="R54" s="99">
        <f t="shared" si="23"/>
        <v>221490</v>
      </c>
      <c r="S54" s="99">
        <f t="shared" si="23"/>
        <v>246100</v>
      </c>
      <c r="T54" s="99">
        <f t="shared" si="23"/>
        <v>270710</v>
      </c>
      <c r="U54" s="99">
        <f t="shared" si="23"/>
        <v>221490</v>
      </c>
      <c r="V54" s="99">
        <f t="shared" si="23"/>
        <v>246100</v>
      </c>
      <c r="W54" s="99">
        <f t="shared" si="23"/>
        <v>221490</v>
      </c>
      <c r="X54" s="99">
        <f t="shared" si="23"/>
        <v>221490</v>
      </c>
      <c r="Y54" s="99">
        <f t="shared" si="23"/>
        <v>221490</v>
      </c>
      <c r="Z54" s="99">
        <f t="shared" si="23"/>
        <v>123050</v>
      </c>
      <c r="AA54" s="99">
        <f t="shared" si="23"/>
        <v>394990.5</v>
      </c>
      <c r="AB54" s="99">
        <f t="shared" si="23"/>
        <v>631984.80000000005</v>
      </c>
      <c r="AC54" s="99">
        <f t="shared" si="23"/>
        <v>710982.9</v>
      </c>
      <c r="AD54" s="99">
        <f t="shared" si="23"/>
        <v>710982.9</v>
      </c>
      <c r="AE54" s="99">
        <f t="shared" si="23"/>
        <v>763648.3</v>
      </c>
      <c r="AF54" s="99">
        <f t="shared" si="23"/>
        <v>842646.4</v>
      </c>
      <c r="AG54" s="99">
        <f t="shared" si="23"/>
        <v>710982.9</v>
      </c>
      <c r="AH54" s="99">
        <f t="shared" si="23"/>
        <v>763648.3</v>
      </c>
      <c r="AI54" s="99">
        <f t="shared" si="23"/>
        <v>631984.80000000005</v>
      </c>
      <c r="AJ54" s="99">
        <f t="shared" si="23"/>
        <v>631984.80000000005</v>
      </c>
      <c r="AK54" s="99">
        <f t="shared" si="23"/>
        <v>631984.80000000005</v>
      </c>
      <c r="AL54" s="99">
        <f t="shared" si="23"/>
        <v>394990.5</v>
      </c>
      <c r="AM54" s="99">
        <f t="shared" si="23"/>
        <v>450815.82400000002</v>
      </c>
      <c r="AN54" s="99">
        <f t="shared" si="23"/>
        <v>704399.72500000009</v>
      </c>
      <c r="AO54" s="99">
        <f t="shared" si="23"/>
        <v>788927.69200000004</v>
      </c>
      <c r="AP54" s="99">
        <f t="shared" si="23"/>
        <v>788927.69200000004</v>
      </c>
      <c r="AQ54" s="99">
        <f t="shared" si="23"/>
        <v>873455.65899999999</v>
      </c>
      <c r="AR54" s="99">
        <f t="shared" si="23"/>
        <v>957983.62600000005</v>
      </c>
      <c r="AS54" s="99">
        <f t="shared" si="23"/>
        <v>788927.69200000004</v>
      </c>
      <c r="AT54" s="99">
        <f t="shared" si="23"/>
        <v>873455.65899999999</v>
      </c>
      <c r="AU54" s="99">
        <f t="shared" si="23"/>
        <v>704399.72500000009</v>
      </c>
      <c r="AV54" s="99">
        <f t="shared" si="23"/>
        <v>704399.72500000009</v>
      </c>
      <c r="AW54" s="99">
        <f t="shared" si="23"/>
        <v>704399.72500000009</v>
      </c>
      <c r="AX54" s="99">
        <f t="shared" si="23"/>
        <v>450815.82400000002</v>
      </c>
      <c r="AY54" s="99">
        <f t="shared" si="23"/>
        <v>447655.9</v>
      </c>
      <c r="AZ54" s="99">
        <f t="shared" si="23"/>
        <v>710982.9</v>
      </c>
      <c r="BA54" s="99">
        <f t="shared" si="23"/>
        <v>789981</v>
      </c>
      <c r="BB54" s="99">
        <f t="shared" si="23"/>
        <v>789981</v>
      </c>
      <c r="BC54" s="99">
        <f t="shared" si="23"/>
        <v>868979.1</v>
      </c>
      <c r="BD54" s="99">
        <f t="shared" si="23"/>
        <v>947977.20000000007</v>
      </c>
      <c r="BE54" s="99">
        <f t="shared" si="23"/>
        <v>789981</v>
      </c>
      <c r="BF54" s="99">
        <f t="shared" si="23"/>
        <v>868979.1</v>
      </c>
      <c r="BG54" s="99">
        <f t="shared" si="23"/>
        <v>710982.9</v>
      </c>
      <c r="BH54" s="99">
        <f t="shared" si="23"/>
        <v>710982.9</v>
      </c>
      <c r="BI54" s="99">
        <f t="shared" si="23"/>
        <v>710982.9</v>
      </c>
      <c r="BJ54" s="99">
        <f t="shared" si="23"/>
        <v>447655.9</v>
      </c>
      <c r="BK54" s="118">
        <f>SUM(C54:BJ54)</f>
        <v>28510462.268000003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223255.5</v>
      </c>
      <c r="AB58" s="97">
        <f>'COGS-PRICE-MARGIN_CWS'!$E128*AB$50</f>
        <v>357208.80000000005</v>
      </c>
      <c r="AC58" s="97">
        <f>'COGS-PRICE-MARGIN_CWS'!$E128*AC$50</f>
        <v>401859.9</v>
      </c>
      <c r="AD58" s="97">
        <f>'COGS-PRICE-MARGIN_CWS'!$E128*AD$50</f>
        <v>401859.9</v>
      </c>
      <c r="AE58" s="97">
        <f>'COGS-PRICE-MARGIN_CWS'!$E128*AE$50</f>
        <v>431627.30000000005</v>
      </c>
      <c r="AF58" s="97">
        <f>'COGS-PRICE-MARGIN_CWS'!$E128*AF$50</f>
        <v>476278.4</v>
      </c>
      <c r="AG58" s="97">
        <f>'COGS-PRICE-MARGIN_CWS'!$E128*AG$50</f>
        <v>401859.9</v>
      </c>
      <c r="AH58" s="97">
        <f>'COGS-PRICE-MARGIN_CWS'!$E128*AH$50</f>
        <v>431627.30000000005</v>
      </c>
      <c r="AI58" s="97">
        <f>'COGS-PRICE-MARGIN_CWS'!$E128*AI$50</f>
        <v>357208.80000000005</v>
      </c>
      <c r="AJ58" s="97">
        <f>'COGS-PRICE-MARGIN_CWS'!$E128*AJ$50</f>
        <v>357208.80000000005</v>
      </c>
      <c r="AK58" s="97">
        <f>'COGS-PRICE-MARGIN_CWS'!$E128*AK$50</f>
        <v>357208.80000000005</v>
      </c>
      <c r="AL58" s="97">
        <f>'COGS-PRICE-MARGIN_CWS'!$E128*AL$50</f>
        <v>223255.5</v>
      </c>
      <c r="AM58" s="97">
        <f>'COGS-PRICE-MARGIN_CWS'!$E128*AM$50</f>
        <v>238139.2</v>
      </c>
      <c r="AN58" s="97">
        <f>'COGS-PRICE-MARGIN_CWS'!$E128*AN$50</f>
        <v>372092.5</v>
      </c>
      <c r="AO58" s="97">
        <f>'COGS-PRICE-MARGIN_CWS'!$E128*AO$50</f>
        <v>416743.60000000003</v>
      </c>
      <c r="AP58" s="97">
        <f>'COGS-PRICE-MARGIN_CWS'!$E128*AP$50</f>
        <v>416743.60000000003</v>
      </c>
      <c r="AQ58" s="97">
        <f>'COGS-PRICE-MARGIN_CWS'!$E128*AQ$50</f>
        <v>461394.7</v>
      </c>
      <c r="AR58" s="97">
        <f>'COGS-PRICE-MARGIN_CWS'!$E128*AR$50</f>
        <v>506045.80000000005</v>
      </c>
      <c r="AS58" s="97">
        <f>'COGS-PRICE-MARGIN_CWS'!$E128*AS$50</f>
        <v>416743.60000000003</v>
      </c>
      <c r="AT58" s="97">
        <f>'COGS-PRICE-MARGIN_CWS'!$E128*AT$50</f>
        <v>461394.7</v>
      </c>
      <c r="AU58" s="97">
        <f>'COGS-PRICE-MARGIN_CWS'!$E128*AU$50</f>
        <v>372092.5</v>
      </c>
      <c r="AV58" s="97">
        <f>'COGS-PRICE-MARGIN_CWS'!$E128*AV$50</f>
        <v>372092.5</v>
      </c>
      <c r="AW58" s="97">
        <f>'COGS-PRICE-MARGIN_CWS'!$E128*AW$50</f>
        <v>372092.5</v>
      </c>
      <c r="AX58" s="97">
        <f>'COGS-PRICE-MARGIN_CWS'!$E128*AX$50</f>
        <v>238139.2</v>
      </c>
      <c r="AY58" s="97">
        <f>'COGS-PRICE-MARGIN_CWS'!$E178*AY$50</f>
        <v>270734.50300000003</v>
      </c>
      <c r="AZ58" s="97">
        <f>'COGS-PRICE-MARGIN_CWS'!$E178*AZ$50</f>
        <v>429990.09300000005</v>
      </c>
      <c r="BA58" s="97">
        <f>'COGS-PRICE-MARGIN_CWS'!$E178*BA$50</f>
        <v>477766.77</v>
      </c>
      <c r="BB58" s="97">
        <f>'COGS-PRICE-MARGIN_CWS'!$E178*BB$50</f>
        <v>477766.77</v>
      </c>
      <c r="BC58" s="97">
        <f>'COGS-PRICE-MARGIN_CWS'!$E178*BC$50</f>
        <v>525543.44700000004</v>
      </c>
      <c r="BD58" s="97">
        <f>'COGS-PRICE-MARGIN_CWS'!$E178*BD$50</f>
        <v>573320.12400000007</v>
      </c>
      <c r="BE58" s="97">
        <f>'COGS-PRICE-MARGIN_CWS'!$E178*BE$50</f>
        <v>477766.77</v>
      </c>
      <c r="BF58" s="97">
        <f>'COGS-PRICE-MARGIN_CWS'!$E178*BF$50</f>
        <v>525543.44700000004</v>
      </c>
      <c r="BG58" s="97">
        <f>'COGS-PRICE-MARGIN_CWS'!$E178*BG$50</f>
        <v>429990.09300000005</v>
      </c>
      <c r="BH58" s="97">
        <f>'COGS-PRICE-MARGIN_CWS'!$E178*BH$50</f>
        <v>429990.09300000005</v>
      </c>
      <c r="BI58" s="97">
        <f>'COGS-PRICE-MARGIN_CWS'!$E178*BI$50</f>
        <v>429990.09300000005</v>
      </c>
      <c r="BJ58" s="97">
        <f>'COGS-PRICE-MARGIN_CWS'!$E178*BJ$50</f>
        <v>270734.50300000003</v>
      </c>
      <c r="BK58" s="118">
        <f>SUM(C58:BJ58)</f>
        <v>16167950.005999999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8586.75</v>
      </c>
      <c r="AB59" s="97">
        <f>'COGS-PRICE-MARGIN_CWS'!$E129*AB$50</f>
        <v>13738.800000000001</v>
      </c>
      <c r="AC59" s="97">
        <f>'COGS-PRICE-MARGIN_CWS'!$E129*AC$50</f>
        <v>15456.150000000001</v>
      </c>
      <c r="AD59" s="97">
        <f>'COGS-PRICE-MARGIN_CWS'!$E129*AD$50</f>
        <v>15456.150000000001</v>
      </c>
      <c r="AE59" s="97">
        <f>'COGS-PRICE-MARGIN_CWS'!$E129*AE$50</f>
        <v>16601.050000000003</v>
      </c>
      <c r="AF59" s="97">
        <f>'COGS-PRICE-MARGIN_CWS'!$E129*AF$50</f>
        <v>18318.400000000001</v>
      </c>
      <c r="AG59" s="97">
        <f>'COGS-PRICE-MARGIN_CWS'!$E129*AG$50</f>
        <v>15456.150000000001</v>
      </c>
      <c r="AH59" s="97">
        <f>'COGS-PRICE-MARGIN_CWS'!$E129*AH$50</f>
        <v>16601.050000000003</v>
      </c>
      <c r="AI59" s="97">
        <f>'COGS-PRICE-MARGIN_CWS'!$E129*AI$50</f>
        <v>13738.800000000001</v>
      </c>
      <c r="AJ59" s="97">
        <f>'COGS-PRICE-MARGIN_CWS'!$E129*AJ$50</f>
        <v>13738.800000000001</v>
      </c>
      <c r="AK59" s="97">
        <f>'COGS-PRICE-MARGIN_CWS'!$E129*AK$50</f>
        <v>13738.800000000001</v>
      </c>
      <c r="AL59" s="97">
        <f>'COGS-PRICE-MARGIN_CWS'!$E129*AL$50</f>
        <v>8586.75</v>
      </c>
      <c r="AM59" s="97">
        <f>'COGS-PRICE-MARGIN_CWS'!$E129*AM$50</f>
        <v>9159.2000000000007</v>
      </c>
      <c r="AN59" s="97">
        <f>'COGS-PRICE-MARGIN_CWS'!$E129*AN$50</f>
        <v>14311.250000000002</v>
      </c>
      <c r="AO59" s="97">
        <f>'COGS-PRICE-MARGIN_CWS'!$E129*AO$50</f>
        <v>16028.600000000002</v>
      </c>
      <c r="AP59" s="97">
        <f>'COGS-PRICE-MARGIN_CWS'!$E129*AP$50</f>
        <v>16028.600000000002</v>
      </c>
      <c r="AQ59" s="97">
        <f>'COGS-PRICE-MARGIN_CWS'!$E129*AQ$50</f>
        <v>17745.95</v>
      </c>
      <c r="AR59" s="97">
        <f>'COGS-PRICE-MARGIN_CWS'!$E129*AR$50</f>
        <v>19463.300000000003</v>
      </c>
      <c r="AS59" s="97">
        <f>'COGS-PRICE-MARGIN_CWS'!$E129*AS$50</f>
        <v>16028.600000000002</v>
      </c>
      <c r="AT59" s="97">
        <f>'COGS-PRICE-MARGIN_CWS'!$E129*AT$50</f>
        <v>17745.95</v>
      </c>
      <c r="AU59" s="97">
        <f>'COGS-PRICE-MARGIN_CWS'!$E129*AU$50</f>
        <v>14311.250000000002</v>
      </c>
      <c r="AV59" s="97">
        <f>'COGS-PRICE-MARGIN_CWS'!$E129*AV$50</f>
        <v>14311.250000000002</v>
      </c>
      <c r="AW59" s="97">
        <f>'COGS-PRICE-MARGIN_CWS'!$E129*AW$50</f>
        <v>14311.250000000002</v>
      </c>
      <c r="AX59" s="97">
        <f>'COGS-PRICE-MARGIN_CWS'!$E129*AX$50</f>
        <v>9159.2000000000007</v>
      </c>
      <c r="AY59" s="97">
        <f>'COGS-PRICE-MARGIN_CWS'!$E179*AY$50</f>
        <v>10412.865500000002</v>
      </c>
      <c r="AZ59" s="97">
        <f>'COGS-PRICE-MARGIN_CWS'!$E179*AZ$50</f>
        <v>16538.0805</v>
      </c>
      <c r="BA59" s="97">
        <f>'COGS-PRICE-MARGIN_CWS'!$E179*BA$50</f>
        <v>18375.645</v>
      </c>
      <c r="BB59" s="97">
        <f>'COGS-PRICE-MARGIN_CWS'!$E179*BB$50</f>
        <v>18375.645</v>
      </c>
      <c r="BC59" s="97">
        <f>'COGS-PRICE-MARGIN_CWS'!$E179*BC$50</f>
        <v>20213.209500000001</v>
      </c>
      <c r="BD59" s="97">
        <f>'COGS-PRICE-MARGIN_CWS'!$E179*BD$50</f>
        <v>22050.774000000001</v>
      </c>
      <c r="BE59" s="97">
        <f>'COGS-PRICE-MARGIN_CWS'!$E179*BE$50</f>
        <v>18375.645</v>
      </c>
      <c r="BF59" s="97">
        <f>'COGS-PRICE-MARGIN_CWS'!$E179*BF$50</f>
        <v>20213.209500000001</v>
      </c>
      <c r="BG59" s="97">
        <f>'COGS-PRICE-MARGIN_CWS'!$E179*BG$50</f>
        <v>16538.0805</v>
      </c>
      <c r="BH59" s="97">
        <f>'COGS-PRICE-MARGIN_CWS'!$E179*BH$50</f>
        <v>16538.0805</v>
      </c>
      <c r="BI59" s="97">
        <f>'COGS-PRICE-MARGIN_CWS'!$E179*BI$50</f>
        <v>16538.0805</v>
      </c>
      <c r="BJ59" s="97">
        <f>'COGS-PRICE-MARGIN_CWS'!$E179*BJ$50</f>
        <v>10412.865500000002</v>
      </c>
      <c r="BK59" s="118">
        <f>SUM(C59:BJ59)</f>
        <v>621844.23100000003</v>
      </c>
    </row>
    <row r="60" spans="1:63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'COGS-PRICE-MARGIN_CWS'!$E130*AM$50</f>
        <v>0</v>
      </c>
      <c r="AN60" s="97">
        <f>'COGS-PRICE-MARGIN_CWS'!$E130*AN$50</f>
        <v>0</v>
      </c>
      <c r="AO60" s="97">
        <f>'COGS-PRICE-MARGIN_CWS'!$E130*AO$50</f>
        <v>0</v>
      </c>
      <c r="AP60" s="97">
        <f>'COGS-PRICE-MARGIN_CWS'!$E130*AP$50</f>
        <v>0</v>
      </c>
      <c r="AQ60" s="97">
        <f>'COGS-PRICE-MARGIN_CWS'!$E130*AQ$50</f>
        <v>0</v>
      </c>
      <c r="AR60" s="97">
        <f>'COGS-PRICE-MARGIN_CWS'!$E130*AR$50</f>
        <v>0</v>
      </c>
      <c r="AS60" s="97">
        <f>'COGS-PRICE-MARGIN_CWS'!$E130*AS$50</f>
        <v>0</v>
      </c>
      <c r="AT60" s="97">
        <f>'COGS-PRICE-MARGIN_CWS'!$E130*AT$50</f>
        <v>0</v>
      </c>
      <c r="AU60" s="97">
        <f>'COGS-PRICE-MARGIN_CWS'!$E130*AU$50</f>
        <v>0</v>
      </c>
      <c r="AV60" s="97">
        <f>'COGS-PRICE-MARGIN_CWS'!$E130*AV$50</f>
        <v>0</v>
      </c>
      <c r="AW60" s="97">
        <f>'COGS-PRICE-MARGIN_CWS'!$E130*AW$50</f>
        <v>0</v>
      </c>
      <c r="AX60" s="97">
        <f>'COGS-PRICE-MARGIN_CWS'!$E130*AX$50</f>
        <v>0</v>
      </c>
      <c r="AY60" s="97">
        <f>'COGS-PRICE-MARGIN_CWS'!$E180*AY$50</f>
        <v>0</v>
      </c>
      <c r="AZ60" s="97">
        <f>'COGS-PRICE-MARGIN_CWS'!$E180*AZ$50</f>
        <v>0</v>
      </c>
      <c r="BA60" s="97">
        <f>'COGS-PRICE-MARGIN_CWS'!$E180*BA$50</f>
        <v>0</v>
      </c>
      <c r="BB60" s="97">
        <f>'COGS-PRICE-MARGIN_CWS'!$E180*BB$50</f>
        <v>0</v>
      </c>
      <c r="BC60" s="97">
        <f>'COGS-PRICE-MARGIN_CWS'!$E180*BC$50</f>
        <v>0</v>
      </c>
      <c r="BD60" s="97">
        <f>'COGS-PRICE-MARGIN_CWS'!$E180*BD$50</f>
        <v>0</v>
      </c>
      <c r="BE60" s="97">
        <f>'COGS-PRICE-MARGIN_CWS'!$E180*BE$50</f>
        <v>0</v>
      </c>
      <c r="BF60" s="97">
        <f>'COGS-PRICE-MARGIN_CWS'!$E180*BF$50</f>
        <v>0</v>
      </c>
      <c r="BG60" s="97">
        <f>'COGS-PRICE-MARGIN_CWS'!$E180*BG$50</f>
        <v>0</v>
      </c>
      <c r="BH60" s="97">
        <f>'COGS-PRICE-MARGIN_CWS'!$E180*BH$50</f>
        <v>0</v>
      </c>
      <c r="BI60" s="97">
        <f>'COGS-PRICE-MARGIN_CWS'!$E180*BI$50</f>
        <v>0</v>
      </c>
      <c r="BJ60" s="97">
        <f>'COGS-PRICE-MARGIN_CWS'!$E180*BJ$50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'COGS-PRICE-MARGIN_CWS'!$E131*AM$50</f>
        <v>0</v>
      </c>
      <c r="AN61" s="97">
        <f>'COGS-PRICE-MARGIN_CWS'!$E131*AN$50</f>
        <v>0</v>
      </c>
      <c r="AO61" s="97">
        <f>'COGS-PRICE-MARGIN_CWS'!$E131*AO$50</f>
        <v>0</v>
      </c>
      <c r="AP61" s="97">
        <f>'COGS-PRICE-MARGIN_CWS'!$E131*AP$50</f>
        <v>0</v>
      </c>
      <c r="AQ61" s="97">
        <f>'COGS-PRICE-MARGIN_CWS'!$E131*AQ$50</f>
        <v>0</v>
      </c>
      <c r="AR61" s="97">
        <f>'COGS-PRICE-MARGIN_CWS'!$E131*AR$50</f>
        <v>0</v>
      </c>
      <c r="AS61" s="97">
        <f>'COGS-PRICE-MARGIN_CWS'!$E131*AS$50</f>
        <v>0</v>
      </c>
      <c r="AT61" s="97">
        <f>'COGS-PRICE-MARGIN_CWS'!$E131*AT$50</f>
        <v>0</v>
      </c>
      <c r="AU61" s="97">
        <f>'COGS-PRICE-MARGIN_CWS'!$E131*AU$50</f>
        <v>0</v>
      </c>
      <c r="AV61" s="97">
        <f>'COGS-PRICE-MARGIN_CWS'!$E131*AV$50</f>
        <v>0</v>
      </c>
      <c r="AW61" s="97">
        <f>'COGS-PRICE-MARGIN_CWS'!$E131*AW$50</f>
        <v>0</v>
      </c>
      <c r="AX61" s="97">
        <f>'COGS-PRICE-MARGIN_CWS'!$E131*AX$50</f>
        <v>0</v>
      </c>
      <c r="AY61" s="97">
        <f>'COGS-PRICE-MARGIN_CWS'!$E181*AY$50</f>
        <v>0</v>
      </c>
      <c r="AZ61" s="97">
        <f>'COGS-PRICE-MARGIN_CWS'!$E181*AZ$50</f>
        <v>0</v>
      </c>
      <c r="BA61" s="97">
        <f>'COGS-PRICE-MARGIN_CWS'!$E181*BA$50</f>
        <v>0</v>
      </c>
      <c r="BB61" s="97">
        <f>'COGS-PRICE-MARGIN_CWS'!$E181*BB$50</f>
        <v>0</v>
      </c>
      <c r="BC61" s="97">
        <f>'COGS-PRICE-MARGIN_CWS'!$E181*BC$50</f>
        <v>0</v>
      </c>
      <c r="BD61" s="97">
        <f>'COGS-PRICE-MARGIN_CWS'!$E181*BD$50</f>
        <v>0</v>
      </c>
      <c r="BE61" s="97">
        <f>'COGS-PRICE-MARGIN_CWS'!$E181*BE$50</f>
        <v>0</v>
      </c>
      <c r="BF61" s="97">
        <f>'COGS-PRICE-MARGIN_CWS'!$E181*BF$50</f>
        <v>0</v>
      </c>
      <c r="BG61" s="97">
        <f>'COGS-PRICE-MARGIN_CWS'!$E181*BG$50</f>
        <v>0</v>
      </c>
      <c r="BH61" s="97">
        <f>'COGS-PRICE-MARGIN_CWS'!$E181*BH$50</f>
        <v>0</v>
      </c>
      <c r="BI61" s="97">
        <f>'COGS-PRICE-MARGIN_CWS'!$E181*BI$50</f>
        <v>0</v>
      </c>
      <c r="BJ61" s="97">
        <f>'COGS-PRICE-MARGIN_CWS'!$E181*BJ$50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4">SUM(D58:D61)</f>
        <v>0</v>
      </c>
      <c r="E63" s="369">
        <f t="shared" si="24"/>
        <v>0</v>
      </c>
      <c r="F63" s="99">
        <f t="shared" si="24"/>
        <v>40500</v>
      </c>
      <c r="G63" s="99">
        <f t="shared" si="24"/>
        <v>40500</v>
      </c>
      <c r="H63" s="99">
        <f t="shared" si="24"/>
        <v>40500</v>
      </c>
      <c r="I63" s="99">
        <f t="shared" si="24"/>
        <v>40500</v>
      </c>
      <c r="J63" s="99">
        <f t="shared" si="24"/>
        <v>40500</v>
      </c>
      <c r="K63" s="99">
        <f t="shared" si="24"/>
        <v>40500</v>
      </c>
      <c r="L63" s="99">
        <f t="shared" si="24"/>
        <v>40500</v>
      </c>
      <c r="M63" s="99">
        <f t="shared" si="24"/>
        <v>40500</v>
      </c>
      <c r="N63" s="99">
        <f t="shared" si="24"/>
        <v>27000</v>
      </c>
      <c r="O63" s="99">
        <f>SUM(O58:O61)</f>
        <v>72225</v>
      </c>
      <c r="P63" s="99">
        <f t="shared" ref="P63:BJ63" si="25">SUM(P58:P61)</f>
        <v>130005</v>
      </c>
      <c r="Q63" s="99">
        <f t="shared" si="25"/>
        <v>130005</v>
      </c>
      <c r="R63" s="99">
        <f t="shared" si="25"/>
        <v>130005</v>
      </c>
      <c r="S63" s="99">
        <f t="shared" si="25"/>
        <v>144450</v>
      </c>
      <c r="T63" s="99">
        <f t="shared" si="25"/>
        <v>158895</v>
      </c>
      <c r="U63" s="99">
        <f t="shared" si="25"/>
        <v>130005</v>
      </c>
      <c r="V63" s="99">
        <f t="shared" si="25"/>
        <v>144450</v>
      </c>
      <c r="W63" s="99">
        <f t="shared" si="25"/>
        <v>130005</v>
      </c>
      <c r="X63" s="99">
        <f t="shared" si="25"/>
        <v>130005</v>
      </c>
      <c r="Y63" s="99">
        <f t="shared" si="25"/>
        <v>130005</v>
      </c>
      <c r="Z63" s="99">
        <f t="shared" si="25"/>
        <v>72225</v>
      </c>
      <c r="AA63" s="99">
        <f t="shared" si="25"/>
        <v>231842.25</v>
      </c>
      <c r="AB63" s="99">
        <f t="shared" si="25"/>
        <v>370947.60000000003</v>
      </c>
      <c r="AC63" s="99">
        <f t="shared" si="25"/>
        <v>417316.05000000005</v>
      </c>
      <c r="AD63" s="99">
        <f t="shared" si="25"/>
        <v>417316.05000000005</v>
      </c>
      <c r="AE63" s="99">
        <f t="shared" si="25"/>
        <v>448228.35000000003</v>
      </c>
      <c r="AF63" s="99">
        <f t="shared" si="25"/>
        <v>494596.80000000005</v>
      </c>
      <c r="AG63" s="99">
        <f t="shared" si="25"/>
        <v>417316.05000000005</v>
      </c>
      <c r="AH63" s="99">
        <f t="shared" si="25"/>
        <v>448228.35000000003</v>
      </c>
      <c r="AI63" s="99">
        <f t="shared" si="25"/>
        <v>370947.60000000003</v>
      </c>
      <c r="AJ63" s="99">
        <f t="shared" si="25"/>
        <v>370947.60000000003</v>
      </c>
      <c r="AK63" s="99">
        <f t="shared" si="25"/>
        <v>370947.60000000003</v>
      </c>
      <c r="AL63" s="99">
        <f t="shared" si="25"/>
        <v>231842.25</v>
      </c>
      <c r="AM63" s="99">
        <f t="shared" si="25"/>
        <v>247298.40000000002</v>
      </c>
      <c r="AN63" s="99">
        <f t="shared" si="25"/>
        <v>386403.75</v>
      </c>
      <c r="AO63" s="99">
        <f t="shared" si="25"/>
        <v>432772.2</v>
      </c>
      <c r="AP63" s="99">
        <f t="shared" si="25"/>
        <v>432772.2</v>
      </c>
      <c r="AQ63" s="99">
        <f t="shared" si="25"/>
        <v>479140.65</v>
      </c>
      <c r="AR63" s="99">
        <f t="shared" si="25"/>
        <v>525509.10000000009</v>
      </c>
      <c r="AS63" s="99">
        <f t="shared" si="25"/>
        <v>432772.2</v>
      </c>
      <c r="AT63" s="99">
        <f t="shared" si="25"/>
        <v>479140.65</v>
      </c>
      <c r="AU63" s="99">
        <f t="shared" si="25"/>
        <v>386403.75</v>
      </c>
      <c r="AV63" s="99">
        <f t="shared" si="25"/>
        <v>386403.75</v>
      </c>
      <c r="AW63" s="99">
        <f t="shared" si="25"/>
        <v>386403.75</v>
      </c>
      <c r="AX63" s="99">
        <f t="shared" si="25"/>
        <v>247298.40000000002</v>
      </c>
      <c r="AY63" s="99">
        <f t="shared" si="25"/>
        <v>281147.36850000004</v>
      </c>
      <c r="AZ63" s="99">
        <f t="shared" si="25"/>
        <v>446528.17350000003</v>
      </c>
      <c r="BA63" s="99">
        <f t="shared" si="25"/>
        <v>496142.41500000004</v>
      </c>
      <c r="BB63" s="99">
        <f t="shared" si="25"/>
        <v>496142.41500000004</v>
      </c>
      <c r="BC63" s="99">
        <f t="shared" si="25"/>
        <v>545756.65650000004</v>
      </c>
      <c r="BD63" s="99">
        <f t="shared" si="25"/>
        <v>595370.89800000004</v>
      </c>
      <c r="BE63" s="99">
        <f t="shared" si="25"/>
        <v>496142.41500000004</v>
      </c>
      <c r="BF63" s="99">
        <f t="shared" si="25"/>
        <v>545756.65650000004</v>
      </c>
      <c r="BG63" s="99">
        <f t="shared" si="25"/>
        <v>446528.17350000003</v>
      </c>
      <c r="BH63" s="99">
        <f t="shared" si="25"/>
        <v>446528.17350000003</v>
      </c>
      <c r="BI63" s="99">
        <f t="shared" si="25"/>
        <v>446528.17350000003</v>
      </c>
      <c r="BJ63" s="99">
        <f t="shared" si="25"/>
        <v>281147.36850000004</v>
      </c>
      <c r="BK63" s="118">
        <f>SUM(C63:BJ63)</f>
        <v>16789794.237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6">C54-C63</f>
        <v>0</v>
      </c>
      <c r="D65" s="369">
        <f t="shared" si="26"/>
        <v>0</v>
      </c>
      <c r="E65" s="369">
        <f t="shared" si="26"/>
        <v>0</v>
      </c>
      <c r="F65" s="99">
        <f t="shared" si="26"/>
        <v>22290</v>
      </c>
      <c r="G65" s="99">
        <f t="shared" si="26"/>
        <v>22290</v>
      </c>
      <c r="H65" s="99">
        <f t="shared" si="26"/>
        <v>22290</v>
      </c>
      <c r="I65" s="99">
        <f t="shared" si="26"/>
        <v>22290</v>
      </c>
      <c r="J65" s="99">
        <f t="shared" si="26"/>
        <v>22290</v>
      </c>
      <c r="K65" s="99">
        <f t="shared" si="26"/>
        <v>22290</v>
      </c>
      <c r="L65" s="99">
        <f t="shared" si="26"/>
        <v>22290</v>
      </c>
      <c r="M65" s="99">
        <f t="shared" si="26"/>
        <v>22290</v>
      </c>
      <c r="N65" s="99">
        <f t="shared" si="26"/>
        <v>14860</v>
      </c>
      <c r="O65" s="99">
        <f t="shared" si="26"/>
        <v>50825</v>
      </c>
      <c r="P65" s="99">
        <f t="shared" si="26"/>
        <v>91485</v>
      </c>
      <c r="Q65" s="99">
        <f t="shared" si="26"/>
        <v>91485</v>
      </c>
      <c r="R65" s="99">
        <f t="shared" si="26"/>
        <v>91485</v>
      </c>
      <c r="S65" s="99">
        <f t="shared" si="26"/>
        <v>101650</v>
      </c>
      <c r="T65" s="99">
        <f t="shared" si="26"/>
        <v>111815</v>
      </c>
      <c r="U65" s="99">
        <f t="shared" si="26"/>
        <v>91485</v>
      </c>
      <c r="V65" s="99">
        <f t="shared" si="26"/>
        <v>101650</v>
      </c>
      <c r="W65" s="99">
        <f t="shared" si="26"/>
        <v>91485</v>
      </c>
      <c r="X65" s="99">
        <f t="shared" si="26"/>
        <v>91485</v>
      </c>
      <c r="Y65" s="99">
        <f t="shared" si="26"/>
        <v>91485</v>
      </c>
      <c r="Z65" s="99">
        <f t="shared" si="26"/>
        <v>50825</v>
      </c>
      <c r="AA65" s="99">
        <f t="shared" si="26"/>
        <v>163148.25</v>
      </c>
      <c r="AB65" s="99">
        <f t="shared" si="26"/>
        <v>261037.2</v>
      </c>
      <c r="AC65" s="99">
        <f t="shared" si="26"/>
        <v>293666.84999999998</v>
      </c>
      <c r="AD65" s="99">
        <f t="shared" si="26"/>
        <v>293666.84999999998</v>
      </c>
      <c r="AE65" s="99">
        <f t="shared" si="26"/>
        <v>315419.95</v>
      </c>
      <c r="AF65" s="99">
        <f t="shared" si="26"/>
        <v>348049.6</v>
      </c>
      <c r="AG65" s="99">
        <f t="shared" si="26"/>
        <v>293666.84999999998</v>
      </c>
      <c r="AH65" s="99">
        <f t="shared" si="26"/>
        <v>315419.95</v>
      </c>
      <c r="AI65" s="99">
        <f t="shared" si="26"/>
        <v>261037.2</v>
      </c>
      <c r="AJ65" s="99">
        <f t="shared" si="26"/>
        <v>261037.2</v>
      </c>
      <c r="AK65" s="99">
        <f t="shared" si="26"/>
        <v>261037.2</v>
      </c>
      <c r="AL65" s="99">
        <f t="shared" si="26"/>
        <v>163148.25</v>
      </c>
      <c r="AM65" s="99">
        <f t="shared" si="26"/>
        <v>203517.424</v>
      </c>
      <c r="AN65" s="99">
        <f t="shared" si="26"/>
        <v>317995.97500000009</v>
      </c>
      <c r="AO65" s="99">
        <f t="shared" si="26"/>
        <v>356155.49200000003</v>
      </c>
      <c r="AP65" s="99">
        <f t="shared" si="26"/>
        <v>356155.49200000003</v>
      </c>
      <c r="AQ65" s="99">
        <f t="shared" si="26"/>
        <v>394315.00899999996</v>
      </c>
      <c r="AR65" s="99">
        <f t="shared" si="26"/>
        <v>432474.52599999995</v>
      </c>
      <c r="AS65" s="99">
        <f t="shared" si="26"/>
        <v>356155.49200000003</v>
      </c>
      <c r="AT65" s="99">
        <f t="shared" si="26"/>
        <v>394315.00899999996</v>
      </c>
      <c r="AU65" s="99">
        <f t="shared" si="26"/>
        <v>317995.97500000009</v>
      </c>
      <c r="AV65" s="99">
        <f t="shared" si="26"/>
        <v>317995.97500000009</v>
      </c>
      <c r="AW65" s="99">
        <f t="shared" si="26"/>
        <v>317995.97500000009</v>
      </c>
      <c r="AX65" s="99">
        <f t="shared" si="26"/>
        <v>203517.424</v>
      </c>
      <c r="AY65" s="99">
        <f t="shared" si="26"/>
        <v>166508.53149999998</v>
      </c>
      <c r="AZ65" s="99">
        <f t="shared" si="26"/>
        <v>264454.72649999999</v>
      </c>
      <c r="BA65" s="99">
        <f t="shared" si="26"/>
        <v>293838.58499999996</v>
      </c>
      <c r="BB65" s="99">
        <f t="shared" si="26"/>
        <v>293838.58499999996</v>
      </c>
      <c r="BC65" s="99">
        <f t="shared" si="26"/>
        <v>323222.44349999994</v>
      </c>
      <c r="BD65" s="99">
        <f t="shared" si="26"/>
        <v>352606.30200000003</v>
      </c>
      <c r="BE65" s="99">
        <f t="shared" si="26"/>
        <v>293838.58499999996</v>
      </c>
      <c r="BF65" s="99">
        <f t="shared" si="26"/>
        <v>323222.44349999994</v>
      </c>
      <c r="BG65" s="99">
        <f t="shared" si="26"/>
        <v>264454.72649999999</v>
      </c>
      <c r="BH65" s="99">
        <f t="shared" si="26"/>
        <v>264454.72649999999</v>
      </c>
      <c r="BI65" s="99">
        <f t="shared" si="26"/>
        <v>264454.72649999999</v>
      </c>
      <c r="BJ65" s="99">
        <f t="shared" si="26"/>
        <v>166508.53149999998</v>
      </c>
      <c r="BK65" s="118">
        <f>SUM(C65:BJ65)</f>
        <v>11720668.031000001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7">IF(D65&gt;0,(D65/D54),0)</f>
        <v>0</v>
      </c>
      <c r="E66" s="100">
        <f t="shared" si="27"/>
        <v>0</v>
      </c>
      <c r="F66" s="100">
        <f t="shared" si="27"/>
        <v>0.35499283325370284</v>
      </c>
      <c r="G66" s="100">
        <f t="shared" si="27"/>
        <v>0.35499283325370284</v>
      </c>
      <c r="H66" s="100">
        <f t="shared" si="27"/>
        <v>0.35499283325370284</v>
      </c>
      <c r="I66" s="100">
        <f t="shared" si="27"/>
        <v>0.35499283325370284</v>
      </c>
      <c r="J66" s="100">
        <f t="shared" si="27"/>
        <v>0.35499283325370284</v>
      </c>
      <c r="K66" s="100">
        <f t="shared" si="27"/>
        <v>0.35499283325370284</v>
      </c>
      <c r="L66" s="100">
        <f t="shared" si="27"/>
        <v>0.35499283325370284</v>
      </c>
      <c r="M66" s="100">
        <f t="shared" si="27"/>
        <v>0.35499283325370284</v>
      </c>
      <c r="N66" s="100">
        <f t="shared" si="27"/>
        <v>0.35499283325370284</v>
      </c>
      <c r="O66" s="100">
        <f t="shared" si="27"/>
        <v>0.41304347826086957</v>
      </c>
      <c r="P66" s="100">
        <f t="shared" si="27"/>
        <v>0.41304347826086957</v>
      </c>
      <c r="Q66" s="100">
        <f t="shared" si="27"/>
        <v>0.41304347826086957</v>
      </c>
      <c r="R66" s="100">
        <f t="shared" si="27"/>
        <v>0.41304347826086957</v>
      </c>
      <c r="S66" s="100">
        <f t="shared" si="27"/>
        <v>0.41304347826086957</v>
      </c>
      <c r="T66" s="100">
        <f t="shared" si="27"/>
        <v>0.41304347826086957</v>
      </c>
      <c r="U66" s="100">
        <f t="shared" si="27"/>
        <v>0.41304347826086957</v>
      </c>
      <c r="V66" s="100">
        <f t="shared" si="27"/>
        <v>0.41304347826086957</v>
      </c>
      <c r="W66" s="100">
        <f t="shared" si="27"/>
        <v>0.41304347826086957</v>
      </c>
      <c r="X66" s="100">
        <f t="shared" si="27"/>
        <v>0.41304347826086957</v>
      </c>
      <c r="Y66" s="100">
        <f t="shared" si="27"/>
        <v>0.41304347826086957</v>
      </c>
      <c r="Z66" s="100">
        <f t="shared" si="27"/>
        <v>0.41304347826086957</v>
      </c>
      <c r="AA66" s="100">
        <f t="shared" si="27"/>
        <v>0.41304347826086957</v>
      </c>
      <c r="AB66" s="100">
        <f t="shared" si="27"/>
        <v>0.41304347826086957</v>
      </c>
      <c r="AC66" s="100">
        <f t="shared" si="27"/>
        <v>0.41304347826086951</v>
      </c>
      <c r="AD66" s="100">
        <f t="shared" si="27"/>
        <v>0.41304347826086951</v>
      </c>
      <c r="AE66" s="100">
        <f t="shared" si="27"/>
        <v>0.41304347826086957</v>
      </c>
      <c r="AF66" s="100">
        <f t="shared" si="27"/>
        <v>0.41304347826086951</v>
      </c>
      <c r="AG66" s="100">
        <f t="shared" si="27"/>
        <v>0.41304347826086951</v>
      </c>
      <c r="AH66" s="100">
        <f t="shared" si="27"/>
        <v>0.41304347826086957</v>
      </c>
      <c r="AI66" s="100">
        <f t="shared" si="27"/>
        <v>0.41304347826086957</v>
      </c>
      <c r="AJ66" s="100">
        <f t="shared" si="27"/>
        <v>0.41304347826086957</v>
      </c>
      <c r="AK66" s="100">
        <f t="shared" si="27"/>
        <v>0.41304347826086957</v>
      </c>
      <c r="AL66" s="100">
        <f t="shared" si="27"/>
        <v>0.41304347826086957</v>
      </c>
      <c r="AM66" s="100">
        <f t="shared" si="27"/>
        <v>0.45144250304754163</v>
      </c>
      <c r="AN66" s="100">
        <f t="shared" si="27"/>
        <v>0.45144250304754174</v>
      </c>
      <c r="AO66" s="100">
        <f t="shared" si="27"/>
        <v>0.45144250304754169</v>
      </c>
      <c r="AP66" s="100">
        <f t="shared" si="27"/>
        <v>0.45144250304754169</v>
      </c>
      <c r="AQ66" s="100">
        <f t="shared" si="27"/>
        <v>0.45144250304754163</v>
      </c>
      <c r="AR66" s="100">
        <f t="shared" si="27"/>
        <v>0.45144250304754158</v>
      </c>
      <c r="AS66" s="100">
        <f t="shared" si="27"/>
        <v>0.45144250304754169</v>
      </c>
      <c r="AT66" s="100">
        <f t="shared" si="27"/>
        <v>0.45144250304754163</v>
      </c>
      <c r="AU66" s="100">
        <f t="shared" si="27"/>
        <v>0.45144250304754174</v>
      </c>
      <c r="AV66" s="100">
        <f t="shared" si="27"/>
        <v>0.45144250304754174</v>
      </c>
      <c r="AW66" s="100">
        <f t="shared" si="27"/>
        <v>0.45144250304754174</v>
      </c>
      <c r="AX66" s="100">
        <f t="shared" si="27"/>
        <v>0.45144250304754163</v>
      </c>
      <c r="AY66" s="100">
        <f t="shared" si="27"/>
        <v>0.37195652173913035</v>
      </c>
      <c r="AZ66" s="100">
        <f t="shared" si="27"/>
        <v>0.37195652173913041</v>
      </c>
      <c r="BA66" s="100">
        <f t="shared" si="27"/>
        <v>0.37195652173913041</v>
      </c>
      <c r="BB66" s="100">
        <f t="shared" si="27"/>
        <v>0.37195652173913041</v>
      </c>
      <c r="BC66" s="100">
        <f t="shared" si="27"/>
        <v>0.37195652173913035</v>
      </c>
      <c r="BD66" s="100">
        <f t="shared" si="27"/>
        <v>0.37195652173913041</v>
      </c>
      <c r="BE66" s="100">
        <f t="shared" si="27"/>
        <v>0.37195652173913041</v>
      </c>
      <c r="BF66" s="100">
        <f t="shared" si="27"/>
        <v>0.37195652173913035</v>
      </c>
      <c r="BG66" s="100">
        <f t="shared" si="27"/>
        <v>0.37195652173913041</v>
      </c>
      <c r="BH66" s="100">
        <f t="shared" si="27"/>
        <v>0.37195652173913041</v>
      </c>
      <c r="BI66" s="100">
        <f t="shared" si="27"/>
        <v>0.37195652173913041</v>
      </c>
      <c r="BJ66" s="100">
        <f t="shared" si="27"/>
        <v>0.37195652173913035</v>
      </c>
      <c r="BK66" s="119"/>
    </row>
    <row r="67" spans="1:63" outlineLevel="1" x14ac:dyDescent="0.15"/>
    <row r="68" spans="1:63" outlineLevel="1" x14ac:dyDescent="0.15">
      <c r="A68" s="16" t="s">
        <v>1224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'COGS-PRICE-MARGIN_CWS'!$B197</f>
        <v>0.3</v>
      </c>
      <c r="AN70" s="98">
        <f>'COGS-PRICE-MARGIN_CWS'!$B197</f>
        <v>0.3</v>
      </c>
      <c r="AO70" s="98">
        <f>'COGS-PRICE-MARGIN_CWS'!$B197</f>
        <v>0.3</v>
      </c>
      <c r="AP70" s="98">
        <f>'COGS-PRICE-MARGIN_CWS'!$B197</f>
        <v>0.3</v>
      </c>
      <c r="AQ70" s="98">
        <f>'COGS-PRICE-MARGIN_CWS'!$B197</f>
        <v>0.3</v>
      </c>
      <c r="AR70" s="98">
        <f>'COGS-PRICE-MARGIN_CWS'!$B197</f>
        <v>0.3</v>
      </c>
      <c r="AS70" s="98">
        <f>'COGS-PRICE-MARGIN_CWS'!$B197</f>
        <v>0.3</v>
      </c>
      <c r="AT70" s="98">
        <f>'COGS-PRICE-MARGIN_CWS'!$B197</f>
        <v>0.3</v>
      </c>
      <c r="AU70" s="98">
        <f>'COGS-PRICE-MARGIN_CWS'!$B197</f>
        <v>0.3</v>
      </c>
      <c r="AV70" s="98">
        <f>'COGS-PRICE-MARGIN_CWS'!$B197</f>
        <v>0.3</v>
      </c>
      <c r="AW70" s="98">
        <f>'COGS-PRICE-MARGIN_CWS'!$B197</f>
        <v>0.3</v>
      </c>
      <c r="AX70" s="98">
        <f>'COGS-PRICE-MARGIN_CWS'!$B197</f>
        <v>0.3</v>
      </c>
      <c r="AY70" s="98">
        <f>'COGS-PRICE-MARGIN_CWS'!$B247</f>
        <v>0.3</v>
      </c>
      <c r="AZ70" s="98">
        <f>'COGS-PRICE-MARGIN_CWS'!$B247</f>
        <v>0.3</v>
      </c>
      <c r="BA70" s="98">
        <f>'COGS-PRICE-MARGIN_CWS'!$B247</f>
        <v>0.3</v>
      </c>
      <c r="BB70" s="98">
        <f>'COGS-PRICE-MARGIN_CWS'!$B247</f>
        <v>0.3</v>
      </c>
      <c r="BC70" s="98">
        <f>'COGS-PRICE-MARGIN_CWS'!$B247</f>
        <v>0.3</v>
      </c>
      <c r="BD70" s="98">
        <f>'COGS-PRICE-MARGIN_CWS'!$B247</f>
        <v>0.3</v>
      </c>
      <c r="BE70" s="98">
        <f>'COGS-PRICE-MARGIN_CWS'!$B247</f>
        <v>0.3</v>
      </c>
      <c r="BF70" s="98">
        <f>'COGS-PRICE-MARGIN_CWS'!$B247</f>
        <v>0.3</v>
      </c>
      <c r="BG70" s="98">
        <f>'COGS-PRICE-MARGIN_CWS'!$B247</f>
        <v>0.3</v>
      </c>
      <c r="BH70" s="98">
        <f>'COGS-PRICE-MARGIN_CWS'!$B247</f>
        <v>0.3</v>
      </c>
      <c r="BI70" s="98">
        <f>'COGS-PRICE-MARGIN_CWS'!$B247</f>
        <v>0.3</v>
      </c>
      <c r="BJ70" s="98">
        <f>'COGS-PRICE-MARGIN_CWS'!$B247</f>
        <v>0.3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28">C50-C72</f>
        <v>0</v>
      </c>
      <c r="D71" s="169">
        <f t="shared" si="28"/>
        <v>0</v>
      </c>
      <c r="E71" s="169">
        <f t="shared" si="28"/>
        <v>0</v>
      </c>
      <c r="F71" s="169">
        <f t="shared" si="28"/>
        <v>2</v>
      </c>
      <c r="G71" s="169">
        <f t="shared" si="28"/>
        <v>2</v>
      </c>
      <c r="H71" s="169">
        <f t="shared" si="28"/>
        <v>2</v>
      </c>
      <c r="I71" s="169">
        <f t="shared" si="28"/>
        <v>2</v>
      </c>
      <c r="J71" s="169">
        <f t="shared" si="28"/>
        <v>2</v>
      </c>
      <c r="K71" s="169">
        <f t="shared" si="28"/>
        <v>2</v>
      </c>
      <c r="L71" s="169">
        <f t="shared" si="28"/>
        <v>2</v>
      </c>
      <c r="M71" s="169">
        <f t="shared" si="28"/>
        <v>2</v>
      </c>
      <c r="N71" s="169">
        <f t="shared" si="28"/>
        <v>1</v>
      </c>
      <c r="O71" s="102">
        <f t="shared" si="28"/>
        <v>3</v>
      </c>
      <c r="P71" s="102">
        <f t="shared" si="28"/>
        <v>6</v>
      </c>
      <c r="Q71" s="102">
        <f t="shared" si="28"/>
        <v>6</v>
      </c>
      <c r="R71" s="102">
        <f t="shared" si="28"/>
        <v>6</v>
      </c>
      <c r="S71" s="102">
        <f t="shared" si="28"/>
        <v>7</v>
      </c>
      <c r="T71" s="102">
        <f t="shared" si="28"/>
        <v>8</v>
      </c>
      <c r="U71" s="102">
        <f t="shared" si="28"/>
        <v>6</v>
      </c>
      <c r="V71" s="102">
        <f t="shared" si="28"/>
        <v>7</v>
      </c>
      <c r="W71" s="102">
        <f t="shared" si="28"/>
        <v>6</v>
      </c>
      <c r="X71" s="102">
        <f t="shared" si="28"/>
        <v>6</v>
      </c>
      <c r="Y71" s="102">
        <f t="shared" si="28"/>
        <v>6</v>
      </c>
      <c r="Z71" s="102">
        <f t="shared" si="28"/>
        <v>3</v>
      </c>
      <c r="AA71" s="102">
        <f t="shared" si="28"/>
        <v>10</v>
      </c>
      <c r="AB71" s="102">
        <f t="shared" si="28"/>
        <v>16</v>
      </c>
      <c r="AC71" s="102">
        <f t="shared" si="28"/>
        <v>18</v>
      </c>
      <c r="AD71" s="102">
        <f t="shared" si="28"/>
        <v>18</v>
      </c>
      <c r="AE71" s="102">
        <f t="shared" si="28"/>
        <v>20</v>
      </c>
      <c r="AF71" s="102">
        <f t="shared" si="28"/>
        <v>22</v>
      </c>
      <c r="AG71" s="102">
        <f t="shared" si="28"/>
        <v>18</v>
      </c>
      <c r="AH71" s="102">
        <f t="shared" si="28"/>
        <v>20</v>
      </c>
      <c r="AI71" s="102">
        <f t="shared" si="28"/>
        <v>16</v>
      </c>
      <c r="AJ71" s="102">
        <f t="shared" si="28"/>
        <v>16</v>
      </c>
      <c r="AK71" s="102">
        <f t="shared" si="28"/>
        <v>16</v>
      </c>
      <c r="AL71" s="102">
        <f t="shared" si="28"/>
        <v>10</v>
      </c>
      <c r="AM71" s="102">
        <f t="shared" si="28"/>
        <v>11</v>
      </c>
      <c r="AN71" s="102">
        <f t="shared" si="28"/>
        <v>17</v>
      </c>
      <c r="AO71" s="102">
        <f t="shared" si="28"/>
        <v>19</v>
      </c>
      <c r="AP71" s="102">
        <f t="shared" si="28"/>
        <v>19</v>
      </c>
      <c r="AQ71" s="102">
        <f t="shared" si="28"/>
        <v>21</v>
      </c>
      <c r="AR71" s="102">
        <f t="shared" si="28"/>
        <v>23</v>
      </c>
      <c r="AS71" s="102">
        <f t="shared" si="28"/>
        <v>19</v>
      </c>
      <c r="AT71" s="102">
        <f t="shared" si="28"/>
        <v>21</v>
      </c>
      <c r="AU71" s="102">
        <f t="shared" si="28"/>
        <v>17</v>
      </c>
      <c r="AV71" s="102">
        <f t="shared" si="28"/>
        <v>17</v>
      </c>
      <c r="AW71" s="102">
        <f t="shared" si="28"/>
        <v>17</v>
      </c>
      <c r="AX71" s="102">
        <f t="shared" si="28"/>
        <v>11</v>
      </c>
      <c r="AY71" s="102">
        <f t="shared" si="28"/>
        <v>11</v>
      </c>
      <c r="AZ71" s="102">
        <f t="shared" si="28"/>
        <v>18</v>
      </c>
      <c r="BA71" s="102">
        <f t="shared" si="28"/>
        <v>21</v>
      </c>
      <c r="BB71" s="102">
        <f t="shared" si="28"/>
        <v>21</v>
      </c>
      <c r="BC71" s="102">
        <f t="shared" si="28"/>
        <v>23</v>
      </c>
      <c r="BD71" s="102">
        <f t="shared" si="28"/>
        <v>25</v>
      </c>
      <c r="BE71" s="102">
        <f t="shared" si="28"/>
        <v>21</v>
      </c>
      <c r="BF71" s="102">
        <f t="shared" si="28"/>
        <v>23</v>
      </c>
      <c r="BG71" s="102">
        <f t="shared" si="28"/>
        <v>18</v>
      </c>
      <c r="BH71" s="102">
        <f t="shared" si="28"/>
        <v>18</v>
      </c>
      <c r="BI71" s="102">
        <f t="shared" si="28"/>
        <v>18</v>
      </c>
      <c r="BJ71" s="102">
        <f t="shared" si="28"/>
        <v>11</v>
      </c>
      <c r="BK71" s="103">
        <f>SUM(C71:BJ71)</f>
        <v>727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9">ROUNDUP(+D50*D70,0)</f>
        <v>0</v>
      </c>
      <c r="E72" s="169">
        <f t="shared" si="29"/>
        <v>0</v>
      </c>
      <c r="F72" s="169">
        <f t="shared" si="29"/>
        <v>1</v>
      </c>
      <c r="G72" s="169">
        <f t="shared" si="29"/>
        <v>1</v>
      </c>
      <c r="H72" s="169">
        <f t="shared" si="29"/>
        <v>1</v>
      </c>
      <c r="I72" s="169">
        <f t="shared" si="29"/>
        <v>1</v>
      </c>
      <c r="J72" s="169">
        <f t="shared" si="29"/>
        <v>1</v>
      </c>
      <c r="K72" s="169">
        <f t="shared" si="29"/>
        <v>1</v>
      </c>
      <c r="L72" s="169">
        <f t="shared" si="29"/>
        <v>1</v>
      </c>
      <c r="M72" s="169">
        <f t="shared" si="29"/>
        <v>1</v>
      </c>
      <c r="N72" s="169">
        <f t="shared" si="29"/>
        <v>1</v>
      </c>
      <c r="O72" s="102">
        <f t="shared" ref="O72:BJ72" si="30">ROUNDUP(+O50*O70,0)</f>
        <v>2</v>
      </c>
      <c r="P72" s="102">
        <f t="shared" si="30"/>
        <v>3</v>
      </c>
      <c r="Q72" s="102">
        <f t="shared" si="30"/>
        <v>3</v>
      </c>
      <c r="R72" s="102">
        <f t="shared" si="30"/>
        <v>3</v>
      </c>
      <c r="S72" s="102">
        <f t="shared" si="30"/>
        <v>3</v>
      </c>
      <c r="T72" s="102">
        <f t="shared" si="30"/>
        <v>3</v>
      </c>
      <c r="U72" s="102">
        <f t="shared" si="30"/>
        <v>3</v>
      </c>
      <c r="V72" s="102">
        <f t="shared" si="30"/>
        <v>3</v>
      </c>
      <c r="W72" s="102">
        <f t="shared" si="30"/>
        <v>3</v>
      </c>
      <c r="X72" s="102">
        <f t="shared" si="30"/>
        <v>3</v>
      </c>
      <c r="Y72" s="102">
        <f t="shared" si="30"/>
        <v>3</v>
      </c>
      <c r="Z72" s="102">
        <f t="shared" si="30"/>
        <v>2</v>
      </c>
      <c r="AA72" s="102">
        <f t="shared" si="30"/>
        <v>5</v>
      </c>
      <c r="AB72" s="102">
        <f t="shared" si="30"/>
        <v>8</v>
      </c>
      <c r="AC72" s="102">
        <f t="shared" si="30"/>
        <v>9</v>
      </c>
      <c r="AD72" s="102">
        <f t="shared" si="30"/>
        <v>9</v>
      </c>
      <c r="AE72" s="102">
        <f t="shared" si="30"/>
        <v>9</v>
      </c>
      <c r="AF72" s="102">
        <f t="shared" si="30"/>
        <v>10</v>
      </c>
      <c r="AG72" s="102">
        <f t="shared" si="30"/>
        <v>9</v>
      </c>
      <c r="AH72" s="102">
        <f t="shared" si="30"/>
        <v>9</v>
      </c>
      <c r="AI72" s="102">
        <f t="shared" si="30"/>
        <v>8</v>
      </c>
      <c r="AJ72" s="102">
        <f t="shared" si="30"/>
        <v>8</v>
      </c>
      <c r="AK72" s="102">
        <f t="shared" si="30"/>
        <v>8</v>
      </c>
      <c r="AL72" s="102">
        <f t="shared" si="30"/>
        <v>5</v>
      </c>
      <c r="AM72" s="102">
        <f t="shared" si="30"/>
        <v>5</v>
      </c>
      <c r="AN72" s="102">
        <f t="shared" si="30"/>
        <v>8</v>
      </c>
      <c r="AO72" s="102">
        <f t="shared" si="30"/>
        <v>9</v>
      </c>
      <c r="AP72" s="102">
        <f t="shared" si="30"/>
        <v>9</v>
      </c>
      <c r="AQ72" s="102">
        <f t="shared" si="30"/>
        <v>10</v>
      </c>
      <c r="AR72" s="102">
        <f t="shared" si="30"/>
        <v>11</v>
      </c>
      <c r="AS72" s="102">
        <f t="shared" si="30"/>
        <v>9</v>
      </c>
      <c r="AT72" s="102">
        <f t="shared" si="30"/>
        <v>10</v>
      </c>
      <c r="AU72" s="102">
        <f t="shared" si="30"/>
        <v>8</v>
      </c>
      <c r="AV72" s="102">
        <f t="shared" si="30"/>
        <v>8</v>
      </c>
      <c r="AW72" s="102">
        <f t="shared" si="30"/>
        <v>8</v>
      </c>
      <c r="AX72" s="102">
        <f t="shared" si="30"/>
        <v>5</v>
      </c>
      <c r="AY72" s="102">
        <f t="shared" si="30"/>
        <v>6</v>
      </c>
      <c r="AZ72" s="102">
        <f t="shared" si="30"/>
        <v>9</v>
      </c>
      <c r="BA72" s="102">
        <f t="shared" si="30"/>
        <v>9</v>
      </c>
      <c r="BB72" s="102">
        <f t="shared" si="30"/>
        <v>9</v>
      </c>
      <c r="BC72" s="102">
        <f t="shared" si="30"/>
        <v>10</v>
      </c>
      <c r="BD72" s="102">
        <f t="shared" si="30"/>
        <v>11</v>
      </c>
      <c r="BE72" s="102">
        <f t="shared" si="30"/>
        <v>9</v>
      </c>
      <c r="BF72" s="102">
        <f t="shared" si="30"/>
        <v>10</v>
      </c>
      <c r="BG72" s="102">
        <f t="shared" si="30"/>
        <v>9</v>
      </c>
      <c r="BH72" s="102">
        <f t="shared" si="30"/>
        <v>9</v>
      </c>
      <c r="BI72" s="102">
        <f t="shared" si="30"/>
        <v>9</v>
      </c>
      <c r="BJ72" s="102">
        <f t="shared" si="30"/>
        <v>6</v>
      </c>
      <c r="BK72" s="103">
        <f>SUM(C72:BJ72)</f>
        <v>346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'COGS-PRICE-MARGIN_CWS'!$B186*AM71</f>
        <v>0</v>
      </c>
      <c r="AN75" s="90">
        <f>'COGS-PRICE-MARGIN_CWS'!$B186*AN71</f>
        <v>0</v>
      </c>
      <c r="AO75" s="90">
        <f>'COGS-PRICE-MARGIN_CWS'!$B186*AO71</f>
        <v>0</v>
      </c>
      <c r="AP75" s="90">
        <f>'COGS-PRICE-MARGIN_CWS'!$B186*AP71</f>
        <v>0</v>
      </c>
      <c r="AQ75" s="90">
        <f>'COGS-PRICE-MARGIN_CWS'!$B186*AQ71</f>
        <v>0</v>
      </c>
      <c r="AR75" s="90">
        <f>'COGS-PRICE-MARGIN_CWS'!$B186*AR71</f>
        <v>0</v>
      </c>
      <c r="AS75" s="90">
        <f>'COGS-PRICE-MARGIN_CWS'!$B186*AS71</f>
        <v>0</v>
      </c>
      <c r="AT75" s="90">
        <f>'COGS-PRICE-MARGIN_CWS'!$B186*AT71</f>
        <v>0</v>
      </c>
      <c r="AU75" s="90">
        <f>'COGS-PRICE-MARGIN_CWS'!$B186*AU71</f>
        <v>0</v>
      </c>
      <c r="AV75" s="90">
        <f>'COGS-PRICE-MARGIN_CWS'!$B186*AV71</f>
        <v>0</v>
      </c>
      <c r="AW75" s="90">
        <f>'COGS-PRICE-MARGIN_CWS'!$B186*AW71</f>
        <v>0</v>
      </c>
      <c r="AX75" s="90">
        <f>'COGS-PRICE-MARGIN_CWS'!$B186*AX71</f>
        <v>0</v>
      </c>
      <c r="AY75" s="90">
        <f>'COGS-PRICE-MARGIN_CWS'!$B236*AY71</f>
        <v>0</v>
      </c>
      <c r="AZ75" s="90">
        <f>'COGS-PRICE-MARGIN_CWS'!$B236*AZ71</f>
        <v>0</v>
      </c>
      <c r="BA75" s="90">
        <f>'COGS-PRICE-MARGIN_CWS'!$B236*BA71</f>
        <v>0</v>
      </c>
      <c r="BB75" s="90">
        <f>'COGS-PRICE-MARGIN_CWS'!$B236*BB71</f>
        <v>0</v>
      </c>
      <c r="BC75" s="90">
        <f>'COGS-PRICE-MARGIN_CWS'!$B236*BC71</f>
        <v>0</v>
      </c>
      <c r="BD75" s="90">
        <f>'COGS-PRICE-MARGIN_CWS'!$B236*BD71</f>
        <v>0</v>
      </c>
      <c r="BE75" s="90">
        <f>'COGS-PRICE-MARGIN_CWS'!$B236*BE71</f>
        <v>0</v>
      </c>
      <c r="BF75" s="90">
        <f>'COGS-PRICE-MARGIN_CWS'!$B236*BF71</f>
        <v>0</v>
      </c>
      <c r="BG75" s="90">
        <f>'COGS-PRICE-MARGIN_CWS'!$B236*BG71</f>
        <v>0</v>
      </c>
      <c r="BH75" s="90">
        <f>'COGS-PRICE-MARGIN_CWS'!$B236*BH71</f>
        <v>0</v>
      </c>
      <c r="BI75" s="90">
        <f>'COGS-PRICE-MARGIN_CWS'!$B236*BI71</f>
        <v>0</v>
      </c>
      <c r="BJ75" s="90">
        <f>'COGS-PRICE-MARGIN_CWS'!$B236*BJ71</f>
        <v>0</v>
      </c>
      <c r="BK75" s="118">
        <f>SUM(C75:BJ75)</f>
        <v>0</v>
      </c>
    </row>
    <row r="76" spans="1:63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'COGS-PRICE-MARGIN_CWS'!$C186</f>
        <v>0</v>
      </c>
      <c r="AN76" s="98">
        <f>'COGS-PRICE-MARGIN_CWS'!$C186</f>
        <v>0</v>
      </c>
      <c r="AO76" s="98">
        <f>'COGS-PRICE-MARGIN_CWS'!$C186</f>
        <v>0</v>
      </c>
      <c r="AP76" s="98">
        <f>'COGS-PRICE-MARGIN_CWS'!$C186</f>
        <v>0</v>
      </c>
      <c r="AQ76" s="98">
        <f>'COGS-PRICE-MARGIN_CWS'!$C186</f>
        <v>0</v>
      </c>
      <c r="AR76" s="98">
        <f>'COGS-PRICE-MARGIN_CWS'!$C186</f>
        <v>0</v>
      </c>
      <c r="AS76" s="98">
        <f>'COGS-PRICE-MARGIN_CWS'!$C186</f>
        <v>0</v>
      </c>
      <c r="AT76" s="98">
        <f>'COGS-PRICE-MARGIN_CWS'!$C186</f>
        <v>0</v>
      </c>
      <c r="AU76" s="98">
        <f>'COGS-PRICE-MARGIN_CWS'!$C186</f>
        <v>0</v>
      </c>
      <c r="AV76" s="98">
        <f>'COGS-PRICE-MARGIN_CWS'!$C186</f>
        <v>0</v>
      </c>
      <c r="AW76" s="98">
        <f>'COGS-PRICE-MARGIN_CWS'!$C186</f>
        <v>0</v>
      </c>
      <c r="AX76" s="98">
        <f>'COGS-PRICE-MARGIN_CWS'!$C186</f>
        <v>0</v>
      </c>
      <c r="AY76" s="98">
        <f>'COGS-PRICE-MARGIN_CWS'!$C236</f>
        <v>0</v>
      </c>
      <c r="AZ76" s="98">
        <f>'COGS-PRICE-MARGIN_CWS'!$C236</f>
        <v>0</v>
      </c>
      <c r="BA76" s="98">
        <f>'COGS-PRICE-MARGIN_CWS'!$C236</f>
        <v>0</v>
      </c>
      <c r="BB76" s="98">
        <f>'COGS-PRICE-MARGIN_CWS'!$C236</f>
        <v>0</v>
      </c>
      <c r="BC76" s="98">
        <f>'COGS-PRICE-MARGIN_CWS'!$C236</f>
        <v>0</v>
      </c>
      <c r="BD76" s="98">
        <f>'COGS-PRICE-MARGIN_CWS'!$C236</f>
        <v>0</v>
      </c>
      <c r="BE76" s="98">
        <f>'COGS-PRICE-MARGIN_CWS'!$C236</f>
        <v>0</v>
      </c>
      <c r="BF76" s="98">
        <f>'COGS-PRICE-MARGIN_CWS'!$C236</f>
        <v>0</v>
      </c>
      <c r="BG76" s="98">
        <f>'COGS-PRICE-MARGIN_CWS'!$C236</f>
        <v>0</v>
      </c>
      <c r="BH76" s="98">
        <f>'COGS-PRICE-MARGIN_CWS'!$C236</f>
        <v>0</v>
      </c>
      <c r="BI76" s="98">
        <f>'COGS-PRICE-MARGIN_CWS'!$C236</f>
        <v>0</v>
      </c>
      <c r="BJ76" s="98">
        <f>'COGS-PRICE-MARGIN_CWS'!$C236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1">C75*(1-C76)</f>
        <v>0</v>
      </c>
      <c r="D77" s="169">
        <f t="shared" si="31"/>
        <v>0</v>
      </c>
      <c r="E77" s="169">
        <f t="shared" si="31"/>
        <v>0</v>
      </c>
      <c r="F77" s="169">
        <f t="shared" si="31"/>
        <v>0</v>
      </c>
      <c r="G77" s="169">
        <f t="shared" si="31"/>
        <v>0</v>
      </c>
      <c r="H77" s="169">
        <f t="shared" si="31"/>
        <v>0</v>
      </c>
      <c r="I77" s="169">
        <f t="shared" si="31"/>
        <v>0</v>
      </c>
      <c r="J77" s="169">
        <f t="shared" si="31"/>
        <v>0</v>
      </c>
      <c r="K77" s="169">
        <f t="shared" si="31"/>
        <v>0</v>
      </c>
      <c r="L77" s="169">
        <f t="shared" si="31"/>
        <v>0</v>
      </c>
      <c r="M77" s="169">
        <f t="shared" si="31"/>
        <v>0</v>
      </c>
      <c r="N77" s="169">
        <f t="shared" si="31"/>
        <v>0</v>
      </c>
      <c r="O77" s="169">
        <f t="shared" si="31"/>
        <v>0</v>
      </c>
      <c r="P77" s="169">
        <f t="shared" si="31"/>
        <v>0</v>
      </c>
      <c r="Q77" s="169">
        <f t="shared" si="31"/>
        <v>0</v>
      </c>
      <c r="R77" s="169">
        <f t="shared" si="31"/>
        <v>0</v>
      </c>
      <c r="S77" s="169">
        <f t="shared" ref="S77:AH77" si="32">S75*(1-S76)</f>
        <v>0</v>
      </c>
      <c r="T77" s="169">
        <f t="shared" si="32"/>
        <v>0</v>
      </c>
      <c r="U77" s="169">
        <f t="shared" si="32"/>
        <v>0</v>
      </c>
      <c r="V77" s="169">
        <f t="shared" si="32"/>
        <v>0</v>
      </c>
      <c r="W77" s="169">
        <f t="shared" si="32"/>
        <v>0</v>
      </c>
      <c r="X77" s="169">
        <f t="shared" si="32"/>
        <v>0</v>
      </c>
      <c r="Y77" s="169">
        <f t="shared" si="32"/>
        <v>0</v>
      </c>
      <c r="Z77" s="169">
        <f t="shared" si="32"/>
        <v>0</v>
      </c>
      <c r="AA77" s="169">
        <f t="shared" si="32"/>
        <v>0</v>
      </c>
      <c r="AB77" s="169">
        <f t="shared" si="32"/>
        <v>0</v>
      </c>
      <c r="AC77" s="169">
        <f t="shared" si="32"/>
        <v>0</v>
      </c>
      <c r="AD77" s="169">
        <f t="shared" si="32"/>
        <v>0</v>
      </c>
      <c r="AE77" s="169">
        <f t="shared" si="32"/>
        <v>0</v>
      </c>
      <c r="AF77" s="169">
        <f t="shared" si="32"/>
        <v>0</v>
      </c>
      <c r="AG77" s="169">
        <f t="shared" si="32"/>
        <v>0</v>
      </c>
      <c r="AH77" s="169">
        <f t="shared" si="32"/>
        <v>0</v>
      </c>
      <c r="AI77" s="169">
        <f t="shared" ref="AI77:AL77" si="33">AI75*(1-AI76)</f>
        <v>0</v>
      </c>
      <c r="AJ77" s="169">
        <f t="shared" si="33"/>
        <v>0</v>
      </c>
      <c r="AK77" s="169">
        <f t="shared" si="33"/>
        <v>0</v>
      </c>
      <c r="AL77" s="169">
        <f t="shared" si="33"/>
        <v>0</v>
      </c>
      <c r="AM77" s="90">
        <f t="shared" si="31"/>
        <v>0</v>
      </c>
      <c r="AN77" s="90">
        <f t="shared" si="31"/>
        <v>0</v>
      </c>
      <c r="AO77" s="90">
        <f t="shared" si="31"/>
        <v>0</v>
      </c>
      <c r="AP77" s="90">
        <f t="shared" si="31"/>
        <v>0</v>
      </c>
      <c r="AQ77" s="90">
        <f t="shared" si="31"/>
        <v>0</v>
      </c>
      <c r="AR77" s="90">
        <f t="shared" si="31"/>
        <v>0</v>
      </c>
      <c r="AS77" s="90">
        <f t="shared" si="31"/>
        <v>0</v>
      </c>
      <c r="AT77" s="90">
        <f t="shared" si="31"/>
        <v>0</v>
      </c>
      <c r="AU77" s="90">
        <f t="shared" si="31"/>
        <v>0</v>
      </c>
      <c r="AV77" s="90">
        <f t="shared" si="31"/>
        <v>0</v>
      </c>
      <c r="AW77" s="90">
        <f t="shared" si="31"/>
        <v>0</v>
      </c>
      <c r="AX77" s="90">
        <f t="shared" si="31"/>
        <v>0</v>
      </c>
      <c r="AY77" s="90">
        <f t="shared" si="31"/>
        <v>0</v>
      </c>
      <c r="AZ77" s="90">
        <f t="shared" si="31"/>
        <v>0</v>
      </c>
      <c r="BA77" s="90">
        <f t="shared" si="31"/>
        <v>0</v>
      </c>
      <c r="BB77" s="90">
        <f t="shared" si="31"/>
        <v>0</v>
      </c>
      <c r="BC77" s="90">
        <f t="shared" si="31"/>
        <v>0</v>
      </c>
      <c r="BD77" s="90">
        <f t="shared" si="31"/>
        <v>0</v>
      </c>
      <c r="BE77" s="90">
        <f t="shared" si="31"/>
        <v>0</v>
      </c>
      <c r="BF77" s="90">
        <f t="shared" si="31"/>
        <v>0</v>
      </c>
      <c r="BG77" s="90">
        <f t="shared" si="31"/>
        <v>0</v>
      </c>
      <c r="BH77" s="90">
        <f t="shared" si="31"/>
        <v>0</v>
      </c>
      <c r="BI77" s="90">
        <f t="shared" si="31"/>
        <v>0</v>
      </c>
      <c r="BJ77" s="90">
        <f t="shared" si="31"/>
        <v>0</v>
      </c>
      <c r="BK77" s="118">
        <f>SUM(C77:BJ77)</f>
        <v>0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14311.25</v>
      </c>
      <c r="AB81" s="90">
        <f>'COGS-PRICE-MARGIN_CWS'!$B144*AB72</f>
        <v>22898</v>
      </c>
      <c r="AC81" s="90">
        <f>'COGS-PRICE-MARGIN_CWS'!$B144*AC72</f>
        <v>25760.25</v>
      </c>
      <c r="AD81" s="90">
        <f>'COGS-PRICE-MARGIN_CWS'!$B144*AD72</f>
        <v>25760.25</v>
      </c>
      <c r="AE81" s="90">
        <f>'COGS-PRICE-MARGIN_CWS'!$B144*AE72</f>
        <v>25760.25</v>
      </c>
      <c r="AF81" s="90">
        <f>'COGS-PRICE-MARGIN_CWS'!$B144*AF72</f>
        <v>28622.5</v>
      </c>
      <c r="AG81" s="90">
        <f>'COGS-PRICE-MARGIN_CWS'!$B144*AG72</f>
        <v>25760.25</v>
      </c>
      <c r="AH81" s="90">
        <f>'COGS-PRICE-MARGIN_CWS'!$B144*AH72</f>
        <v>25760.25</v>
      </c>
      <c r="AI81" s="90">
        <f>'COGS-PRICE-MARGIN_CWS'!$B144*AI72</f>
        <v>22898</v>
      </c>
      <c r="AJ81" s="90">
        <f>'COGS-PRICE-MARGIN_CWS'!$B144*AJ72</f>
        <v>22898</v>
      </c>
      <c r="AK81" s="90">
        <f>'COGS-PRICE-MARGIN_CWS'!$B144*AK72</f>
        <v>22898</v>
      </c>
      <c r="AL81" s="90">
        <f>'COGS-PRICE-MARGIN_CWS'!$B144*AL72</f>
        <v>14311.25</v>
      </c>
      <c r="AM81" s="90">
        <f>'COGS-PRICE-MARGIN_CWS'!$B194*AM72</f>
        <v>15313.0375</v>
      </c>
      <c r="AN81" s="90">
        <f>'COGS-PRICE-MARGIN_CWS'!$B194*AN72</f>
        <v>24500.86</v>
      </c>
      <c r="AO81" s="90">
        <f>'COGS-PRICE-MARGIN_CWS'!$B194*AO72</f>
        <v>27563.467499999999</v>
      </c>
      <c r="AP81" s="90">
        <f>'COGS-PRICE-MARGIN_CWS'!$B194*AP72</f>
        <v>27563.467499999999</v>
      </c>
      <c r="AQ81" s="90">
        <f>'COGS-PRICE-MARGIN_CWS'!$B194*AQ72</f>
        <v>30626.075000000001</v>
      </c>
      <c r="AR81" s="90">
        <f>'COGS-PRICE-MARGIN_CWS'!$B194*AR72</f>
        <v>33688.682500000003</v>
      </c>
      <c r="AS81" s="90">
        <f>'COGS-PRICE-MARGIN_CWS'!$B194*AS72</f>
        <v>27563.467499999999</v>
      </c>
      <c r="AT81" s="90">
        <f>'COGS-PRICE-MARGIN_CWS'!$B194*AT72</f>
        <v>30626.075000000001</v>
      </c>
      <c r="AU81" s="90">
        <f>'COGS-PRICE-MARGIN_CWS'!$B194*AU72</f>
        <v>24500.86</v>
      </c>
      <c r="AV81" s="90">
        <f>'COGS-PRICE-MARGIN_CWS'!$B194*AV72</f>
        <v>24500.86</v>
      </c>
      <c r="AW81" s="90">
        <f>'COGS-PRICE-MARGIN_CWS'!$B194*AW72</f>
        <v>24500.86</v>
      </c>
      <c r="AX81" s="90">
        <f>'COGS-PRICE-MARGIN_CWS'!$B194*AX72</f>
        <v>15313.0375</v>
      </c>
      <c r="AY81" s="90">
        <f>'COGS-PRICE-MARGIN_CWS'!$B244*AY72</f>
        <v>19661.940150000002</v>
      </c>
      <c r="AZ81" s="90">
        <f>'COGS-PRICE-MARGIN_CWS'!$B244*AZ72</f>
        <v>29492.910225</v>
      </c>
      <c r="BA81" s="90">
        <f>'COGS-PRICE-MARGIN_CWS'!$B244*BA72</f>
        <v>29492.910225</v>
      </c>
      <c r="BB81" s="90">
        <f>'COGS-PRICE-MARGIN_CWS'!$B244*BB72</f>
        <v>29492.910225</v>
      </c>
      <c r="BC81" s="90">
        <f>'COGS-PRICE-MARGIN_CWS'!$B244*BC72</f>
        <v>32769.900249999999</v>
      </c>
      <c r="BD81" s="90">
        <f>'COGS-PRICE-MARGIN_CWS'!$B244*BD72</f>
        <v>36046.890274999998</v>
      </c>
      <c r="BE81" s="90">
        <f>'COGS-PRICE-MARGIN_CWS'!$B244*BE72</f>
        <v>29492.910225</v>
      </c>
      <c r="BF81" s="90">
        <f>'COGS-PRICE-MARGIN_CWS'!$B244*BF72</f>
        <v>32769.900249999999</v>
      </c>
      <c r="BG81" s="90">
        <f>'COGS-PRICE-MARGIN_CWS'!$B244*BG72</f>
        <v>29492.910225</v>
      </c>
      <c r="BH81" s="90">
        <f>'COGS-PRICE-MARGIN_CWS'!$B244*BH72</f>
        <v>29492.910225</v>
      </c>
      <c r="BI81" s="90">
        <f>'COGS-PRICE-MARGIN_CWS'!$B244*BI72</f>
        <v>29492.910225</v>
      </c>
      <c r="BJ81" s="90">
        <f>'COGS-PRICE-MARGIN_CWS'!$B244*BJ72</f>
        <v>19661.940150000002</v>
      </c>
      <c r="BK81" s="118">
        <f>SUM(C81:BJ81)</f>
        <v>1044709.94265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4">D$17+D$40+D$41+D$44+D$45</f>
        <v>0</v>
      </c>
      <c r="E86" s="97">
        <f t="shared" si="34"/>
        <v>0</v>
      </c>
      <c r="F86" s="97">
        <f t="shared" si="34"/>
        <v>86900</v>
      </c>
      <c r="G86" s="97">
        <f t="shared" si="34"/>
        <v>103280</v>
      </c>
      <c r="H86" s="97">
        <f t="shared" si="34"/>
        <v>119660</v>
      </c>
      <c r="I86" s="97">
        <f t="shared" si="34"/>
        <v>86900</v>
      </c>
      <c r="J86" s="97">
        <f t="shared" si="34"/>
        <v>103280</v>
      </c>
      <c r="K86" s="97">
        <f t="shared" si="34"/>
        <v>68020</v>
      </c>
      <c r="L86" s="97">
        <f t="shared" si="34"/>
        <v>68020</v>
      </c>
      <c r="M86" s="97">
        <f t="shared" si="34"/>
        <v>68020</v>
      </c>
      <c r="N86" s="97">
        <f t="shared" si="34"/>
        <v>35260</v>
      </c>
      <c r="O86" s="97">
        <f t="shared" si="34"/>
        <v>219885</v>
      </c>
      <c r="P86" s="97">
        <f t="shared" si="34"/>
        <v>340795</v>
      </c>
      <c r="Q86" s="97">
        <f t="shared" si="34"/>
        <v>401250</v>
      </c>
      <c r="R86" s="97">
        <f t="shared" si="34"/>
        <v>401250</v>
      </c>
      <c r="S86" s="97">
        <f t="shared" si="34"/>
        <v>439770</v>
      </c>
      <c r="T86" s="97">
        <f t="shared" si="34"/>
        <v>480965</v>
      </c>
      <c r="U86" s="97">
        <f t="shared" si="34"/>
        <v>401250</v>
      </c>
      <c r="V86" s="97">
        <f t="shared" si="34"/>
        <v>439770</v>
      </c>
      <c r="W86" s="97">
        <f t="shared" si="34"/>
        <v>340795</v>
      </c>
      <c r="X86" s="97">
        <f t="shared" si="34"/>
        <v>340795</v>
      </c>
      <c r="Y86" s="97">
        <f t="shared" si="34"/>
        <v>340795</v>
      </c>
      <c r="Z86" s="97">
        <f t="shared" si="34"/>
        <v>219885</v>
      </c>
      <c r="AA86" s="97">
        <f t="shared" si="34"/>
        <v>302826.05</v>
      </c>
      <c r="AB86" s="97">
        <f t="shared" si="34"/>
        <v>496886.60000000003</v>
      </c>
      <c r="AC86" s="97">
        <f t="shared" si="34"/>
        <v>561573.45000000007</v>
      </c>
      <c r="AD86" s="97">
        <f t="shared" si="34"/>
        <v>561573.45000000007</v>
      </c>
      <c r="AE86" s="97">
        <f t="shared" si="34"/>
        <v>623398.05000000005</v>
      </c>
      <c r="AF86" s="97">
        <f t="shared" si="34"/>
        <v>688084.9</v>
      </c>
      <c r="AG86" s="97">
        <f t="shared" si="34"/>
        <v>561573.45000000007</v>
      </c>
      <c r="AH86" s="97">
        <f t="shared" si="34"/>
        <v>623398.05000000005</v>
      </c>
      <c r="AI86" s="97">
        <f t="shared" si="34"/>
        <v>496886.60000000003</v>
      </c>
      <c r="AJ86" s="97">
        <f t="shared" si="34"/>
        <v>496886.60000000003</v>
      </c>
      <c r="AK86" s="97">
        <f t="shared" si="34"/>
        <v>496886.60000000003</v>
      </c>
      <c r="AL86" s="97">
        <f t="shared" si="34"/>
        <v>302826.05</v>
      </c>
      <c r="AM86" s="97">
        <f t="shared" si="34"/>
        <v>714200.06900000002</v>
      </c>
      <c r="AN86" s="97">
        <f t="shared" si="34"/>
        <v>1148477.8125</v>
      </c>
      <c r="AO86" s="97">
        <f t="shared" si="34"/>
        <v>1286907.6714999999</v>
      </c>
      <c r="AP86" s="97">
        <f t="shared" si="34"/>
        <v>1286907.6714999999</v>
      </c>
      <c r="AQ86" s="97">
        <f t="shared" si="34"/>
        <v>1425337.5305000001</v>
      </c>
      <c r="AR86" s="97">
        <f t="shared" si="34"/>
        <v>1563767.3895</v>
      </c>
      <c r="AS86" s="97">
        <f t="shared" si="34"/>
        <v>1286907.6714999999</v>
      </c>
      <c r="AT86" s="97">
        <f t="shared" si="34"/>
        <v>1425337.5305000001</v>
      </c>
      <c r="AU86" s="97">
        <f t="shared" si="34"/>
        <v>1148477.8125</v>
      </c>
      <c r="AV86" s="97">
        <f t="shared" si="34"/>
        <v>1148477.8125</v>
      </c>
      <c r="AW86" s="97">
        <f t="shared" si="34"/>
        <v>1148477.8125</v>
      </c>
      <c r="AX86" s="97">
        <f t="shared" si="34"/>
        <v>714200.06900000002</v>
      </c>
      <c r="AY86" s="97">
        <f t="shared" si="34"/>
        <v>811382.73019000003</v>
      </c>
      <c r="AZ86" s="97">
        <f t="shared" si="34"/>
        <v>1302931.2339400004</v>
      </c>
      <c r="BA86" s="97">
        <f t="shared" si="34"/>
        <v>1451051.1830700003</v>
      </c>
      <c r="BB86" s="97">
        <f t="shared" si="34"/>
        <v>1451051.1830700003</v>
      </c>
      <c r="BC86" s="97">
        <f t="shared" si="34"/>
        <v>1622765.4603800001</v>
      </c>
      <c r="BD86" s="97">
        <f t="shared" si="34"/>
        <v>1770885.4095100004</v>
      </c>
      <c r="BE86" s="97">
        <f t="shared" si="34"/>
        <v>1451051.1830700003</v>
      </c>
      <c r="BF86" s="97">
        <f t="shared" si="34"/>
        <v>1622765.4603800001</v>
      </c>
      <c r="BG86" s="97">
        <f t="shared" si="34"/>
        <v>1302931.2339400004</v>
      </c>
      <c r="BH86" s="97">
        <f t="shared" si="34"/>
        <v>1302931.2339400004</v>
      </c>
      <c r="BI86" s="97">
        <f t="shared" si="34"/>
        <v>1302931.2339400004</v>
      </c>
      <c r="BJ86" s="97">
        <f t="shared" si="34"/>
        <v>811382.73019000003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5">D$28+D$40+D$41+D$44+D$45</f>
        <v>0</v>
      </c>
      <c r="E87" s="97">
        <f t="shared" si="35"/>
        <v>0</v>
      </c>
      <c r="F87" s="97">
        <f t="shared" si="35"/>
        <v>24400</v>
      </c>
      <c r="G87" s="97">
        <f t="shared" si="35"/>
        <v>28280</v>
      </c>
      <c r="H87" s="97">
        <f t="shared" si="35"/>
        <v>32160</v>
      </c>
      <c r="I87" s="97">
        <f t="shared" si="35"/>
        <v>24400</v>
      </c>
      <c r="J87" s="97">
        <f t="shared" si="35"/>
        <v>28280</v>
      </c>
      <c r="K87" s="97">
        <f t="shared" si="35"/>
        <v>18020</v>
      </c>
      <c r="L87" s="97">
        <f t="shared" si="35"/>
        <v>18020</v>
      </c>
      <c r="M87" s="97">
        <f t="shared" si="35"/>
        <v>18020</v>
      </c>
      <c r="N87" s="97">
        <f t="shared" si="35"/>
        <v>10260</v>
      </c>
      <c r="O87" s="97">
        <f t="shared" si="35"/>
        <v>72760</v>
      </c>
      <c r="P87" s="97">
        <f t="shared" si="35"/>
        <v>113420</v>
      </c>
      <c r="Q87" s="97">
        <f t="shared" si="35"/>
        <v>133750</v>
      </c>
      <c r="R87" s="97">
        <f t="shared" si="35"/>
        <v>133750</v>
      </c>
      <c r="S87" s="97">
        <f t="shared" si="35"/>
        <v>145520</v>
      </c>
      <c r="T87" s="97">
        <f t="shared" si="35"/>
        <v>159965</v>
      </c>
      <c r="U87" s="97">
        <f t="shared" si="35"/>
        <v>133750</v>
      </c>
      <c r="V87" s="97">
        <f t="shared" si="35"/>
        <v>145520</v>
      </c>
      <c r="W87" s="97">
        <f t="shared" si="35"/>
        <v>113420</v>
      </c>
      <c r="X87" s="97">
        <f t="shared" si="35"/>
        <v>113420</v>
      </c>
      <c r="Y87" s="97">
        <f t="shared" si="35"/>
        <v>113420</v>
      </c>
      <c r="Z87" s="97">
        <f t="shared" si="35"/>
        <v>72760</v>
      </c>
      <c r="AA87" s="97">
        <f t="shared" si="35"/>
        <v>102468.54999999999</v>
      </c>
      <c r="AB87" s="97">
        <f t="shared" si="35"/>
        <v>167727.85000000003</v>
      </c>
      <c r="AC87" s="97">
        <f t="shared" si="35"/>
        <v>189480.95</v>
      </c>
      <c r="AD87" s="97">
        <f t="shared" si="35"/>
        <v>189480.95</v>
      </c>
      <c r="AE87" s="97">
        <f t="shared" si="35"/>
        <v>208371.80000000005</v>
      </c>
      <c r="AF87" s="97">
        <f t="shared" si="35"/>
        <v>230124.89999999997</v>
      </c>
      <c r="AG87" s="97">
        <f t="shared" si="35"/>
        <v>189480.95</v>
      </c>
      <c r="AH87" s="97">
        <f t="shared" si="35"/>
        <v>208371.80000000005</v>
      </c>
      <c r="AI87" s="97">
        <f t="shared" si="35"/>
        <v>167727.85000000003</v>
      </c>
      <c r="AJ87" s="97">
        <f t="shared" si="35"/>
        <v>167727.85000000003</v>
      </c>
      <c r="AK87" s="97">
        <f t="shared" si="35"/>
        <v>167727.85000000003</v>
      </c>
      <c r="AL87" s="97">
        <f t="shared" si="35"/>
        <v>102468.54999999999</v>
      </c>
      <c r="AM87" s="97">
        <f t="shared" si="35"/>
        <v>239495.90650000004</v>
      </c>
      <c r="AN87" s="97">
        <f t="shared" si="35"/>
        <v>382825.93749999994</v>
      </c>
      <c r="AO87" s="97">
        <f t="shared" si="35"/>
        <v>429377.57149999996</v>
      </c>
      <c r="AP87" s="97">
        <f t="shared" si="35"/>
        <v>429377.57149999996</v>
      </c>
      <c r="AQ87" s="97">
        <f t="shared" si="35"/>
        <v>475929.20550000004</v>
      </c>
      <c r="AR87" s="97">
        <f t="shared" si="35"/>
        <v>522480.83949999983</v>
      </c>
      <c r="AS87" s="97">
        <f t="shared" si="35"/>
        <v>429377.57149999996</v>
      </c>
      <c r="AT87" s="97">
        <f t="shared" si="35"/>
        <v>475929.20550000004</v>
      </c>
      <c r="AU87" s="97">
        <f t="shared" si="35"/>
        <v>382825.93749999994</v>
      </c>
      <c r="AV87" s="97">
        <f t="shared" si="35"/>
        <v>382825.93749999994</v>
      </c>
      <c r="AW87" s="97">
        <f t="shared" si="35"/>
        <v>382825.93749999994</v>
      </c>
      <c r="AX87" s="97">
        <f t="shared" si="35"/>
        <v>239495.90650000004</v>
      </c>
      <c r="AY87" s="97">
        <f t="shared" si="35"/>
        <v>270679.37606500002</v>
      </c>
      <c r="AZ87" s="97">
        <f t="shared" si="35"/>
        <v>434528.87731500017</v>
      </c>
      <c r="BA87" s="97">
        <f t="shared" si="35"/>
        <v>484339.12569500017</v>
      </c>
      <c r="BB87" s="97">
        <f t="shared" si="35"/>
        <v>484339.12569500017</v>
      </c>
      <c r="BC87" s="97">
        <f t="shared" si="35"/>
        <v>541358.75213000004</v>
      </c>
      <c r="BD87" s="97">
        <f t="shared" si="35"/>
        <v>591169.00051000039</v>
      </c>
      <c r="BE87" s="97">
        <f t="shared" si="35"/>
        <v>484339.12569500017</v>
      </c>
      <c r="BF87" s="97">
        <f t="shared" si="35"/>
        <v>541358.75213000004</v>
      </c>
      <c r="BG87" s="97">
        <f t="shared" si="35"/>
        <v>434528.87731500017</v>
      </c>
      <c r="BH87" s="97">
        <f t="shared" si="35"/>
        <v>434528.87731500017</v>
      </c>
      <c r="BI87" s="97">
        <f t="shared" si="35"/>
        <v>434528.87731500017</v>
      </c>
      <c r="BJ87" s="97">
        <f t="shared" si="35"/>
        <v>270679.37606500002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6">D$54+D$77+D$78+D$81+D$82</f>
        <v>0</v>
      </c>
      <c r="E88" s="97">
        <f t="shared" si="36"/>
        <v>0</v>
      </c>
      <c r="F88" s="97">
        <f t="shared" si="36"/>
        <v>65290</v>
      </c>
      <c r="G88" s="97">
        <f t="shared" si="36"/>
        <v>65290</v>
      </c>
      <c r="H88" s="97">
        <f t="shared" si="36"/>
        <v>65290</v>
      </c>
      <c r="I88" s="97">
        <f t="shared" si="36"/>
        <v>65290</v>
      </c>
      <c r="J88" s="97">
        <f t="shared" si="36"/>
        <v>65290</v>
      </c>
      <c r="K88" s="97">
        <f t="shared" si="36"/>
        <v>65290</v>
      </c>
      <c r="L88" s="97">
        <f t="shared" si="36"/>
        <v>65290</v>
      </c>
      <c r="M88" s="97">
        <f t="shared" si="36"/>
        <v>65290</v>
      </c>
      <c r="N88" s="97">
        <f t="shared" si="36"/>
        <v>44360</v>
      </c>
      <c r="O88" s="97">
        <f t="shared" si="36"/>
        <v>128400</v>
      </c>
      <c r="P88" s="97">
        <f t="shared" si="36"/>
        <v>229515</v>
      </c>
      <c r="Q88" s="97">
        <f t="shared" si="36"/>
        <v>229515</v>
      </c>
      <c r="R88" s="97">
        <f t="shared" si="36"/>
        <v>229515</v>
      </c>
      <c r="S88" s="97">
        <f t="shared" si="36"/>
        <v>254125</v>
      </c>
      <c r="T88" s="97">
        <f t="shared" si="36"/>
        <v>278735</v>
      </c>
      <c r="U88" s="97">
        <f t="shared" si="36"/>
        <v>229515</v>
      </c>
      <c r="V88" s="97">
        <f t="shared" si="36"/>
        <v>254125</v>
      </c>
      <c r="W88" s="97">
        <f t="shared" si="36"/>
        <v>229515</v>
      </c>
      <c r="X88" s="97">
        <f t="shared" si="36"/>
        <v>229515</v>
      </c>
      <c r="Y88" s="97">
        <f t="shared" si="36"/>
        <v>229515</v>
      </c>
      <c r="Z88" s="97">
        <f t="shared" si="36"/>
        <v>128400</v>
      </c>
      <c r="AA88" s="97">
        <f t="shared" si="36"/>
        <v>409301.75</v>
      </c>
      <c r="AB88" s="97">
        <f t="shared" si="36"/>
        <v>654882.80000000005</v>
      </c>
      <c r="AC88" s="97">
        <f t="shared" si="36"/>
        <v>736743.15</v>
      </c>
      <c r="AD88" s="97">
        <f t="shared" si="36"/>
        <v>736743.15</v>
      </c>
      <c r="AE88" s="97">
        <f t="shared" si="36"/>
        <v>789408.55</v>
      </c>
      <c r="AF88" s="97">
        <f t="shared" si="36"/>
        <v>871268.9</v>
      </c>
      <c r="AG88" s="97">
        <f t="shared" si="36"/>
        <v>736743.15</v>
      </c>
      <c r="AH88" s="97">
        <f t="shared" si="36"/>
        <v>789408.55</v>
      </c>
      <c r="AI88" s="97">
        <f t="shared" si="36"/>
        <v>654882.80000000005</v>
      </c>
      <c r="AJ88" s="97">
        <f t="shared" si="36"/>
        <v>654882.80000000005</v>
      </c>
      <c r="AK88" s="97">
        <f t="shared" si="36"/>
        <v>654882.80000000005</v>
      </c>
      <c r="AL88" s="97">
        <f t="shared" si="36"/>
        <v>409301.75</v>
      </c>
      <c r="AM88" s="97">
        <f t="shared" si="36"/>
        <v>466128.8615</v>
      </c>
      <c r="AN88" s="97">
        <f t="shared" si="36"/>
        <v>728900.58500000008</v>
      </c>
      <c r="AO88" s="97">
        <f t="shared" si="36"/>
        <v>816500.15950000007</v>
      </c>
      <c r="AP88" s="97">
        <f t="shared" si="36"/>
        <v>816491.15950000007</v>
      </c>
      <c r="AQ88" s="97">
        <f t="shared" si="36"/>
        <v>904081.73399999994</v>
      </c>
      <c r="AR88" s="97">
        <f t="shared" si="36"/>
        <v>991672.30850000004</v>
      </c>
      <c r="AS88" s="97">
        <f t="shared" si="36"/>
        <v>816491.15950000007</v>
      </c>
      <c r="AT88" s="97">
        <f t="shared" si="36"/>
        <v>904081.73399999994</v>
      </c>
      <c r="AU88" s="97">
        <f t="shared" si="36"/>
        <v>728900.58500000008</v>
      </c>
      <c r="AV88" s="97">
        <f t="shared" si="36"/>
        <v>728900.58500000008</v>
      </c>
      <c r="AW88" s="97">
        <f t="shared" si="36"/>
        <v>728900.58500000008</v>
      </c>
      <c r="AX88" s="97">
        <f t="shared" si="36"/>
        <v>466128.8615</v>
      </c>
      <c r="AY88" s="97">
        <f t="shared" si="36"/>
        <v>467317.84015</v>
      </c>
      <c r="AZ88" s="97">
        <f t="shared" si="36"/>
        <v>740475.81022500002</v>
      </c>
      <c r="BA88" s="97">
        <f t="shared" si="36"/>
        <v>819482.910225</v>
      </c>
      <c r="BB88" s="97">
        <f t="shared" si="36"/>
        <v>819473.910225</v>
      </c>
      <c r="BC88" s="97">
        <f t="shared" si="36"/>
        <v>901749.00024999992</v>
      </c>
      <c r="BD88" s="97">
        <f t="shared" si="36"/>
        <v>984024.09027500008</v>
      </c>
      <c r="BE88" s="97">
        <f t="shared" si="36"/>
        <v>819473.910225</v>
      </c>
      <c r="BF88" s="97">
        <f t="shared" si="36"/>
        <v>901749.00024999992</v>
      </c>
      <c r="BG88" s="97">
        <f t="shared" si="36"/>
        <v>740475.81022500002</v>
      </c>
      <c r="BH88" s="97">
        <f t="shared" si="36"/>
        <v>740475.81022500002</v>
      </c>
      <c r="BI88" s="97">
        <f t="shared" si="36"/>
        <v>740475.81022500002</v>
      </c>
      <c r="BJ88" s="97">
        <f t="shared" si="36"/>
        <v>467317.84015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7">D$65+D$77+D$78+D$81+D$82</f>
        <v>0</v>
      </c>
      <c r="E89" s="97">
        <f t="shared" si="37"/>
        <v>0</v>
      </c>
      <c r="F89" s="97">
        <f t="shared" si="37"/>
        <v>24790</v>
      </c>
      <c r="G89" s="97">
        <f t="shared" si="37"/>
        <v>24790</v>
      </c>
      <c r="H89" s="97">
        <f t="shared" si="37"/>
        <v>24790</v>
      </c>
      <c r="I89" s="97">
        <f t="shared" si="37"/>
        <v>24790</v>
      </c>
      <c r="J89" s="97">
        <f t="shared" si="37"/>
        <v>24790</v>
      </c>
      <c r="K89" s="97">
        <f t="shared" si="37"/>
        <v>24790</v>
      </c>
      <c r="L89" s="97">
        <f t="shared" si="37"/>
        <v>24790</v>
      </c>
      <c r="M89" s="97">
        <f t="shared" si="37"/>
        <v>24790</v>
      </c>
      <c r="N89" s="97">
        <f t="shared" si="37"/>
        <v>17360</v>
      </c>
      <c r="O89" s="97">
        <f t="shared" si="37"/>
        <v>56175</v>
      </c>
      <c r="P89" s="97">
        <f t="shared" si="37"/>
        <v>99510</v>
      </c>
      <c r="Q89" s="97">
        <f t="shared" si="37"/>
        <v>99510</v>
      </c>
      <c r="R89" s="97">
        <f t="shared" si="37"/>
        <v>99510</v>
      </c>
      <c r="S89" s="97">
        <f t="shared" si="37"/>
        <v>109675</v>
      </c>
      <c r="T89" s="97">
        <f t="shared" si="37"/>
        <v>119840</v>
      </c>
      <c r="U89" s="97">
        <f t="shared" si="37"/>
        <v>99510</v>
      </c>
      <c r="V89" s="97">
        <f t="shared" si="37"/>
        <v>109675</v>
      </c>
      <c r="W89" s="97">
        <f t="shared" si="37"/>
        <v>99510</v>
      </c>
      <c r="X89" s="97">
        <f t="shared" si="37"/>
        <v>99510</v>
      </c>
      <c r="Y89" s="97">
        <f t="shared" si="37"/>
        <v>99510</v>
      </c>
      <c r="Z89" s="97">
        <f t="shared" si="37"/>
        <v>56175</v>
      </c>
      <c r="AA89" s="97">
        <f t="shared" si="37"/>
        <v>177459.5</v>
      </c>
      <c r="AB89" s="97">
        <f t="shared" si="37"/>
        <v>283935.2</v>
      </c>
      <c r="AC89" s="97">
        <f t="shared" si="37"/>
        <v>319427.09999999998</v>
      </c>
      <c r="AD89" s="97">
        <f t="shared" si="37"/>
        <v>319427.09999999998</v>
      </c>
      <c r="AE89" s="97">
        <f t="shared" si="37"/>
        <v>341180.2</v>
      </c>
      <c r="AF89" s="97">
        <f t="shared" si="37"/>
        <v>376672.1</v>
      </c>
      <c r="AG89" s="97">
        <f t="shared" si="37"/>
        <v>319427.09999999998</v>
      </c>
      <c r="AH89" s="97">
        <f t="shared" si="37"/>
        <v>341180.2</v>
      </c>
      <c r="AI89" s="97">
        <f t="shared" si="37"/>
        <v>283935.2</v>
      </c>
      <c r="AJ89" s="97">
        <f t="shared" si="37"/>
        <v>283935.2</v>
      </c>
      <c r="AK89" s="97">
        <f t="shared" si="37"/>
        <v>283935.2</v>
      </c>
      <c r="AL89" s="97">
        <f t="shared" si="37"/>
        <v>177459.5</v>
      </c>
      <c r="AM89" s="97">
        <f t="shared" si="37"/>
        <v>218830.4615</v>
      </c>
      <c r="AN89" s="97">
        <f t="shared" si="37"/>
        <v>342496.83500000008</v>
      </c>
      <c r="AO89" s="97">
        <f t="shared" si="37"/>
        <v>383727.9595</v>
      </c>
      <c r="AP89" s="97">
        <f t="shared" si="37"/>
        <v>383718.9595</v>
      </c>
      <c r="AQ89" s="97">
        <f t="shared" si="37"/>
        <v>424941.08399999997</v>
      </c>
      <c r="AR89" s="97">
        <f t="shared" si="37"/>
        <v>466163.20849999995</v>
      </c>
      <c r="AS89" s="97">
        <f t="shared" si="37"/>
        <v>383718.9595</v>
      </c>
      <c r="AT89" s="97">
        <f t="shared" si="37"/>
        <v>424941.08399999997</v>
      </c>
      <c r="AU89" s="97">
        <f t="shared" si="37"/>
        <v>342496.83500000008</v>
      </c>
      <c r="AV89" s="97">
        <f t="shared" si="37"/>
        <v>342496.83500000008</v>
      </c>
      <c r="AW89" s="97">
        <f t="shared" si="37"/>
        <v>342496.83500000008</v>
      </c>
      <c r="AX89" s="97">
        <f t="shared" si="37"/>
        <v>218830.4615</v>
      </c>
      <c r="AY89" s="97">
        <f t="shared" si="37"/>
        <v>186170.47164999999</v>
      </c>
      <c r="AZ89" s="97">
        <f t="shared" si="37"/>
        <v>293947.63672499999</v>
      </c>
      <c r="BA89" s="97">
        <f t="shared" si="37"/>
        <v>323340.49522499996</v>
      </c>
      <c r="BB89" s="97">
        <f t="shared" si="37"/>
        <v>323331.49522499996</v>
      </c>
      <c r="BC89" s="97">
        <f t="shared" si="37"/>
        <v>355992.34374999994</v>
      </c>
      <c r="BD89" s="97">
        <f t="shared" si="37"/>
        <v>388653.19227500004</v>
      </c>
      <c r="BE89" s="97">
        <f t="shared" si="37"/>
        <v>323331.49522499996</v>
      </c>
      <c r="BF89" s="97">
        <f t="shared" si="37"/>
        <v>355992.34374999994</v>
      </c>
      <c r="BG89" s="97">
        <f t="shared" si="37"/>
        <v>293947.63672499999</v>
      </c>
      <c r="BH89" s="97">
        <f t="shared" si="37"/>
        <v>293947.63672499999</v>
      </c>
      <c r="BI89" s="97">
        <f t="shared" si="37"/>
        <v>293947.63672499999</v>
      </c>
      <c r="BJ89" s="97">
        <f t="shared" si="37"/>
        <v>186170.47164999999</v>
      </c>
    </row>
    <row r="90" spans="1:64" x14ac:dyDescent="0.15">
      <c r="A90" s="33" t="s">
        <v>360</v>
      </c>
      <c r="C90" s="97">
        <f t="shared" ref="C90:Z90" si="38">C45+C44+C41+C40+C17+C54+C77+C78+C81+C82</f>
        <v>0</v>
      </c>
      <c r="D90" s="97">
        <f t="shared" si="38"/>
        <v>0</v>
      </c>
      <c r="E90" s="97">
        <f t="shared" si="38"/>
        <v>0</v>
      </c>
      <c r="F90" s="97">
        <f t="shared" si="38"/>
        <v>152190</v>
      </c>
      <c r="G90" s="97">
        <f t="shared" si="38"/>
        <v>168570</v>
      </c>
      <c r="H90" s="97">
        <f t="shared" si="38"/>
        <v>184950</v>
      </c>
      <c r="I90" s="97">
        <f t="shared" si="38"/>
        <v>152190</v>
      </c>
      <c r="J90" s="97">
        <f t="shared" si="38"/>
        <v>168570</v>
      </c>
      <c r="K90" s="97">
        <f t="shared" si="38"/>
        <v>133310</v>
      </c>
      <c r="L90" s="97">
        <f t="shared" si="38"/>
        <v>133310</v>
      </c>
      <c r="M90" s="97">
        <f t="shared" si="38"/>
        <v>133310</v>
      </c>
      <c r="N90" s="97">
        <f t="shared" si="38"/>
        <v>79620</v>
      </c>
      <c r="O90" s="97">
        <f t="shared" si="38"/>
        <v>348285</v>
      </c>
      <c r="P90" s="97">
        <f t="shared" si="38"/>
        <v>570310</v>
      </c>
      <c r="Q90" s="97">
        <f t="shared" si="38"/>
        <v>630765</v>
      </c>
      <c r="R90" s="97">
        <f t="shared" si="38"/>
        <v>630765</v>
      </c>
      <c r="S90" s="97">
        <f t="shared" si="38"/>
        <v>693895</v>
      </c>
      <c r="T90" s="97">
        <f t="shared" si="38"/>
        <v>759700</v>
      </c>
      <c r="U90" s="97">
        <f t="shared" si="38"/>
        <v>630765</v>
      </c>
      <c r="V90" s="97">
        <f t="shared" si="38"/>
        <v>693895</v>
      </c>
      <c r="W90" s="97">
        <f t="shared" si="38"/>
        <v>570310</v>
      </c>
      <c r="X90" s="97">
        <f t="shared" si="38"/>
        <v>570310</v>
      </c>
      <c r="Y90" s="97">
        <f t="shared" si="38"/>
        <v>570310</v>
      </c>
      <c r="Z90" s="97">
        <f t="shared" si="38"/>
        <v>348285</v>
      </c>
      <c r="AA90" s="97">
        <f t="shared" ref="AA90:AL90" si="39">AA45+AA44+AA41+AA40+AA17+AA54+AA77+AA78+AA81+AA82</f>
        <v>712127.8</v>
      </c>
      <c r="AB90" s="97">
        <f t="shared" si="39"/>
        <v>1151769.4000000001</v>
      </c>
      <c r="AC90" s="97">
        <f t="shared" si="39"/>
        <v>1298316.6000000001</v>
      </c>
      <c r="AD90" s="97">
        <f t="shared" si="39"/>
        <v>1298316.6000000001</v>
      </c>
      <c r="AE90" s="97">
        <f t="shared" si="39"/>
        <v>1412806.6</v>
      </c>
      <c r="AF90" s="97">
        <f t="shared" si="39"/>
        <v>1559353.8</v>
      </c>
      <c r="AG90" s="97">
        <f t="shared" si="39"/>
        <v>1298316.6000000001</v>
      </c>
      <c r="AH90" s="97">
        <f t="shared" si="39"/>
        <v>1412806.6</v>
      </c>
      <c r="AI90" s="97">
        <f t="shared" si="39"/>
        <v>1151769.4000000001</v>
      </c>
      <c r="AJ90" s="97">
        <f t="shared" si="39"/>
        <v>1151769.4000000001</v>
      </c>
      <c r="AK90" s="97">
        <f t="shared" si="39"/>
        <v>1151769.4000000001</v>
      </c>
      <c r="AL90" s="97">
        <f t="shared" si="39"/>
        <v>712127.8</v>
      </c>
      <c r="AM90" s="97">
        <f t="shared" ref="AM90:BJ90" si="40">AM45+AM44+AM41+AM40+AM17+AM54+AM77+AM78+AM81+AM82</f>
        <v>1180328.9305000002</v>
      </c>
      <c r="AN90" s="97">
        <f t="shared" si="40"/>
        <v>1877378.3975000002</v>
      </c>
      <c r="AO90" s="97">
        <f t="shared" si="40"/>
        <v>2103407.8309999998</v>
      </c>
      <c r="AP90" s="97">
        <f t="shared" si="40"/>
        <v>2103398.8309999998</v>
      </c>
      <c r="AQ90" s="97">
        <f t="shared" si="40"/>
        <v>2329419.2645000005</v>
      </c>
      <c r="AR90" s="97">
        <f t="shared" si="40"/>
        <v>2555439.6980000003</v>
      </c>
      <c r="AS90" s="97">
        <f t="shared" si="40"/>
        <v>2103398.8309999998</v>
      </c>
      <c r="AT90" s="97">
        <f t="shared" si="40"/>
        <v>2329419.2645000005</v>
      </c>
      <c r="AU90" s="97">
        <f t="shared" si="40"/>
        <v>1877378.3975000002</v>
      </c>
      <c r="AV90" s="97">
        <f t="shared" si="40"/>
        <v>1877378.3975000002</v>
      </c>
      <c r="AW90" s="97">
        <f t="shared" si="40"/>
        <v>1877378.3975000002</v>
      </c>
      <c r="AX90" s="97">
        <f t="shared" si="40"/>
        <v>1180328.9305000002</v>
      </c>
      <c r="AY90" s="97">
        <f t="shared" si="40"/>
        <v>1278700.5703399999</v>
      </c>
      <c r="AZ90" s="97">
        <f t="shared" si="40"/>
        <v>2043407.0441650006</v>
      </c>
      <c r="BA90" s="97">
        <f t="shared" si="40"/>
        <v>2270534.0932950005</v>
      </c>
      <c r="BB90" s="97">
        <f t="shared" si="40"/>
        <v>2270525.0932950005</v>
      </c>
      <c r="BC90" s="97">
        <f t="shared" si="40"/>
        <v>2524514.4606300001</v>
      </c>
      <c r="BD90" s="97">
        <f t="shared" si="40"/>
        <v>2754909.4997850005</v>
      </c>
      <c r="BE90" s="97">
        <f t="shared" si="40"/>
        <v>2270525.0932950005</v>
      </c>
      <c r="BF90" s="97">
        <f t="shared" si="40"/>
        <v>2524514.4606300001</v>
      </c>
      <c r="BG90" s="97">
        <f t="shared" si="40"/>
        <v>2043407.0441650006</v>
      </c>
      <c r="BH90" s="97">
        <f t="shared" si="40"/>
        <v>2043407.0441650006</v>
      </c>
      <c r="BI90" s="97">
        <f t="shared" si="40"/>
        <v>2043407.0441650006</v>
      </c>
      <c r="BJ90" s="97">
        <f t="shared" si="40"/>
        <v>1278700.5703399999</v>
      </c>
      <c r="BK90" s="118">
        <f>SUM(C90:BJ90)</f>
        <v>71376072.189270005</v>
      </c>
      <c r="BL90" s="97">
        <f>BK45+BK44+BK41+BK40+BK17</f>
        <v>41820881.978620008</v>
      </c>
    </row>
    <row r="91" spans="1:64" x14ac:dyDescent="0.15">
      <c r="A91" s="33" t="s">
        <v>365</v>
      </c>
      <c r="C91" s="97">
        <f t="shared" ref="C91:Z91" si="41">C28+C40+C41+C44+C45+C65+C77+C78+C81+C82</f>
        <v>0</v>
      </c>
      <c r="D91" s="97">
        <f t="shared" si="41"/>
        <v>0</v>
      </c>
      <c r="E91" s="97">
        <f t="shared" si="41"/>
        <v>0</v>
      </c>
      <c r="F91" s="97">
        <f t="shared" si="41"/>
        <v>49190</v>
      </c>
      <c r="G91" s="97">
        <f t="shared" si="41"/>
        <v>53070</v>
      </c>
      <c r="H91" s="97">
        <f t="shared" si="41"/>
        <v>56950</v>
      </c>
      <c r="I91" s="97">
        <f t="shared" si="41"/>
        <v>49190</v>
      </c>
      <c r="J91" s="97">
        <f t="shared" si="41"/>
        <v>53070</v>
      </c>
      <c r="K91" s="97">
        <f t="shared" si="41"/>
        <v>42810</v>
      </c>
      <c r="L91" s="97">
        <f t="shared" si="41"/>
        <v>42810</v>
      </c>
      <c r="M91" s="97">
        <f t="shared" si="41"/>
        <v>42810</v>
      </c>
      <c r="N91" s="97">
        <f t="shared" si="41"/>
        <v>27620</v>
      </c>
      <c r="O91" s="97">
        <f t="shared" si="41"/>
        <v>128935</v>
      </c>
      <c r="P91" s="97">
        <f t="shared" si="41"/>
        <v>212930</v>
      </c>
      <c r="Q91" s="97">
        <f t="shared" si="41"/>
        <v>233260</v>
      </c>
      <c r="R91" s="97">
        <f t="shared" si="41"/>
        <v>233260</v>
      </c>
      <c r="S91" s="97">
        <f t="shared" si="41"/>
        <v>255195</v>
      </c>
      <c r="T91" s="97">
        <f t="shared" si="41"/>
        <v>279805</v>
      </c>
      <c r="U91" s="97">
        <f t="shared" si="41"/>
        <v>233260</v>
      </c>
      <c r="V91" s="97">
        <f t="shared" si="41"/>
        <v>255195</v>
      </c>
      <c r="W91" s="97">
        <f t="shared" si="41"/>
        <v>212930</v>
      </c>
      <c r="X91" s="97">
        <f t="shared" si="41"/>
        <v>212930</v>
      </c>
      <c r="Y91" s="97">
        <f t="shared" si="41"/>
        <v>212930</v>
      </c>
      <c r="Z91" s="97">
        <f t="shared" si="41"/>
        <v>128935</v>
      </c>
      <c r="AA91" s="97">
        <f t="shared" ref="AA91:AL91" si="42">AA28+AA40+AA41+AA44+AA45+AA65+AA77+AA78+AA81+AA82</f>
        <v>279928.05</v>
      </c>
      <c r="AB91" s="97">
        <f t="shared" si="42"/>
        <v>451663.05000000005</v>
      </c>
      <c r="AC91" s="97">
        <f t="shared" si="42"/>
        <v>508908.05</v>
      </c>
      <c r="AD91" s="97">
        <f t="shared" si="42"/>
        <v>508908.05</v>
      </c>
      <c r="AE91" s="97">
        <f t="shared" si="42"/>
        <v>549552</v>
      </c>
      <c r="AF91" s="97">
        <f t="shared" si="42"/>
        <v>606797</v>
      </c>
      <c r="AG91" s="97">
        <f t="shared" si="42"/>
        <v>508908.05</v>
      </c>
      <c r="AH91" s="97">
        <f t="shared" si="42"/>
        <v>549552</v>
      </c>
      <c r="AI91" s="97">
        <f t="shared" si="42"/>
        <v>451663.05000000005</v>
      </c>
      <c r="AJ91" s="97">
        <f t="shared" si="42"/>
        <v>451663.05000000005</v>
      </c>
      <c r="AK91" s="97">
        <f t="shared" si="42"/>
        <v>451663.05000000005</v>
      </c>
      <c r="AL91" s="97">
        <f t="shared" si="42"/>
        <v>279928.05</v>
      </c>
      <c r="AM91" s="97">
        <f t="shared" ref="AM91:BJ91" si="43">AM28+AM40+AM41+AM44+AM45+AM65+AM77+AM78+AM81+AM82</f>
        <v>458326.36800000002</v>
      </c>
      <c r="AN91" s="97">
        <f t="shared" si="43"/>
        <v>725322.77250000008</v>
      </c>
      <c r="AO91" s="97">
        <f t="shared" si="43"/>
        <v>813105.53099999996</v>
      </c>
      <c r="AP91" s="97">
        <f t="shared" si="43"/>
        <v>813096.53099999996</v>
      </c>
      <c r="AQ91" s="97">
        <f t="shared" si="43"/>
        <v>900870.28949999996</v>
      </c>
      <c r="AR91" s="97">
        <f t="shared" si="43"/>
        <v>988644.04799999984</v>
      </c>
      <c r="AS91" s="97">
        <f t="shared" si="43"/>
        <v>813096.53099999996</v>
      </c>
      <c r="AT91" s="97">
        <f t="shared" si="43"/>
        <v>900870.28949999996</v>
      </c>
      <c r="AU91" s="97">
        <f t="shared" si="43"/>
        <v>725322.77250000008</v>
      </c>
      <c r="AV91" s="97">
        <f t="shared" si="43"/>
        <v>725322.77250000008</v>
      </c>
      <c r="AW91" s="97">
        <f t="shared" si="43"/>
        <v>725322.77250000008</v>
      </c>
      <c r="AX91" s="97">
        <f t="shared" si="43"/>
        <v>458326.36800000002</v>
      </c>
      <c r="AY91" s="97">
        <f t="shared" si="43"/>
        <v>456849.84771499998</v>
      </c>
      <c r="AZ91" s="97">
        <f t="shared" si="43"/>
        <v>728476.51404000015</v>
      </c>
      <c r="BA91" s="97">
        <f t="shared" si="43"/>
        <v>807679.62092000013</v>
      </c>
      <c r="BB91" s="97">
        <f t="shared" si="43"/>
        <v>807670.62092000013</v>
      </c>
      <c r="BC91" s="97">
        <f t="shared" si="43"/>
        <v>897351.09587999992</v>
      </c>
      <c r="BD91" s="97">
        <f t="shared" si="43"/>
        <v>979822.19278500043</v>
      </c>
      <c r="BE91" s="97">
        <f t="shared" si="43"/>
        <v>807670.62092000013</v>
      </c>
      <c r="BF91" s="97">
        <f t="shared" si="43"/>
        <v>897351.09587999992</v>
      </c>
      <c r="BG91" s="97">
        <f t="shared" si="43"/>
        <v>728476.51404000015</v>
      </c>
      <c r="BH91" s="97">
        <f t="shared" si="43"/>
        <v>728476.51404000015</v>
      </c>
      <c r="BI91" s="97">
        <f t="shared" si="43"/>
        <v>728476.51404000015</v>
      </c>
      <c r="BJ91" s="97">
        <f t="shared" si="43"/>
        <v>456849.84771499998</v>
      </c>
      <c r="BK91" s="118">
        <f>SUM(C91:BJ91)</f>
        <v>26688996.494895007</v>
      </c>
    </row>
    <row r="92" spans="1:64" x14ac:dyDescent="0.15">
      <c r="C92" s="103">
        <f t="shared" ref="C92:E93" si="44">C86+C88</f>
        <v>0</v>
      </c>
      <c r="D92" s="103">
        <f t="shared" si="44"/>
        <v>0</v>
      </c>
      <c r="E92" s="103">
        <f t="shared" si="44"/>
        <v>0</v>
      </c>
      <c r="F92" s="103">
        <f>F86+F88</f>
        <v>152190</v>
      </c>
      <c r="G92" s="103">
        <f t="shared" ref="G92:M93" si="45">G86+G88</f>
        <v>168570</v>
      </c>
      <c r="H92" s="103">
        <f t="shared" si="45"/>
        <v>184950</v>
      </c>
      <c r="I92" s="103">
        <f t="shared" si="45"/>
        <v>152190</v>
      </c>
      <c r="J92" s="103">
        <f t="shared" si="45"/>
        <v>168570</v>
      </c>
      <c r="K92" s="103">
        <f t="shared" si="45"/>
        <v>133310</v>
      </c>
      <c r="L92" s="103">
        <f t="shared" si="45"/>
        <v>133310</v>
      </c>
      <c r="M92" s="103">
        <f t="shared" si="45"/>
        <v>133310</v>
      </c>
      <c r="N92" s="103">
        <f>N$86+N$88</f>
        <v>79620</v>
      </c>
      <c r="O92" s="103">
        <f>O$86+O$88</f>
        <v>348285</v>
      </c>
      <c r="P92" s="103">
        <f t="shared" ref="P92:BJ92" si="46">P$86+P$88</f>
        <v>570310</v>
      </c>
      <c r="Q92" s="103">
        <f t="shared" si="46"/>
        <v>630765</v>
      </c>
      <c r="R92" s="103">
        <f t="shared" si="46"/>
        <v>630765</v>
      </c>
      <c r="S92" s="103">
        <f t="shared" si="46"/>
        <v>693895</v>
      </c>
      <c r="T92" s="103">
        <f t="shared" si="46"/>
        <v>759700</v>
      </c>
      <c r="U92" s="103">
        <f t="shared" si="46"/>
        <v>630765</v>
      </c>
      <c r="V92" s="103">
        <f t="shared" si="46"/>
        <v>693895</v>
      </c>
      <c r="W92" s="103">
        <f t="shared" si="46"/>
        <v>570310</v>
      </c>
      <c r="X92" s="103">
        <f t="shared" si="46"/>
        <v>570310</v>
      </c>
      <c r="Y92" s="103">
        <f t="shared" si="46"/>
        <v>570310</v>
      </c>
      <c r="Z92" s="103">
        <f t="shared" si="46"/>
        <v>348285</v>
      </c>
      <c r="AA92" s="103">
        <f t="shared" si="46"/>
        <v>712127.8</v>
      </c>
      <c r="AB92" s="103">
        <f t="shared" si="46"/>
        <v>1151769.4000000001</v>
      </c>
      <c r="AC92" s="103">
        <f t="shared" si="46"/>
        <v>1298316.6000000001</v>
      </c>
      <c r="AD92" s="103">
        <f t="shared" si="46"/>
        <v>1298316.6000000001</v>
      </c>
      <c r="AE92" s="103">
        <f t="shared" si="46"/>
        <v>1412806.6</v>
      </c>
      <c r="AF92" s="103">
        <f t="shared" si="46"/>
        <v>1559353.8</v>
      </c>
      <c r="AG92" s="103">
        <f t="shared" si="46"/>
        <v>1298316.6000000001</v>
      </c>
      <c r="AH92" s="103">
        <f t="shared" si="46"/>
        <v>1412806.6</v>
      </c>
      <c r="AI92" s="103">
        <f t="shared" si="46"/>
        <v>1151769.4000000001</v>
      </c>
      <c r="AJ92" s="103">
        <f t="shared" si="46"/>
        <v>1151769.4000000001</v>
      </c>
      <c r="AK92" s="103">
        <f t="shared" si="46"/>
        <v>1151769.4000000001</v>
      </c>
      <c r="AL92" s="103">
        <f t="shared" si="46"/>
        <v>712127.8</v>
      </c>
      <c r="AM92" s="103">
        <f t="shared" si="46"/>
        <v>1180328.9305</v>
      </c>
      <c r="AN92" s="103">
        <f t="shared" si="46"/>
        <v>1877378.3975</v>
      </c>
      <c r="AO92" s="103">
        <f t="shared" si="46"/>
        <v>2103407.8310000002</v>
      </c>
      <c r="AP92" s="103">
        <f t="shared" si="46"/>
        <v>2103398.8310000002</v>
      </c>
      <c r="AQ92" s="103">
        <f t="shared" si="46"/>
        <v>2329419.2645</v>
      </c>
      <c r="AR92" s="103">
        <f t="shared" si="46"/>
        <v>2555439.6979999999</v>
      </c>
      <c r="AS92" s="103">
        <f t="shared" si="46"/>
        <v>2103398.8310000002</v>
      </c>
      <c r="AT92" s="103">
        <f t="shared" si="46"/>
        <v>2329419.2645</v>
      </c>
      <c r="AU92" s="103">
        <f t="shared" si="46"/>
        <v>1877378.3975</v>
      </c>
      <c r="AV92" s="103">
        <f t="shared" si="46"/>
        <v>1877378.3975</v>
      </c>
      <c r="AW92" s="103">
        <f t="shared" si="46"/>
        <v>1877378.3975</v>
      </c>
      <c r="AX92" s="103">
        <f t="shared" si="46"/>
        <v>1180328.9305</v>
      </c>
      <c r="AY92" s="103">
        <f t="shared" si="46"/>
        <v>1278700.5703400001</v>
      </c>
      <c r="AZ92" s="103">
        <f t="shared" si="46"/>
        <v>2043407.0441650003</v>
      </c>
      <c r="BA92" s="103">
        <f t="shared" si="46"/>
        <v>2270534.0932950005</v>
      </c>
      <c r="BB92" s="103">
        <f t="shared" si="46"/>
        <v>2270525.0932950005</v>
      </c>
      <c r="BC92" s="103">
        <f t="shared" si="46"/>
        <v>2524514.4606300001</v>
      </c>
      <c r="BD92" s="103">
        <f t="shared" si="46"/>
        <v>2754909.4997850005</v>
      </c>
      <c r="BE92" s="103">
        <f t="shared" si="46"/>
        <v>2270525.0932950005</v>
      </c>
      <c r="BF92" s="103">
        <f t="shared" si="46"/>
        <v>2524514.4606300001</v>
      </c>
      <c r="BG92" s="103">
        <f t="shared" si="46"/>
        <v>2043407.0441650003</v>
      </c>
      <c r="BH92" s="103">
        <f t="shared" si="46"/>
        <v>2043407.0441650003</v>
      </c>
      <c r="BI92" s="103">
        <f t="shared" si="46"/>
        <v>2043407.0441650003</v>
      </c>
      <c r="BJ92" s="103">
        <f t="shared" si="46"/>
        <v>1278700.5703400001</v>
      </c>
    </row>
    <row r="93" spans="1:64" x14ac:dyDescent="0.15">
      <c r="C93" s="103">
        <f t="shared" si="44"/>
        <v>0</v>
      </c>
      <c r="D93" s="103">
        <f t="shared" si="44"/>
        <v>0</v>
      </c>
      <c r="E93" s="103">
        <f t="shared" si="44"/>
        <v>0</v>
      </c>
      <c r="F93" s="103">
        <f>F87+F89</f>
        <v>49190</v>
      </c>
      <c r="G93" s="103">
        <f t="shared" si="45"/>
        <v>53070</v>
      </c>
      <c r="H93" s="103">
        <f t="shared" si="45"/>
        <v>56950</v>
      </c>
      <c r="I93" s="103">
        <f t="shared" si="45"/>
        <v>49190</v>
      </c>
      <c r="J93" s="103">
        <f t="shared" si="45"/>
        <v>53070</v>
      </c>
      <c r="K93" s="103">
        <f t="shared" si="45"/>
        <v>42810</v>
      </c>
      <c r="L93" s="103">
        <f t="shared" si="45"/>
        <v>42810</v>
      </c>
      <c r="M93" s="103">
        <f t="shared" si="45"/>
        <v>42810</v>
      </c>
      <c r="N93" s="103">
        <f>N$87+N$89</f>
        <v>27620</v>
      </c>
      <c r="O93" s="103">
        <f>O$87+O$89</f>
        <v>128935</v>
      </c>
      <c r="P93" s="103">
        <f t="shared" ref="P93:BJ93" si="47">P$87+P$89</f>
        <v>212930</v>
      </c>
      <c r="Q93" s="103">
        <f t="shared" si="47"/>
        <v>233260</v>
      </c>
      <c r="R93" s="103">
        <f t="shared" si="47"/>
        <v>233260</v>
      </c>
      <c r="S93" s="103">
        <f t="shared" si="47"/>
        <v>255195</v>
      </c>
      <c r="T93" s="103">
        <f t="shared" si="47"/>
        <v>279805</v>
      </c>
      <c r="U93" s="103">
        <f t="shared" si="47"/>
        <v>233260</v>
      </c>
      <c r="V93" s="103">
        <f t="shared" si="47"/>
        <v>255195</v>
      </c>
      <c r="W93" s="103">
        <f t="shared" si="47"/>
        <v>212930</v>
      </c>
      <c r="X93" s="103">
        <f t="shared" si="47"/>
        <v>212930</v>
      </c>
      <c r="Y93" s="103">
        <f t="shared" si="47"/>
        <v>212930</v>
      </c>
      <c r="Z93" s="103">
        <f t="shared" si="47"/>
        <v>128935</v>
      </c>
      <c r="AA93" s="103">
        <f t="shared" si="47"/>
        <v>279928.05</v>
      </c>
      <c r="AB93" s="103">
        <f t="shared" si="47"/>
        <v>451663.05000000005</v>
      </c>
      <c r="AC93" s="103">
        <f t="shared" si="47"/>
        <v>508908.05</v>
      </c>
      <c r="AD93" s="103">
        <f t="shared" si="47"/>
        <v>508908.05</v>
      </c>
      <c r="AE93" s="103">
        <f t="shared" si="47"/>
        <v>549552</v>
      </c>
      <c r="AF93" s="103">
        <f t="shared" si="47"/>
        <v>606797</v>
      </c>
      <c r="AG93" s="103">
        <f t="shared" si="47"/>
        <v>508908.05</v>
      </c>
      <c r="AH93" s="103">
        <f t="shared" si="47"/>
        <v>549552</v>
      </c>
      <c r="AI93" s="103">
        <f t="shared" si="47"/>
        <v>451663.05000000005</v>
      </c>
      <c r="AJ93" s="103">
        <f t="shared" si="47"/>
        <v>451663.05000000005</v>
      </c>
      <c r="AK93" s="103">
        <f t="shared" si="47"/>
        <v>451663.05000000005</v>
      </c>
      <c r="AL93" s="103">
        <f t="shared" si="47"/>
        <v>279928.05</v>
      </c>
      <c r="AM93" s="103">
        <f t="shared" si="47"/>
        <v>458326.36800000002</v>
      </c>
      <c r="AN93" s="103">
        <f t="shared" si="47"/>
        <v>725322.77249999996</v>
      </c>
      <c r="AO93" s="103">
        <f t="shared" si="47"/>
        <v>813105.53099999996</v>
      </c>
      <c r="AP93" s="103">
        <f t="shared" si="47"/>
        <v>813096.53099999996</v>
      </c>
      <c r="AQ93" s="103">
        <f t="shared" si="47"/>
        <v>900870.28949999996</v>
      </c>
      <c r="AR93" s="103">
        <f t="shared" si="47"/>
        <v>988644.04799999972</v>
      </c>
      <c r="AS93" s="103">
        <f t="shared" si="47"/>
        <v>813096.53099999996</v>
      </c>
      <c r="AT93" s="103">
        <f t="shared" si="47"/>
        <v>900870.28949999996</v>
      </c>
      <c r="AU93" s="103">
        <f t="shared" si="47"/>
        <v>725322.77249999996</v>
      </c>
      <c r="AV93" s="103">
        <f t="shared" si="47"/>
        <v>725322.77249999996</v>
      </c>
      <c r="AW93" s="103">
        <f t="shared" si="47"/>
        <v>725322.77249999996</v>
      </c>
      <c r="AX93" s="103">
        <f t="shared" si="47"/>
        <v>458326.36800000002</v>
      </c>
      <c r="AY93" s="103">
        <f t="shared" si="47"/>
        <v>456849.84771500004</v>
      </c>
      <c r="AZ93" s="103">
        <f t="shared" si="47"/>
        <v>728476.51404000015</v>
      </c>
      <c r="BA93" s="103">
        <f t="shared" si="47"/>
        <v>807679.62092000013</v>
      </c>
      <c r="BB93" s="103">
        <f t="shared" si="47"/>
        <v>807670.62092000013</v>
      </c>
      <c r="BC93" s="103">
        <f t="shared" si="47"/>
        <v>897351.09587999992</v>
      </c>
      <c r="BD93" s="103">
        <f t="shared" si="47"/>
        <v>979822.19278500043</v>
      </c>
      <c r="BE93" s="103">
        <f t="shared" si="47"/>
        <v>807670.62092000013</v>
      </c>
      <c r="BF93" s="103">
        <f t="shared" si="47"/>
        <v>897351.09587999992</v>
      </c>
      <c r="BG93" s="103">
        <f t="shared" si="47"/>
        <v>728476.51404000015</v>
      </c>
      <c r="BH93" s="103">
        <f t="shared" si="47"/>
        <v>728476.51404000015</v>
      </c>
      <c r="BI93" s="103">
        <f t="shared" si="47"/>
        <v>728476.51404000015</v>
      </c>
      <c r="BJ93" s="103">
        <f t="shared" si="47"/>
        <v>456849.84771500004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5" t="s">
        <v>35</v>
      </c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 t="s">
        <v>36</v>
      </c>
      <c r="S2" s="375"/>
      <c r="T2" s="375"/>
      <c r="U2" s="375"/>
      <c r="V2" s="375"/>
      <c r="W2" s="375"/>
      <c r="X2" s="375"/>
      <c r="Y2" s="375"/>
      <c r="Z2" s="375"/>
      <c r="AA2" s="375"/>
      <c r="AB2" s="375"/>
      <c r="AC2" s="375"/>
      <c r="AD2" s="375" t="s">
        <v>37</v>
      </c>
      <c r="AE2" s="375"/>
      <c r="AF2" s="375"/>
      <c r="AG2" s="375"/>
      <c r="AH2" s="375"/>
      <c r="AI2" s="375"/>
      <c r="AJ2" s="375"/>
      <c r="AK2" s="375"/>
      <c r="AL2" s="375"/>
      <c r="AM2" s="375"/>
      <c r="AN2" s="375"/>
      <c r="AO2" s="375"/>
      <c r="AP2" s="375" t="s">
        <v>38</v>
      </c>
      <c r="AQ2" s="375"/>
      <c r="AR2" s="375"/>
      <c r="AS2" s="375"/>
      <c r="AT2" s="375"/>
      <c r="AU2" s="375"/>
      <c r="AV2" s="375"/>
      <c r="AW2" s="375"/>
      <c r="AX2" s="375"/>
      <c r="AY2" s="375"/>
      <c r="AZ2" s="375"/>
      <c r="BA2" s="375"/>
      <c r="BB2" s="375" t="s">
        <v>39</v>
      </c>
      <c r="BC2" s="375"/>
      <c r="BD2" s="375"/>
      <c r="BE2" s="375"/>
      <c r="BF2" s="375"/>
      <c r="BG2" s="375"/>
      <c r="BH2" s="375"/>
      <c r="BI2" s="375"/>
      <c r="BJ2" s="375"/>
      <c r="BK2" s="375"/>
      <c r="BL2" s="375"/>
      <c r="BM2" s="375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>
        <f>'REV-REVCALC_CWS'!$AM$34</f>
        <v>21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21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21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21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>
        <f>'REV-REVCALC_CWS'!$AN$34</f>
        <v>35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35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35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35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>
        <f>'REV-REVCALC_CWS'!$AO$34</f>
        <v>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39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>
        <f>'REV-REVCALC_CWS'!$AP$34</f>
        <v>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39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>
        <f>'REV-REVCALC_CWS'!$AQ$34</f>
        <v>43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43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43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43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>
        <f>'REV-REVCALC_CWS'!$AR$34</f>
        <v>47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47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47</v>
      </c>
      <c r="BH46" s="101"/>
      <c r="BI46" s="101"/>
      <c r="BJ46" s="101"/>
      <c r="BK46" s="101"/>
      <c r="BL46" s="101"/>
      <c r="BM46" s="101"/>
      <c r="BN46" s="105">
        <f t="shared" si="0"/>
        <v>47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>
        <f>'REV-REVCALC_CWS'!$AS$34</f>
        <v>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39</v>
      </c>
      <c r="BI47" s="101"/>
      <c r="BJ47" s="101"/>
      <c r="BK47" s="101"/>
      <c r="BL47" s="101"/>
      <c r="BM47" s="101"/>
      <c r="BN47" s="105">
        <f t="shared" si="0"/>
        <v>39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>
        <f>'REV-REVCALC_CWS'!$AT$34</f>
        <v>43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43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43</v>
      </c>
      <c r="BJ48" s="101"/>
      <c r="BK48" s="101"/>
      <c r="BL48" s="101"/>
      <c r="BM48" s="101"/>
      <c r="BN48" s="105">
        <f t="shared" si="0"/>
        <v>43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>
        <f>'REV-REVCALC_CWS'!$AU$34</f>
        <v>35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35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35</v>
      </c>
      <c r="BK49" s="101"/>
      <c r="BL49" s="101"/>
      <c r="BM49" s="101"/>
      <c r="BN49" s="105">
        <f t="shared" si="0"/>
        <v>35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>
        <f>'REV-REVCALC_CWS'!$AV$34</f>
        <v>35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35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35</v>
      </c>
      <c r="BL50" s="101"/>
      <c r="BM50" s="101"/>
      <c r="BN50" s="105">
        <f t="shared" si="0"/>
        <v>35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>
        <f>'REV-REVCALC_CWS'!$AW$34</f>
        <v>35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35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35</v>
      </c>
      <c r="BM51" s="101"/>
      <c r="BN51" s="105">
        <f t="shared" si="0"/>
        <v>35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>
        <f>'REV-REVCALC_CWS'!$AX$34</f>
        <v>21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21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21</v>
      </c>
      <c r="BN52" s="105">
        <f t="shared" si="0"/>
        <v>21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23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23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37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46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46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50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50</v>
      </c>
      <c r="BH58" s="101"/>
      <c r="BI58" s="101"/>
      <c r="BJ58" s="101"/>
      <c r="BK58" s="101"/>
      <c r="BL58" s="101"/>
      <c r="BM58" s="101"/>
      <c r="BN58" s="105">
        <f t="shared" si="0"/>
        <v>50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41</v>
      </c>
      <c r="BI59" s="101"/>
      <c r="BJ59" s="101"/>
      <c r="BK59" s="101"/>
      <c r="BL59" s="101"/>
      <c r="BM59" s="101"/>
      <c r="BN59" s="105">
        <f t="shared" si="0"/>
        <v>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46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46</v>
      </c>
      <c r="BJ60" s="101"/>
      <c r="BK60" s="101"/>
      <c r="BL60" s="101"/>
      <c r="BM60" s="101"/>
      <c r="BN60" s="105">
        <f t="shared" si="0"/>
        <v>46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37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37</v>
      </c>
      <c r="BK61" s="101"/>
      <c r="BL61" s="101"/>
      <c r="BM61" s="101"/>
      <c r="BN61" s="105">
        <f t="shared" si="0"/>
        <v>37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37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37</v>
      </c>
      <c r="BL62" s="101"/>
      <c r="BM62" s="101"/>
      <c r="BN62" s="105">
        <f t="shared" si="0"/>
        <v>37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37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37</v>
      </c>
      <c r="BM63" s="101"/>
      <c r="BN63" s="105">
        <f t="shared" si="0"/>
        <v>37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23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23</v>
      </c>
      <c r="BN64" s="105">
        <f t="shared" si="0"/>
        <v>23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1" t="s">
        <v>635</v>
      </c>
      <c r="B66" s="381"/>
      <c r="C66" s="381"/>
      <c r="D66" s="381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>
        <f t="shared" si="1"/>
        <v>38</v>
      </c>
      <c r="AQ66" s="102">
        <f t="shared" si="1"/>
        <v>62</v>
      </c>
      <c r="AR66" s="102">
        <f t="shared" si="1"/>
        <v>70</v>
      </c>
      <c r="AS66" s="102">
        <f t="shared" si="1"/>
        <v>73</v>
      </c>
      <c r="AT66" s="102">
        <f t="shared" si="1"/>
        <v>83</v>
      </c>
      <c r="AU66" s="102">
        <f t="shared" si="1"/>
        <v>91</v>
      </c>
      <c r="AV66" s="102">
        <f t="shared" si="1"/>
        <v>73</v>
      </c>
      <c r="AW66" s="102">
        <f t="shared" si="1"/>
        <v>83</v>
      </c>
      <c r="AX66" s="102">
        <f t="shared" si="1"/>
        <v>65</v>
      </c>
      <c r="AY66" s="102">
        <f t="shared" si="1"/>
        <v>65</v>
      </c>
      <c r="AZ66" s="102">
        <f t="shared" si="1"/>
        <v>65</v>
      </c>
      <c r="BA66" s="102">
        <f t="shared" si="1"/>
        <v>39</v>
      </c>
      <c r="BB66" s="102">
        <f t="shared" si="1"/>
        <v>61</v>
      </c>
      <c r="BC66" s="102">
        <f t="shared" si="1"/>
        <v>99</v>
      </c>
      <c r="BD66" s="102">
        <f t="shared" si="1"/>
        <v>111</v>
      </c>
      <c r="BE66" s="102">
        <f t="shared" si="1"/>
        <v>114</v>
      </c>
      <c r="BF66" s="102">
        <f t="shared" si="1"/>
        <v>129</v>
      </c>
      <c r="BG66" s="102">
        <f t="shared" si="1"/>
        <v>141</v>
      </c>
      <c r="BH66" s="102">
        <f t="shared" si="1"/>
        <v>114</v>
      </c>
      <c r="BI66" s="102">
        <f t="shared" si="1"/>
        <v>129</v>
      </c>
      <c r="BJ66" s="102">
        <f t="shared" si="1"/>
        <v>102</v>
      </c>
      <c r="BK66" s="102">
        <f t="shared" si="1"/>
        <v>102</v>
      </c>
      <c r="BL66" s="102">
        <f t="shared" si="1"/>
        <v>102</v>
      </c>
      <c r="BM66" s="102">
        <f>SUM(BM5:BM65)</f>
        <v>62</v>
      </c>
      <c r="BN66" s="105">
        <f>SUM(BN4:BN65)</f>
        <v>1266</v>
      </c>
    </row>
    <row r="67" spans="1:66" ht="14.25" customHeight="1" x14ac:dyDescent="0.15">
      <c r="A67" s="381" t="s">
        <v>637</v>
      </c>
      <c r="B67" s="381"/>
      <c r="C67" s="381"/>
      <c r="D67" s="381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1" t="s">
        <v>636</v>
      </c>
      <c r="B68" s="381"/>
      <c r="C68" s="381"/>
      <c r="D68" s="381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807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1266</v>
      </c>
      <c r="BN69" s="105">
        <f>SUM(F69:BM69)</f>
        <v>2661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5" t="s">
        <v>35</v>
      </c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10"/>
      <c r="S74" s="375" t="s">
        <v>36</v>
      </c>
      <c r="T74" s="375"/>
      <c r="U74" s="375"/>
      <c r="V74" s="375"/>
      <c r="W74" s="375"/>
      <c r="X74" s="375"/>
      <c r="Y74" s="375"/>
      <c r="Z74" s="375"/>
      <c r="AA74" s="375"/>
      <c r="AB74" s="375"/>
      <c r="AC74" s="375"/>
      <c r="AD74" s="375"/>
      <c r="AE74" s="10"/>
      <c r="AF74" s="375" t="s">
        <v>37</v>
      </c>
      <c r="AG74" s="375"/>
      <c r="AH74" s="375"/>
      <c r="AI74" s="375"/>
      <c r="AJ74" s="375"/>
      <c r="AK74" s="375"/>
      <c r="AL74" s="375"/>
      <c r="AM74" s="375"/>
      <c r="AN74" s="375"/>
      <c r="AO74" s="375"/>
      <c r="AP74" s="375"/>
      <c r="AQ74" s="375"/>
      <c r="AR74" s="10"/>
      <c r="AS74" s="375" t="s">
        <v>38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10"/>
      <c r="BF74" s="375" t="s">
        <v>39</v>
      </c>
      <c r="BG74" s="375"/>
      <c r="BH74" s="375"/>
      <c r="BI74" s="375"/>
      <c r="BJ74" s="375"/>
      <c r="BK74" s="375"/>
      <c r="BL74" s="375"/>
      <c r="BM74" s="375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>
        <f>'REV-REVCALC_CWS'!$AM$35</f>
        <v>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>
        <f>'REV-REVCALC_CWS'!$AN$35</f>
        <v>15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>
        <f>'REV-REVCALC_CWS'!$AO$35</f>
        <v>17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17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17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17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>
        <f>'REV-REVCALC_CWS'!$AP$35</f>
        <v>17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17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17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17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>
        <f>'REV-REVCALC_CWS'!$AQ$35</f>
        <v>19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19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>
        <f>'REV-REVCALC_CWS'!$AR$35</f>
        <v>21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21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21</v>
      </c>
      <c r="BH119" s="101"/>
      <c r="BI119" s="101"/>
      <c r="BJ119" s="101"/>
      <c r="BK119" s="101"/>
      <c r="BL119" s="101"/>
      <c r="BM119" s="101"/>
      <c r="BN119" s="105">
        <f t="shared" si="4"/>
        <v>21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>
        <f>'REV-REVCALC_CWS'!$AS$35</f>
        <v>17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17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17</v>
      </c>
      <c r="BI120" s="101"/>
      <c r="BJ120" s="101"/>
      <c r="BK120" s="101"/>
      <c r="BL120" s="101"/>
      <c r="BM120" s="101"/>
      <c r="BN120" s="105">
        <f t="shared" si="4"/>
        <v>17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>
        <f>'REV-REVCALC_CWS'!$AT$35</f>
        <v>19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19</v>
      </c>
      <c r="BJ121" s="101"/>
      <c r="BK121" s="101"/>
      <c r="BL121" s="101"/>
      <c r="BM121" s="101"/>
      <c r="BN121" s="105">
        <f t="shared" si="4"/>
        <v>19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>
        <f>'REV-REVCALC_CWS'!$AU$35</f>
        <v>15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15</v>
      </c>
      <c r="BK122" s="101"/>
      <c r="BL122" s="101"/>
      <c r="BM122" s="101"/>
      <c r="BN122" s="105">
        <f t="shared" si="4"/>
        <v>15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>
        <f>'REV-REVCALC_CWS'!$AV$35</f>
        <v>15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15</v>
      </c>
      <c r="BL123" s="101"/>
      <c r="BM123" s="101"/>
      <c r="BN123" s="105">
        <f t="shared" si="4"/>
        <v>15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>
        <f>'REV-REVCALC_CWS'!$AW$35</f>
        <v>15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15</v>
      </c>
      <c r="BM124" s="101"/>
      <c r="BN124" s="105">
        <f t="shared" si="4"/>
        <v>15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>
        <f>'REV-REVCALC_CWS'!$AX$35</f>
        <v>10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10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10</v>
      </c>
      <c r="BN125" s="105">
        <f t="shared" si="4"/>
        <v>10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10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16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20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20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20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22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22</v>
      </c>
      <c r="BH131" s="101"/>
      <c r="BI131" s="101"/>
      <c r="BJ131" s="101"/>
      <c r="BK131" s="101"/>
      <c r="BL131" s="101"/>
      <c r="BM131" s="101"/>
      <c r="BN131" s="105">
        <f t="shared" si="4"/>
        <v>22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18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</v>
      </c>
      <c r="BI132" s="101"/>
      <c r="BJ132" s="101"/>
      <c r="BK132" s="101"/>
      <c r="BL132" s="101"/>
      <c r="BM132" s="101"/>
      <c r="BN132" s="105">
        <f t="shared" si="4"/>
        <v>18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20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20</v>
      </c>
      <c r="BJ133" s="101"/>
      <c r="BK133" s="101"/>
      <c r="BL133" s="101"/>
      <c r="BM133" s="101"/>
      <c r="BN133" s="105">
        <f t="shared" si="4"/>
        <v>20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16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16</v>
      </c>
      <c r="BK134" s="101"/>
      <c r="BL134" s="101"/>
      <c r="BM134" s="101"/>
      <c r="BN134" s="105">
        <f t="shared" si="4"/>
        <v>16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16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16</v>
      </c>
      <c r="BL135" s="101"/>
      <c r="BM135" s="101"/>
      <c r="BN135" s="105">
        <f t="shared" si="4"/>
        <v>16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16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16</v>
      </c>
      <c r="BM136" s="101"/>
      <c r="BN136" s="105">
        <f t="shared" si="4"/>
        <v>16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10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10</v>
      </c>
      <c r="BN137" s="105">
        <f t="shared" si="4"/>
        <v>10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1" t="s">
        <v>638</v>
      </c>
      <c r="B139" s="381"/>
      <c r="C139" s="381"/>
      <c r="D139" s="381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>
        <f t="shared" si="5"/>
        <v>18</v>
      </c>
      <c r="AQ139" s="169">
        <f t="shared" si="5"/>
        <v>28</v>
      </c>
      <c r="AR139" s="169">
        <f t="shared" si="5"/>
        <v>32</v>
      </c>
      <c r="AS139" s="169">
        <f t="shared" si="5"/>
        <v>34</v>
      </c>
      <c r="AT139" s="169">
        <f t="shared" si="5"/>
        <v>36</v>
      </c>
      <c r="AU139" s="169">
        <f t="shared" si="5"/>
        <v>40</v>
      </c>
      <c r="AV139" s="169">
        <f t="shared" si="5"/>
        <v>34</v>
      </c>
      <c r="AW139" s="169">
        <f t="shared" si="5"/>
        <v>36</v>
      </c>
      <c r="AX139" s="169">
        <f t="shared" si="5"/>
        <v>29</v>
      </c>
      <c r="AY139" s="169">
        <f t="shared" si="5"/>
        <v>29</v>
      </c>
      <c r="AZ139" s="169">
        <f t="shared" si="5"/>
        <v>29</v>
      </c>
      <c r="BA139" s="169">
        <f t="shared" si="5"/>
        <v>19</v>
      </c>
      <c r="BB139" s="169">
        <f t="shared" si="5"/>
        <v>28</v>
      </c>
      <c r="BC139" s="169">
        <f t="shared" si="5"/>
        <v>44</v>
      </c>
      <c r="BD139" s="169">
        <f t="shared" si="5"/>
        <v>50</v>
      </c>
      <c r="BE139" s="169">
        <f t="shared" si="5"/>
        <v>52</v>
      </c>
      <c r="BF139" s="169">
        <f t="shared" si="5"/>
        <v>56</v>
      </c>
      <c r="BG139" s="169">
        <f t="shared" si="5"/>
        <v>62</v>
      </c>
      <c r="BH139" s="169">
        <f t="shared" si="5"/>
        <v>52</v>
      </c>
      <c r="BI139" s="169">
        <f t="shared" si="5"/>
        <v>56</v>
      </c>
      <c r="BJ139" s="169">
        <f t="shared" si="5"/>
        <v>45</v>
      </c>
      <c r="BK139" s="169">
        <f t="shared" si="5"/>
        <v>45</v>
      </c>
      <c r="BL139" s="169">
        <f t="shared" si="5"/>
        <v>45</v>
      </c>
      <c r="BM139" s="169">
        <f t="shared" si="5"/>
        <v>29</v>
      </c>
      <c r="BN139" s="105">
        <f>SUM(BN77:BN138)</f>
        <v>564</v>
      </c>
    </row>
    <row r="140" spans="1:72" ht="14.25" customHeight="1" x14ac:dyDescent="0.15">
      <c r="A140" s="381" t="s">
        <v>352</v>
      </c>
      <c r="B140" s="381"/>
      <c r="C140" s="381"/>
      <c r="D140" s="381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1" t="s">
        <v>639</v>
      </c>
      <c r="B141" s="381"/>
      <c r="C141" s="381"/>
      <c r="D141" s="381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364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564</v>
      </c>
      <c r="BN142" s="105">
        <f>SUM(F142:BM142)</f>
        <v>1193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14311250.000000002</v>
      </c>
      <c r="G4" s="9">
        <f>SUM(AN14:AY14)</f>
        <v>23394655.171000008</v>
      </c>
      <c r="H4" s="9">
        <f>SUM(AZ14:BK14)</f>
        <v>25346552.018270005</v>
      </c>
      <c r="I4" s="9">
        <f>SUM(E4:H4)</f>
        <v>70070052.189270005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712127.80000000075</v>
      </c>
      <c r="H6" s="66">
        <f>G9</f>
        <v>1180328.9305000007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14311250.000000002</v>
      </c>
      <c r="G7" s="9">
        <f>SUM(AN17:AY17)</f>
        <v>23394655.171000008</v>
      </c>
      <c r="H7" s="9">
        <f>SUM(AZ17:BK17)</f>
        <v>25346552.018270005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13947407.200000001</v>
      </c>
      <c r="G8" s="9">
        <f>SUM(AN18:AY18)</f>
        <v>22926454.040500008</v>
      </c>
      <c r="H8" s="9">
        <f>SUM(AZ18:BK18)</f>
        <v>25248180.378430005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712127.80000000075</v>
      </c>
      <c r="G9" s="66">
        <f>G6+G7-G8</f>
        <v>1180328.9305000007</v>
      </c>
      <c r="H9" s="66">
        <f>H6+H7-H8</f>
        <v>1278700.5703400001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363842.80000000075</v>
      </c>
      <c r="G10" s="140">
        <f>G7-G8</f>
        <v>468201.13049999997</v>
      </c>
      <c r="H10" s="140">
        <f>H7-H8</f>
        <v>98371.639839999378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5" t="s">
        <v>35</v>
      </c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 t="s">
        <v>36</v>
      </c>
      <c r="Q11" s="375"/>
      <c r="R11" s="375"/>
      <c r="S11" s="375"/>
      <c r="T11" s="375"/>
      <c r="U11" s="375"/>
      <c r="V11" s="375"/>
      <c r="W11" s="375"/>
      <c r="X11" s="375"/>
      <c r="Y11" s="375"/>
      <c r="Z11" s="375"/>
      <c r="AA11" s="375"/>
      <c r="AB11" s="375" t="s">
        <v>37</v>
      </c>
      <c r="AC11" s="375"/>
      <c r="AD11" s="375"/>
      <c r="AE11" s="375"/>
      <c r="AF11" s="375"/>
      <c r="AG11" s="375"/>
      <c r="AH11" s="375"/>
      <c r="AI11" s="375"/>
      <c r="AJ11" s="375"/>
      <c r="AK11" s="375"/>
      <c r="AL11" s="375"/>
      <c r="AM11" s="375"/>
      <c r="AN11" s="375" t="s">
        <v>38</v>
      </c>
      <c r="AO11" s="375"/>
      <c r="AP11" s="375"/>
      <c r="AQ11" s="375"/>
      <c r="AR11" s="375"/>
      <c r="AS11" s="375"/>
      <c r="AT11" s="375"/>
      <c r="AU11" s="375"/>
      <c r="AV11" s="375"/>
      <c r="AW11" s="375"/>
      <c r="AX11" s="375"/>
      <c r="AY11" s="375"/>
      <c r="AZ11" s="375" t="s">
        <v>39</v>
      </c>
      <c r="BA11" s="375"/>
      <c r="BB11" s="375"/>
      <c r="BC11" s="375"/>
      <c r="BD11" s="375"/>
      <c r="BE11" s="375"/>
      <c r="BF11" s="375"/>
      <c r="BG11" s="375"/>
      <c r="BH11" s="375"/>
      <c r="BI11" s="375"/>
      <c r="BJ11" s="375"/>
      <c r="BK11" s="375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712127.8</v>
      </c>
      <c r="AC14" s="9">
        <f>'REV-REVCALC_CWS'!AB90</f>
        <v>1151769.4000000001</v>
      </c>
      <c r="AD14" s="9">
        <f>'REV-REVCALC_CWS'!AC90</f>
        <v>1298316.6000000001</v>
      </c>
      <c r="AE14" s="9">
        <f>'REV-REVCALC_CWS'!AD90</f>
        <v>1298316.6000000001</v>
      </c>
      <c r="AF14" s="9">
        <f>'REV-REVCALC_CWS'!AE90</f>
        <v>1412806.6</v>
      </c>
      <c r="AG14" s="9">
        <f>'REV-REVCALC_CWS'!AF90</f>
        <v>1559353.8</v>
      </c>
      <c r="AH14" s="9">
        <f>'REV-REVCALC_CWS'!AG90</f>
        <v>1298316.6000000001</v>
      </c>
      <c r="AI14" s="9">
        <f>'REV-REVCALC_CWS'!AH90</f>
        <v>1412806.6</v>
      </c>
      <c r="AJ14" s="9">
        <f>'REV-REVCALC_CWS'!AI90</f>
        <v>1151769.4000000001</v>
      </c>
      <c r="AK14" s="9">
        <f>'REV-REVCALC_CWS'!AJ90</f>
        <v>1151769.4000000001</v>
      </c>
      <c r="AL14" s="9">
        <f>'REV-REVCALC_CWS'!AK90</f>
        <v>1151769.4000000001</v>
      </c>
      <c r="AM14" s="9">
        <f>'REV-REVCALC_CWS'!AL90</f>
        <v>712127.8</v>
      </c>
      <c r="AN14" s="9">
        <f>'REV-REVCALC_CWS'!AM90</f>
        <v>1180328.9305000002</v>
      </c>
      <c r="AO14" s="9">
        <f>'REV-REVCALC_CWS'!AN90</f>
        <v>1877378.3975000002</v>
      </c>
      <c r="AP14" s="9">
        <f>'REV-REVCALC_CWS'!AO90</f>
        <v>2103407.8309999998</v>
      </c>
      <c r="AQ14" s="9">
        <f>'REV-REVCALC_CWS'!AP90</f>
        <v>2103398.8309999998</v>
      </c>
      <c r="AR14" s="9">
        <f>'REV-REVCALC_CWS'!AQ90</f>
        <v>2329419.2645000005</v>
      </c>
      <c r="AS14" s="9">
        <f>'REV-REVCALC_CWS'!AR90</f>
        <v>2555439.6980000003</v>
      </c>
      <c r="AT14" s="9">
        <f>'REV-REVCALC_CWS'!AS90</f>
        <v>2103398.8309999998</v>
      </c>
      <c r="AU14" s="9">
        <f>'REV-REVCALC_CWS'!AT90</f>
        <v>2329419.2645000005</v>
      </c>
      <c r="AV14" s="9">
        <f>'REV-REVCALC_CWS'!AU90</f>
        <v>1877378.3975000002</v>
      </c>
      <c r="AW14" s="9">
        <f>'REV-REVCALC_CWS'!AV90</f>
        <v>1877378.3975000002</v>
      </c>
      <c r="AX14" s="9">
        <f>'REV-REVCALC_CWS'!AW90</f>
        <v>1877378.3975000002</v>
      </c>
      <c r="AY14" s="9">
        <f>'REV-REVCALC_CWS'!AX90</f>
        <v>1180328.9305000002</v>
      </c>
      <c r="AZ14" s="9">
        <f>'REV-REVCALC_CWS'!AY90</f>
        <v>1278700.5703399999</v>
      </c>
      <c r="BA14" s="9">
        <f>'REV-REVCALC_CWS'!AZ90</f>
        <v>2043407.0441650006</v>
      </c>
      <c r="BB14" s="9">
        <f>'REV-REVCALC_CWS'!BA90</f>
        <v>2270534.0932950005</v>
      </c>
      <c r="BC14" s="9">
        <f>'REV-REVCALC_CWS'!BB90</f>
        <v>2270525.0932950005</v>
      </c>
      <c r="BD14" s="9">
        <f>'REV-REVCALC_CWS'!BC90</f>
        <v>2524514.4606300001</v>
      </c>
      <c r="BE14" s="9">
        <f>'REV-REVCALC_CWS'!BD90</f>
        <v>2754909.4997850005</v>
      </c>
      <c r="BF14" s="9">
        <f>'REV-REVCALC_CWS'!BE90</f>
        <v>2270525.0932950005</v>
      </c>
      <c r="BG14" s="9">
        <f>'REV-REVCALC_CWS'!BF90</f>
        <v>2524514.4606300001</v>
      </c>
      <c r="BH14" s="9">
        <f>'REV-REVCALC_CWS'!BG90</f>
        <v>2043407.0441650006</v>
      </c>
      <c r="BI14" s="9">
        <f>'REV-REVCALC_CWS'!BH90</f>
        <v>2043407.0441650006</v>
      </c>
      <c r="BJ14" s="9">
        <f>'REV-REVCALC_CWS'!BI90</f>
        <v>2043407.0441650006</v>
      </c>
      <c r="BK14" s="9">
        <f>'REV-REVCALC_CWS'!BJ90</f>
        <v>1278700.5703399999</v>
      </c>
      <c r="BL14" s="38">
        <f>SUM(C14:BK14)</f>
        <v>71376072.189270005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712127.8</v>
      </c>
      <c r="AD16" s="66">
        <f t="shared" si="0"/>
        <v>1151769.4000000001</v>
      </c>
      <c r="AE16" s="66">
        <f t="shared" si="0"/>
        <v>1298316.5999999999</v>
      </c>
      <c r="AF16" s="66">
        <f t="shared" si="0"/>
        <v>1298316.6000000001</v>
      </c>
      <c r="AG16" s="66">
        <f t="shared" si="0"/>
        <v>1412806.6</v>
      </c>
      <c r="AH16" s="66">
        <f t="shared" si="0"/>
        <v>1559353.8000000003</v>
      </c>
      <c r="AI16" s="66">
        <f t="shared" si="0"/>
        <v>1298316.6000000003</v>
      </c>
      <c r="AJ16" s="66">
        <f t="shared" ref="AJ16:BK16" si="1">AI19</f>
        <v>1412806.6</v>
      </c>
      <c r="AK16" s="66">
        <f t="shared" si="1"/>
        <v>1151769.3999999999</v>
      </c>
      <c r="AL16" s="66">
        <f t="shared" si="1"/>
        <v>1151769.3999999997</v>
      </c>
      <c r="AM16" s="66">
        <f t="shared" si="1"/>
        <v>1151769.3999999997</v>
      </c>
      <c r="AN16" s="66">
        <f t="shared" si="1"/>
        <v>712127.79999999958</v>
      </c>
      <c r="AO16" s="66">
        <f t="shared" si="1"/>
        <v>1180328.9304999998</v>
      </c>
      <c r="AP16" s="66">
        <f t="shared" si="1"/>
        <v>1877378.3974999995</v>
      </c>
      <c r="AQ16" s="66">
        <f t="shared" si="1"/>
        <v>2103407.8309999993</v>
      </c>
      <c r="AR16" s="66">
        <f t="shared" si="1"/>
        <v>2103398.8309999988</v>
      </c>
      <c r="AS16" s="66">
        <f t="shared" si="1"/>
        <v>2329419.2645</v>
      </c>
      <c r="AT16" s="66">
        <f t="shared" si="1"/>
        <v>2555439.6979999999</v>
      </c>
      <c r="AU16" s="66">
        <f t="shared" si="1"/>
        <v>2103398.8309999988</v>
      </c>
      <c r="AV16" s="66">
        <f t="shared" si="1"/>
        <v>2329419.2645</v>
      </c>
      <c r="AW16" s="66">
        <f t="shared" si="1"/>
        <v>1877378.3975</v>
      </c>
      <c r="AX16" s="66">
        <f t="shared" si="1"/>
        <v>1877378.3974999997</v>
      </c>
      <c r="AY16" s="66">
        <f t="shared" si="1"/>
        <v>1877378.3974999997</v>
      </c>
      <c r="AZ16" s="66">
        <f t="shared" si="1"/>
        <v>1180328.9304999996</v>
      </c>
      <c r="BA16" s="66">
        <f t="shared" si="1"/>
        <v>1278700.5703399992</v>
      </c>
      <c r="BB16" s="66">
        <f t="shared" si="1"/>
        <v>2043407.0441649996</v>
      </c>
      <c r="BC16" s="66">
        <f t="shared" si="1"/>
        <v>2270534.0932949996</v>
      </c>
      <c r="BD16" s="66">
        <f t="shared" si="1"/>
        <v>2270525.0932949996</v>
      </c>
      <c r="BE16" s="66">
        <f t="shared" si="1"/>
        <v>2524514.4606299996</v>
      </c>
      <c r="BF16" s="66">
        <f t="shared" si="1"/>
        <v>2754909.499785</v>
      </c>
      <c r="BG16" s="66">
        <f t="shared" si="1"/>
        <v>2270525.0932950005</v>
      </c>
      <c r="BH16" s="66">
        <f t="shared" si="1"/>
        <v>2524514.4606299996</v>
      </c>
      <c r="BI16" s="66">
        <f t="shared" si="1"/>
        <v>2043407.0441649999</v>
      </c>
      <c r="BJ16" s="66">
        <f t="shared" si="1"/>
        <v>2043407.0441650001</v>
      </c>
      <c r="BK16" s="66">
        <f t="shared" si="1"/>
        <v>2043407.0441650001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712127.8</v>
      </c>
      <c r="AC17" s="140">
        <f t="shared" si="2"/>
        <v>1151769.4000000001</v>
      </c>
      <c r="AD17" s="140">
        <f t="shared" si="2"/>
        <v>1298316.6000000001</v>
      </c>
      <c r="AE17" s="140">
        <f t="shared" si="2"/>
        <v>1298316.6000000001</v>
      </c>
      <c r="AF17" s="140">
        <f t="shared" si="2"/>
        <v>1412806.6</v>
      </c>
      <c r="AG17" s="140">
        <f t="shared" si="2"/>
        <v>1559353.8</v>
      </c>
      <c r="AH17" s="140">
        <f t="shared" si="2"/>
        <v>1298316.6000000001</v>
      </c>
      <c r="AI17" s="140">
        <f t="shared" ref="AI17:BK17" si="3">AI14</f>
        <v>1412806.6</v>
      </c>
      <c r="AJ17" s="140">
        <f t="shared" si="3"/>
        <v>1151769.4000000001</v>
      </c>
      <c r="AK17" s="140">
        <f t="shared" si="3"/>
        <v>1151769.4000000001</v>
      </c>
      <c r="AL17" s="140">
        <f t="shared" si="3"/>
        <v>1151769.4000000001</v>
      </c>
      <c r="AM17" s="140">
        <f t="shared" si="3"/>
        <v>712127.8</v>
      </c>
      <c r="AN17" s="140">
        <f t="shared" si="3"/>
        <v>1180328.9305000002</v>
      </c>
      <c r="AO17" s="140">
        <f t="shared" si="3"/>
        <v>1877378.3975000002</v>
      </c>
      <c r="AP17" s="140">
        <f t="shared" si="3"/>
        <v>2103407.8309999998</v>
      </c>
      <c r="AQ17" s="140">
        <f t="shared" si="3"/>
        <v>2103398.8309999998</v>
      </c>
      <c r="AR17" s="140">
        <f t="shared" si="3"/>
        <v>2329419.2645000005</v>
      </c>
      <c r="AS17" s="140">
        <f t="shared" si="3"/>
        <v>2555439.6980000003</v>
      </c>
      <c r="AT17" s="140">
        <f t="shared" si="3"/>
        <v>2103398.8309999998</v>
      </c>
      <c r="AU17" s="140">
        <f t="shared" si="3"/>
        <v>2329419.2645000005</v>
      </c>
      <c r="AV17" s="140">
        <f t="shared" si="3"/>
        <v>1877378.3975000002</v>
      </c>
      <c r="AW17" s="140">
        <f t="shared" si="3"/>
        <v>1877378.3975000002</v>
      </c>
      <c r="AX17" s="140">
        <f t="shared" si="3"/>
        <v>1877378.3975000002</v>
      </c>
      <c r="AY17" s="140">
        <f t="shared" si="3"/>
        <v>1180328.9305000002</v>
      </c>
      <c r="AZ17" s="140">
        <f t="shared" si="3"/>
        <v>1278700.5703399999</v>
      </c>
      <c r="BA17" s="140">
        <f t="shared" si="3"/>
        <v>2043407.0441650006</v>
      </c>
      <c r="BB17" s="140">
        <f t="shared" si="3"/>
        <v>2270534.0932950005</v>
      </c>
      <c r="BC17" s="140">
        <f t="shared" si="3"/>
        <v>2270525.0932950005</v>
      </c>
      <c r="BD17" s="140">
        <f t="shared" si="3"/>
        <v>2524514.4606300001</v>
      </c>
      <c r="BE17" s="140">
        <f t="shared" si="3"/>
        <v>2754909.4997850005</v>
      </c>
      <c r="BF17" s="140">
        <f t="shared" si="3"/>
        <v>2270525.0932950005</v>
      </c>
      <c r="BG17" s="140">
        <f t="shared" si="3"/>
        <v>2524514.4606300001</v>
      </c>
      <c r="BH17" s="140">
        <f t="shared" si="3"/>
        <v>2043407.0441650006</v>
      </c>
      <c r="BI17" s="140">
        <f t="shared" si="3"/>
        <v>2043407.0441650006</v>
      </c>
      <c r="BJ17" s="140">
        <f t="shared" si="3"/>
        <v>2043407.0441650006</v>
      </c>
      <c r="BK17" s="140">
        <f t="shared" si="3"/>
        <v>1278700.5703399999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712127.8</v>
      </c>
      <c r="AD18" s="140">
        <f t="shared" si="4"/>
        <v>1151769.4000000001</v>
      </c>
      <c r="AE18" s="140">
        <f t="shared" si="4"/>
        <v>1298316.6000000001</v>
      </c>
      <c r="AF18" s="140">
        <f t="shared" si="4"/>
        <v>1298316.6000000001</v>
      </c>
      <c r="AG18" s="140">
        <f t="shared" si="4"/>
        <v>1412806.6</v>
      </c>
      <c r="AH18" s="140">
        <f t="shared" si="4"/>
        <v>1559353.8</v>
      </c>
      <c r="AI18" s="140">
        <f t="shared" si="4"/>
        <v>1298316.6000000001</v>
      </c>
      <c r="AJ18" s="140">
        <f t="shared" ref="AJ18:BK18" si="5">AI17</f>
        <v>1412806.6</v>
      </c>
      <c r="AK18" s="140">
        <f t="shared" si="5"/>
        <v>1151769.4000000001</v>
      </c>
      <c r="AL18" s="140">
        <f t="shared" si="5"/>
        <v>1151769.4000000001</v>
      </c>
      <c r="AM18" s="140">
        <f t="shared" si="5"/>
        <v>1151769.4000000001</v>
      </c>
      <c r="AN18" s="140">
        <f t="shared" si="5"/>
        <v>712127.8</v>
      </c>
      <c r="AO18" s="140">
        <f t="shared" si="5"/>
        <v>1180328.9305000002</v>
      </c>
      <c r="AP18" s="140">
        <f t="shared" si="5"/>
        <v>1877378.3975000002</v>
      </c>
      <c r="AQ18" s="140">
        <f t="shared" si="5"/>
        <v>2103407.8309999998</v>
      </c>
      <c r="AR18" s="140">
        <f t="shared" si="5"/>
        <v>2103398.8309999998</v>
      </c>
      <c r="AS18" s="140">
        <f t="shared" si="5"/>
        <v>2329419.2645000005</v>
      </c>
      <c r="AT18" s="140">
        <f t="shared" si="5"/>
        <v>2555439.6980000003</v>
      </c>
      <c r="AU18" s="140">
        <f t="shared" si="5"/>
        <v>2103398.8309999998</v>
      </c>
      <c r="AV18" s="140">
        <f t="shared" si="5"/>
        <v>2329419.2645000005</v>
      </c>
      <c r="AW18" s="140">
        <f t="shared" si="5"/>
        <v>1877378.3975000002</v>
      </c>
      <c r="AX18" s="140">
        <f t="shared" si="5"/>
        <v>1877378.3975000002</v>
      </c>
      <c r="AY18" s="140">
        <f t="shared" si="5"/>
        <v>1877378.3975000002</v>
      </c>
      <c r="AZ18" s="140">
        <f t="shared" si="5"/>
        <v>1180328.9305000002</v>
      </c>
      <c r="BA18" s="140">
        <f t="shared" si="5"/>
        <v>1278700.5703399999</v>
      </c>
      <c r="BB18" s="140">
        <f t="shared" si="5"/>
        <v>2043407.0441650006</v>
      </c>
      <c r="BC18" s="140">
        <f t="shared" si="5"/>
        <v>2270534.0932950005</v>
      </c>
      <c r="BD18" s="140">
        <f t="shared" si="5"/>
        <v>2270525.0932950005</v>
      </c>
      <c r="BE18" s="140">
        <f t="shared" si="5"/>
        <v>2524514.4606300001</v>
      </c>
      <c r="BF18" s="140">
        <f t="shared" si="5"/>
        <v>2754909.4997850005</v>
      </c>
      <c r="BG18" s="140">
        <f t="shared" si="5"/>
        <v>2270525.0932950005</v>
      </c>
      <c r="BH18" s="140">
        <f t="shared" si="5"/>
        <v>2524514.4606300001</v>
      </c>
      <c r="BI18" s="140">
        <f t="shared" si="5"/>
        <v>2043407.0441650006</v>
      </c>
      <c r="BJ18" s="140">
        <f t="shared" si="5"/>
        <v>2043407.0441650006</v>
      </c>
      <c r="BK18" s="140">
        <f t="shared" si="5"/>
        <v>2043407.0441650006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712127.8</v>
      </c>
      <c r="AC19" s="66">
        <f t="shared" si="6"/>
        <v>1151769.4000000001</v>
      </c>
      <c r="AD19" s="66">
        <f t="shared" si="6"/>
        <v>1298316.5999999999</v>
      </c>
      <c r="AE19" s="66">
        <f t="shared" si="6"/>
        <v>1298316.6000000001</v>
      </c>
      <c r="AF19" s="66">
        <f t="shared" si="6"/>
        <v>1412806.6</v>
      </c>
      <c r="AG19" s="66">
        <f t="shared" si="6"/>
        <v>1559353.8000000003</v>
      </c>
      <c r="AH19" s="66">
        <f t="shared" si="6"/>
        <v>1298316.6000000003</v>
      </c>
      <c r="AI19" s="66">
        <f t="shared" ref="AI19:BK19" si="7">AI16+AI17-AI18</f>
        <v>1412806.6</v>
      </c>
      <c r="AJ19" s="66">
        <f t="shared" si="7"/>
        <v>1151769.3999999999</v>
      </c>
      <c r="AK19" s="66">
        <f t="shared" si="7"/>
        <v>1151769.3999999997</v>
      </c>
      <c r="AL19" s="66">
        <f t="shared" si="7"/>
        <v>1151769.3999999997</v>
      </c>
      <c r="AM19" s="66">
        <f t="shared" si="7"/>
        <v>712127.79999999958</v>
      </c>
      <c r="AN19" s="66">
        <f t="shared" si="7"/>
        <v>1180328.9304999998</v>
      </c>
      <c r="AO19" s="66">
        <f t="shared" si="7"/>
        <v>1877378.3974999995</v>
      </c>
      <c r="AP19" s="66">
        <f t="shared" si="7"/>
        <v>2103407.8309999993</v>
      </c>
      <c r="AQ19" s="66">
        <f t="shared" si="7"/>
        <v>2103398.8309999988</v>
      </c>
      <c r="AR19" s="66">
        <f t="shared" si="7"/>
        <v>2329419.2645</v>
      </c>
      <c r="AS19" s="66">
        <f t="shared" si="7"/>
        <v>2555439.6979999999</v>
      </c>
      <c r="AT19" s="66">
        <f t="shared" si="7"/>
        <v>2103398.8309999988</v>
      </c>
      <c r="AU19" s="66">
        <f t="shared" si="7"/>
        <v>2329419.2645</v>
      </c>
      <c r="AV19" s="66">
        <f t="shared" si="7"/>
        <v>1877378.3975</v>
      </c>
      <c r="AW19" s="66">
        <f t="shared" si="7"/>
        <v>1877378.3974999997</v>
      </c>
      <c r="AX19" s="66">
        <f t="shared" si="7"/>
        <v>1877378.3974999997</v>
      </c>
      <c r="AY19" s="66">
        <f t="shared" si="7"/>
        <v>1180328.9304999996</v>
      </c>
      <c r="AZ19" s="66">
        <f t="shared" si="7"/>
        <v>1278700.5703399992</v>
      </c>
      <c r="BA19" s="66">
        <f t="shared" si="7"/>
        <v>2043407.0441649996</v>
      </c>
      <c r="BB19" s="66">
        <f t="shared" si="7"/>
        <v>2270534.0932949996</v>
      </c>
      <c r="BC19" s="66">
        <f t="shared" si="7"/>
        <v>2270525.0932949996</v>
      </c>
      <c r="BD19" s="66">
        <f t="shared" si="7"/>
        <v>2524514.4606299996</v>
      </c>
      <c r="BE19" s="66">
        <f t="shared" si="7"/>
        <v>2754909.499785</v>
      </c>
      <c r="BF19" s="66">
        <f t="shared" si="7"/>
        <v>2270525.0932950005</v>
      </c>
      <c r="BG19" s="66">
        <f t="shared" si="7"/>
        <v>2524514.4606299996</v>
      </c>
      <c r="BH19" s="66">
        <f t="shared" si="7"/>
        <v>2043407.0441649999</v>
      </c>
      <c r="BI19" s="66">
        <f t="shared" si="7"/>
        <v>2043407.0441650001</v>
      </c>
      <c r="BJ19" s="66">
        <f t="shared" si="7"/>
        <v>2043407.0441650001</v>
      </c>
      <c r="BK19" s="66">
        <f t="shared" si="7"/>
        <v>1278700.5703399994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363842.80000000005</v>
      </c>
      <c r="AC20" s="140">
        <f t="shared" si="8"/>
        <v>439641.60000000009</v>
      </c>
      <c r="AD20" s="140">
        <f t="shared" si="8"/>
        <v>146547.19999999995</v>
      </c>
      <c r="AE20" s="140">
        <f t="shared" si="8"/>
        <v>0</v>
      </c>
      <c r="AF20" s="140">
        <f t="shared" si="8"/>
        <v>114490</v>
      </c>
      <c r="AG20" s="140">
        <f t="shared" si="8"/>
        <v>146547.19999999995</v>
      </c>
      <c r="AH20" s="140">
        <f t="shared" si="8"/>
        <v>-261037.19999999995</v>
      </c>
      <c r="AI20" s="140">
        <f t="shared" si="8"/>
        <v>114490</v>
      </c>
      <c r="AJ20" s="140">
        <f t="shared" ref="AJ20:BK20" si="9">AJ17-AJ18</f>
        <v>-261037.19999999995</v>
      </c>
      <c r="AK20" s="140">
        <f t="shared" si="9"/>
        <v>0</v>
      </c>
      <c r="AL20" s="140">
        <f t="shared" si="9"/>
        <v>0</v>
      </c>
      <c r="AM20" s="140">
        <f t="shared" si="9"/>
        <v>-439641.60000000009</v>
      </c>
      <c r="AN20" s="140">
        <f t="shared" si="9"/>
        <v>468201.1305000002</v>
      </c>
      <c r="AO20" s="140">
        <f t="shared" si="9"/>
        <v>697049.46699999995</v>
      </c>
      <c r="AP20" s="140">
        <f t="shared" si="9"/>
        <v>226029.43349999958</v>
      </c>
      <c r="AQ20" s="140">
        <f t="shared" si="9"/>
        <v>-9</v>
      </c>
      <c r="AR20" s="140">
        <f t="shared" si="9"/>
        <v>226020.43350000074</v>
      </c>
      <c r="AS20" s="140">
        <f t="shared" si="9"/>
        <v>226020.43349999981</v>
      </c>
      <c r="AT20" s="140">
        <f t="shared" si="9"/>
        <v>-452040.86700000055</v>
      </c>
      <c r="AU20" s="140">
        <f t="shared" si="9"/>
        <v>226020.43350000074</v>
      </c>
      <c r="AV20" s="140">
        <f t="shared" si="9"/>
        <v>-452040.86700000032</v>
      </c>
      <c r="AW20" s="140">
        <f t="shared" si="9"/>
        <v>0</v>
      </c>
      <c r="AX20" s="140">
        <f t="shared" si="9"/>
        <v>0</v>
      </c>
      <c r="AY20" s="140">
        <f t="shared" si="9"/>
        <v>-697049.46699999995</v>
      </c>
      <c r="AZ20" s="140">
        <f t="shared" si="9"/>
        <v>98371.639839999611</v>
      </c>
      <c r="BA20" s="140">
        <f t="shared" si="9"/>
        <v>764706.47382500069</v>
      </c>
      <c r="BB20" s="140">
        <f t="shared" si="9"/>
        <v>227127.04912999994</v>
      </c>
      <c r="BC20" s="140">
        <f t="shared" si="9"/>
        <v>-9</v>
      </c>
      <c r="BD20" s="140">
        <f t="shared" si="9"/>
        <v>253989.36733499961</v>
      </c>
      <c r="BE20" s="140">
        <f t="shared" si="9"/>
        <v>230395.03915500036</v>
      </c>
      <c r="BF20" s="140">
        <f t="shared" si="9"/>
        <v>-484384.40648999996</v>
      </c>
      <c r="BG20" s="140">
        <f t="shared" si="9"/>
        <v>253989.36733499961</v>
      </c>
      <c r="BH20" s="140">
        <f t="shared" si="9"/>
        <v>-481107.41646499955</v>
      </c>
      <c r="BI20" s="140">
        <f t="shared" si="9"/>
        <v>0</v>
      </c>
      <c r="BJ20" s="140">
        <f t="shared" si="9"/>
        <v>0</v>
      </c>
      <c r="BK20" s="140">
        <f t="shared" si="9"/>
        <v>-764706.47382500069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2" t="s">
        <v>292</v>
      </c>
      <c r="BO2" s="382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4286500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39500</v>
      </c>
      <c r="G40" s="64">
        <f t="shared" si="3"/>
        <v>35500</v>
      </c>
      <c r="H40" s="64">
        <f t="shared" si="3"/>
        <v>10000</v>
      </c>
      <c r="I40" s="64">
        <f t="shared" si="3"/>
        <v>4200000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4286500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4285000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4286500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 t="s">
        <v>36</v>
      </c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 t="s">
        <v>37</v>
      </c>
      <c r="AA2" s="375"/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 t="s">
        <v>38</v>
      </c>
      <c r="AM2" s="375"/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 t="s">
        <v>39</v>
      </c>
      <c r="AY2" s="375"/>
      <c r="AZ2" s="375"/>
      <c r="BA2" s="375"/>
      <c r="BB2" s="375"/>
      <c r="BC2" s="375"/>
      <c r="BD2" s="375"/>
      <c r="BE2" s="375"/>
      <c r="BF2" s="375"/>
      <c r="BG2" s="375"/>
      <c r="BH2" s="375"/>
      <c r="BI2" s="375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4285000</v>
      </c>
      <c r="F5" s="9">
        <f>E7</f>
        <v>4292000</v>
      </c>
      <c r="G5" s="9">
        <f>F7</f>
        <v>4286500</v>
      </c>
      <c r="H5" s="9">
        <f>G7</f>
        <v>4286500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4285000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4285000</v>
      </c>
      <c r="E7" s="9">
        <f>E6+E5</f>
        <v>4292000</v>
      </c>
      <c r="F7" s="9">
        <f>F6+F5</f>
        <v>4286500</v>
      </c>
      <c r="G7" s="9">
        <f>G6+G5</f>
        <v>4286500</v>
      </c>
      <c r="H7" s="9">
        <f>H6+H5</f>
        <v>4286500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4285000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-646075</v>
      </c>
      <c r="E9" s="9">
        <f>SUM(P21:AA21)</f>
        <v>-857700.00000000023</v>
      </c>
      <c r="F9" s="9">
        <f>SUM(AB21:AM21)</f>
        <v>-858308.3333333336</v>
      </c>
      <c r="G9" s="9">
        <f>SUM(AN21:AY21)</f>
        <v>-858400.00000000035</v>
      </c>
      <c r="H9" s="9">
        <f>SUM(AZ21:BK21)</f>
        <v>-858400.00000000035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-646075</v>
      </c>
      <c r="E10" s="9">
        <f>E9+D10</f>
        <v>-1503775.0000000002</v>
      </c>
      <c r="F10" s="9">
        <f>F9+E10</f>
        <v>-2362083.333333334</v>
      </c>
      <c r="G10" s="9">
        <f>G9+F10</f>
        <v>-3220483.3333333344</v>
      </c>
      <c r="H10" s="9">
        <f>H9+G10</f>
        <v>-4078883.3333333349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3638925</v>
      </c>
      <c r="E12" s="9">
        <f>E7+E10</f>
        <v>2788225</v>
      </c>
      <c r="F12" s="9">
        <f>F7+F10</f>
        <v>1924416.666666666</v>
      </c>
      <c r="G12" s="9">
        <f>G7+G10</f>
        <v>1066016.6666666656</v>
      </c>
      <c r="H12" s="9">
        <f>H7+H10</f>
        <v>207616.66666666511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5" t="s">
        <v>35</v>
      </c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 t="s">
        <v>36</v>
      </c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 t="s">
        <v>37</v>
      </c>
      <c r="AA14" s="375"/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 t="s">
        <v>38</v>
      </c>
      <c r="AM14" s="375"/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 t="s">
        <v>39</v>
      </c>
      <c r="AY14" s="375"/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39500</v>
      </c>
      <c r="F17" s="9">
        <f t="shared" si="2"/>
        <v>75000</v>
      </c>
      <c r="G17" s="9">
        <f t="shared" si="2"/>
        <v>85000</v>
      </c>
      <c r="H17" s="9">
        <f t="shared" si="2"/>
        <v>4285000</v>
      </c>
      <c r="I17" s="9">
        <f t="shared" si="2"/>
        <v>4285000</v>
      </c>
      <c r="J17" s="9">
        <f t="shared" si="2"/>
        <v>4285000</v>
      </c>
      <c r="K17" s="9">
        <f t="shared" si="2"/>
        <v>4285000</v>
      </c>
      <c r="L17" s="9">
        <f t="shared" si="2"/>
        <v>4285000</v>
      </c>
      <c r="M17" s="9">
        <f t="shared" si="2"/>
        <v>4285000</v>
      </c>
      <c r="N17" s="9">
        <f t="shared" si="2"/>
        <v>4285000</v>
      </c>
      <c r="O17" s="9">
        <f t="shared" si="2"/>
        <v>4285000</v>
      </c>
      <c r="P17" s="9">
        <f t="shared" si="2"/>
        <v>4285000</v>
      </c>
      <c r="Q17" s="9">
        <f t="shared" si="2"/>
        <v>4285000</v>
      </c>
      <c r="R17" s="9">
        <f t="shared" si="2"/>
        <v>4285000</v>
      </c>
      <c r="S17" s="9">
        <f t="shared" si="2"/>
        <v>4285000</v>
      </c>
      <c r="T17" s="9">
        <f t="shared" si="2"/>
        <v>4285000</v>
      </c>
      <c r="U17" s="9">
        <f t="shared" si="2"/>
        <v>4285000</v>
      </c>
      <c r="V17" s="9">
        <f t="shared" si="2"/>
        <v>4285000</v>
      </c>
      <c r="W17" s="9">
        <f t="shared" si="2"/>
        <v>4292000</v>
      </c>
      <c r="X17" s="9">
        <f t="shared" si="2"/>
        <v>4292000</v>
      </c>
      <c r="Y17" s="9">
        <f t="shared" si="2"/>
        <v>4292000</v>
      </c>
      <c r="Z17" s="9">
        <f t="shared" si="2"/>
        <v>4292000</v>
      </c>
      <c r="AA17" s="9">
        <f t="shared" si="2"/>
        <v>4292000</v>
      </c>
      <c r="AB17" s="9">
        <f t="shared" si="2"/>
        <v>4292000</v>
      </c>
      <c r="AC17" s="9">
        <f t="shared" si="2"/>
        <v>4286500</v>
      </c>
      <c r="AD17" s="9">
        <f t="shared" si="2"/>
        <v>4286500</v>
      </c>
      <c r="AE17" s="9">
        <f t="shared" si="2"/>
        <v>4286500</v>
      </c>
      <c r="AF17" s="9">
        <f t="shared" si="2"/>
        <v>4286500</v>
      </c>
      <c r="AG17" s="9">
        <f t="shared" si="2"/>
        <v>4286500</v>
      </c>
      <c r="AH17" s="9">
        <f t="shared" si="2"/>
        <v>4286500</v>
      </c>
      <c r="AI17" s="9">
        <f t="shared" si="2"/>
        <v>4286500</v>
      </c>
      <c r="AJ17" s="9">
        <f t="shared" ref="AJ17:BK17" si="3">AI19</f>
        <v>4286500</v>
      </c>
      <c r="AK17" s="9">
        <f t="shared" si="3"/>
        <v>4286500</v>
      </c>
      <c r="AL17" s="9">
        <f t="shared" si="3"/>
        <v>4286500</v>
      </c>
      <c r="AM17" s="9">
        <f t="shared" si="3"/>
        <v>4286500</v>
      </c>
      <c r="AN17" s="9">
        <f t="shared" si="3"/>
        <v>4286500</v>
      </c>
      <c r="AO17" s="9">
        <f t="shared" si="3"/>
        <v>4286500</v>
      </c>
      <c r="AP17" s="9">
        <f t="shared" si="3"/>
        <v>4286500</v>
      </c>
      <c r="AQ17" s="9">
        <f t="shared" si="3"/>
        <v>4286500</v>
      </c>
      <c r="AR17" s="9">
        <f t="shared" si="3"/>
        <v>4286500</v>
      </c>
      <c r="AS17" s="9">
        <f t="shared" si="3"/>
        <v>4286500</v>
      </c>
      <c r="AT17" s="9">
        <f t="shared" si="3"/>
        <v>4286500</v>
      </c>
      <c r="AU17" s="9">
        <f t="shared" si="3"/>
        <v>4286500</v>
      </c>
      <c r="AV17" s="9">
        <f t="shared" si="3"/>
        <v>4286500</v>
      </c>
      <c r="AW17" s="9">
        <f t="shared" si="3"/>
        <v>4286500</v>
      </c>
      <c r="AX17" s="9">
        <f t="shared" si="3"/>
        <v>4286500</v>
      </c>
      <c r="AY17" s="9">
        <f t="shared" si="3"/>
        <v>4286500</v>
      </c>
      <c r="AZ17" s="9">
        <f t="shared" si="3"/>
        <v>4286500</v>
      </c>
      <c r="BA17" s="9">
        <f t="shared" si="3"/>
        <v>4286500</v>
      </c>
      <c r="BB17" s="9">
        <f t="shared" si="3"/>
        <v>4286500</v>
      </c>
      <c r="BC17" s="9">
        <f t="shared" si="3"/>
        <v>4286500</v>
      </c>
      <c r="BD17" s="9">
        <f t="shared" si="3"/>
        <v>4286500</v>
      </c>
      <c r="BE17" s="9">
        <f t="shared" si="3"/>
        <v>4286500</v>
      </c>
      <c r="BF17" s="9">
        <f t="shared" si="3"/>
        <v>4286500</v>
      </c>
      <c r="BG17" s="9">
        <f t="shared" si="3"/>
        <v>4286500</v>
      </c>
      <c r="BH17" s="9">
        <f t="shared" si="3"/>
        <v>4286500</v>
      </c>
      <c r="BI17" s="9">
        <f t="shared" si="3"/>
        <v>4286500</v>
      </c>
      <c r="BJ17" s="9">
        <f t="shared" si="3"/>
        <v>4286500</v>
      </c>
      <c r="BK17" s="9">
        <f t="shared" si="3"/>
        <v>4286500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39500</v>
      </c>
      <c r="E18" s="9">
        <f>'CAPEX _CWS '!G40</f>
        <v>35500</v>
      </c>
      <c r="F18" s="9">
        <f>'CAPEX _CWS '!H40</f>
        <v>10000</v>
      </c>
      <c r="G18" s="9">
        <f>'CAPEX _CWS '!I40</f>
        <v>4200000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1065</v>
      </c>
      <c r="C19" s="9">
        <f>C17+C18</f>
        <v>0</v>
      </c>
      <c r="D19" s="9">
        <f t="shared" ref="D19:AI19" si="4">D18+D17</f>
        <v>39500</v>
      </c>
      <c r="E19" s="9">
        <f t="shared" si="4"/>
        <v>75000</v>
      </c>
      <c r="F19" s="9">
        <f t="shared" si="4"/>
        <v>85000</v>
      </c>
      <c r="G19" s="9">
        <f t="shared" si="4"/>
        <v>4285000</v>
      </c>
      <c r="H19" s="9">
        <f t="shared" si="4"/>
        <v>4285000</v>
      </c>
      <c r="I19" s="9">
        <f t="shared" si="4"/>
        <v>4285000</v>
      </c>
      <c r="J19" s="9">
        <f t="shared" si="4"/>
        <v>4285000</v>
      </c>
      <c r="K19" s="9">
        <f t="shared" si="4"/>
        <v>4285000</v>
      </c>
      <c r="L19" s="9">
        <f t="shared" si="4"/>
        <v>4285000</v>
      </c>
      <c r="M19" s="9">
        <f t="shared" si="4"/>
        <v>4285000</v>
      </c>
      <c r="N19" s="9">
        <f t="shared" si="4"/>
        <v>4285000</v>
      </c>
      <c r="O19" s="9">
        <f t="shared" si="4"/>
        <v>4285000</v>
      </c>
      <c r="P19" s="9">
        <f t="shared" si="4"/>
        <v>4285000</v>
      </c>
      <c r="Q19" s="9">
        <f t="shared" si="4"/>
        <v>4285000</v>
      </c>
      <c r="R19" s="9">
        <f t="shared" si="4"/>
        <v>4285000</v>
      </c>
      <c r="S19" s="9">
        <f t="shared" si="4"/>
        <v>4285000</v>
      </c>
      <c r="T19" s="9">
        <f t="shared" si="4"/>
        <v>4285000</v>
      </c>
      <c r="U19" s="9">
        <f t="shared" si="4"/>
        <v>4285000</v>
      </c>
      <c r="V19" s="9">
        <f t="shared" si="4"/>
        <v>4292000</v>
      </c>
      <c r="W19" s="9">
        <f t="shared" si="4"/>
        <v>4292000</v>
      </c>
      <c r="X19" s="9">
        <f t="shared" si="4"/>
        <v>4292000</v>
      </c>
      <c r="Y19" s="9">
        <f t="shared" si="4"/>
        <v>4292000</v>
      </c>
      <c r="Z19" s="9">
        <f t="shared" si="4"/>
        <v>4292000</v>
      </c>
      <c r="AA19" s="9">
        <f t="shared" si="4"/>
        <v>4292000</v>
      </c>
      <c r="AB19" s="9">
        <f t="shared" si="4"/>
        <v>4286500</v>
      </c>
      <c r="AC19" s="9">
        <f t="shared" si="4"/>
        <v>4286500</v>
      </c>
      <c r="AD19" s="9">
        <f t="shared" si="4"/>
        <v>4286500</v>
      </c>
      <c r="AE19" s="9">
        <f t="shared" si="4"/>
        <v>4286500</v>
      </c>
      <c r="AF19" s="9">
        <f t="shared" si="4"/>
        <v>4286500</v>
      </c>
      <c r="AG19" s="9">
        <f t="shared" si="4"/>
        <v>4286500</v>
      </c>
      <c r="AH19" s="9">
        <f t="shared" si="4"/>
        <v>4286500</v>
      </c>
      <c r="AI19" s="9">
        <f t="shared" si="4"/>
        <v>4286500</v>
      </c>
      <c r="AJ19" s="9">
        <f t="shared" ref="AJ19:BK19" si="5">AJ18+AJ17</f>
        <v>4286500</v>
      </c>
      <c r="AK19" s="9">
        <f t="shared" si="5"/>
        <v>4286500</v>
      </c>
      <c r="AL19" s="9">
        <f t="shared" si="5"/>
        <v>4286500</v>
      </c>
      <c r="AM19" s="9">
        <f t="shared" si="5"/>
        <v>4286500</v>
      </c>
      <c r="AN19" s="9">
        <f t="shared" si="5"/>
        <v>4286500</v>
      </c>
      <c r="AO19" s="9">
        <f t="shared" si="5"/>
        <v>4286500</v>
      </c>
      <c r="AP19" s="9">
        <f t="shared" si="5"/>
        <v>4286500</v>
      </c>
      <c r="AQ19" s="9">
        <f t="shared" si="5"/>
        <v>4286500</v>
      </c>
      <c r="AR19" s="9">
        <f t="shared" si="5"/>
        <v>4286500</v>
      </c>
      <c r="AS19" s="9">
        <f t="shared" si="5"/>
        <v>4286500</v>
      </c>
      <c r="AT19" s="9">
        <f t="shared" si="5"/>
        <v>4286500</v>
      </c>
      <c r="AU19" s="9">
        <f t="shared" si="5"/>
        <v>4286500</v>
      </c>
      <c r="AV19" s="9">
        <f t="shared" si="5"/>
        <v>4286500</v>
      </c>
      <c r="AW19" s="9">
        <f t="shared" si="5"/>
        <v>4286500</v>
      </c>
      <c r="AX19" s="9">
        <f t="shared" si="5"/>
        <v>4286500</v>
      </c>
      <c r="AY19" s="9">
        <f t="shared" si="5"/>
        <v>4286500</v>
      </c>
      <c r="AZ19" s="9">
        <f t="shared" si="5"/>
        <v>4286500</v>
      </c>
      <c r="BA19" s="9">
        <f t="shared" si="5"/>
        <v>4286500</v>
      </c>
      <c r="BB19" s="9">
        <f t="shared" si="5"/>
        <v>4286500</v>
      </c>
      <c r="BC19" s="9">
        <f t="shared" si="5"/>
        <v>4286500</v>
      </c>
      <c r="BD19" s="9">
        <f t="shared" si="5"/>
        <v>4286500</v>
      </c>
      <c r="BE19" s="9">
        <f t="shared" si="5"/>
        <v>4286500</v>
      </c>
      <c r="BF19" s="9">
        <f t="shared" si="5"/>
        <v>4286500</v>
      </c>
      <c r="BG19" s="9">
        <f t="shared" si="5"/>
        <v>4286500</v>
      </c>
      <c r="BH19" s="9">
        <f t="shared" si="5"/>
        <v>4286500</v>
      </c>
      <c r="BI19" s="9">
        <f t="shared" si="5"/>
        <v>4286500</v>
      </c>
      <c r="BJ19" s="9">
        <f t="shared" si="5"/>
        <v>4286500</v>
      </c>
      <c r="BK19" s="9">
        <f t="shared" si="5"/>
        <v>4286500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39500</v>
      </c>
      <c r="E20" s="9">
        <f t="shared" si="6"/>
        <v>35500</v>
      </c>
      <c r="F20" s="9">
        <f t="shared" si="6"/>
        <v>10000</v>
      </c>
      <c r="G20" s="9">
        <f t="shared" si="6"/>
        <v>4200000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-658.33333333333337</v>
      </c>
      <c r="E21" s="9">
        <f>-'CAPEX-DEP_CWS '!G69</f>
        <v>-1250</v>
      </c>
      <c r="F21" s="9">
        <f>-'CAPEX-DEP_CWS '!H69</f>
        <v>-1416.6666666666667</v>
      </c>
      <c r="G21" s="9">
        <f>-'CAPEX-DEP_CWS '!I69</f>
        <v>-71416.666666666672</v>
      </c>
      <c r="H21" s="9">
        <f>-'CAPEX-DEP_CWS '!J69</f>
        <v>-71416.666666666672</v>
      </c>
      <c r="I21" s="9">
        <f>-'CAPEX-DEP_CWS '!K69</f>
        <v>-71416.666666666672</v>
      </c>
      <c r="J21" s="9">
        <f>-'CAPEX-DEP_CWS '!L69</f>
        <v>-71416.666666666672</v>
      </c>
      <c r="K21" s="9">
        <f>-'CAPEX-DEP_CWS '!M69</f>
        <v>-71416.666666666672</v>
      </c>
      <c r="L21" s="9">
        <f>-'CAPEX-DEP_CWS '!N69</f>
        <v>-71416.666666666672</v>
      </c>
      <c r="M21" s="9">
        <f>-'CAPEX-DEP_CWS '!O69</f>
        <v>-71416.666666666672</v>
      </c>
      <c r="N21" s="9">
        <f>-'CAPEX-DEP_CWS '!P69</f>
        <v>-71416.666666666672</v>
      </c>
      <c r="O21" s="9">
        <f>-'CAPEX-DEP_CWS '!Q69</f>
        <v>-71416.666666666672</v>
      </c>
      <c r="P21" s="9">
        <f>-'CAPEX-DEP_CWS '!R69</f>
        <v>-71416.666666666672</v>
      </c>
      <c r="Q21" s="9">
        <f>-'CAPEX-DEP_CWS '!S69</f>
        <v>-71416.666666666672</v>
      </c>
      <c r="R21" s="9">
        <f>-'CAPEX-DEP_CWS '!T69</f>
        <v>-71416.666666666672</v>
      </c>
      <c r="S21" s="9">
        <f>-'CAPEX-DEP_CWS '!U69</f>
        <v>-71416.666666666672</v>
      </c>
      <c r="T21" s="9">
        <f>-'CAPEX-DEP_CWS '!V69</f>
        <v>-71416.666666666672</v>
      </c>
      <c r="U21" s="9">
        <f>-'CAPEX-DEP_CWS '!W69</f>
        <v>-71416.666666666672</v>
      </c>
      <c r="V21" s="9">
        <f>-'CAPEX-DEP_CWS '!X69</f>
        <v>-71533.333333333343</v>
      </c>
      <c r="W21" s="9">
        <f>-'CAPEX-DEP_CWS '!Y69</f>
        <v>-71533.333333333343</v>
      </c>
      <c r="X21" s="9">
        <f>-'CAPEX-DEP_CWS '!Z69</f>
        <v>-71533.333333333343</v>
      </c>
      <c r="Y21" s="9">
        <f>-'CAPEX-DEP_CWS '!AA69</f>
        <v>-71533.333333333343</v>
      </c>
      <c r="Z21" s="9">
        <f>-'CAPEX-DEP_CWS '!AB69</f>
        <v>-71533.333333333343</v>
      </c>
      <c r="AA21" s="9">
        <f>-'CAPEX-DEP_CWS '!AC69</f>
        <v>-71533.333333333343</v>
      </c>
      <c r="AB21" s="9">
        <f>-'CAPEX-DEP_CWS '!AD69</f>
        <v>-71441.666666666672</v>
      </c>
      <c r="AC21" s="9">
        <f>-'CAPEX-DEP_CWS '!AE69</f>
        <v>-71533.333333333343</v>
      </c>
      <c r="AD21" s="9">
        <f>-'CAPEX-DEP_CWS '!AF69</f>
        <v>-71533.333333333343</v>
      </c>
      <c r="AE21" s="9">
        <f>-'CAPEX-DEP_CWS '!AG69</f>
        <v>-71533.333333333343</v>
      </c>
      <c r="AF21" s="9">
        <f>-'CAPEX-DEP_CWS '!AH69</f>
        <v>-71533.333333333343</v>
      </c>
      <c r="AG21" s="9">
        <f>-'CAPEX-DEP_CWS '!AI69</f>
        <v>-71533.333333333343</v>
      </c>
      <c r="AH21" s="9">
        <f>-'CAPEX-DEP_CWS '!AJ69</f>
        <v>-71533.333333333343</v>
      </c>
      <c r="AI21" s="9">
        <f>-'CAPEX-DEP_CWS '!AK69</f>
        <v>-71533.333333333343</v>
      </c>
      <c r="AJ21" s="9">
        <f>-'CAPEX-DEP_CWS '!AL69</f>
        <v>-71533.333333333343</v>
      </c>
      <c r="AK21" s="9">
        <f>-'CAPEX-DEP_CWS '!AM69</f>
        <v>-71533.333333333343</v>
      </c>
      <c r="AL21" s="9">
        <f>-'CAPEX-DEP_CWS '!AN69</f>
        <v>-71533.333333333343</v>
      </c>
      <c r="AM21" s="9">
        <f>-'CAPEX-DEP_CWS '!AO69</f>
        <v>-71533.333333333343</v>
      </c>
      <c r="AN21" s="9">
        <f>-'CAPEX-DEP_CWS '!AP69</f>
        <v>-71533.333333333343</v>
      </c>
      <c r="AO21" s="9">
        <f>-'CAPEX-DEP_CWS '!AQ69</f>
        <v>-71533.333333333343</v>
      </c>
      <c r="AP21" s="9">
        <f>-'CAPEX-DEP_CWS '!AR69</f>
        <v>-71533.333333333343</v>
      </c>
      <c r="AQ21" s="9">
        <f>-'CAPEX-DEP_CWS '!AS69</f>
        <v>-71533.333333333343</v>
      </c>
      <c r="AR21" s="9">
        <f>-'CAPEX-DEP_CWS '!AT69</f>
        <v>-71533.333333333343</v>
      </c>
      <c r="AS21" s="9">
        <f>-'CAPEX-DEP_CWS '!AU69</f>
        <v>-71533.333333333343</v>
      </c>
      <c r="AT21" s="9">
        <f>-'CAPEX-DEP_CWS '!AV69</f>
        <v>-71533.333333333343</v>
      </c>
      <c r="AU21" s="9">
        <f>-'CAPEX-DEP_CWS '!AW69</f>
        <v>-71533.333333333343</v>
      </c>
      <c r="AV21" s="9">
        <f>-'CAPEX-DEP_CWS '!AX69</f>
        <v>-71533.333333333343</v>
      </c>
      <c r="AW21" s="9">
        <f>-'CAPEX-DEP_CWS '!AY69</f>
        <v>-71533.333333333343</v>
      </c>
      <c r="AX21" s="9">
        <f>-'CAPEX-DEP_CWS '!AZ69</f>
        <v>-71533.333333333343</v>
      </c>
      <c r="AY21" s="9">
        <f>-'CAPEX-DEP_CWS '!BA69</f>
        <v>-71533.333333333343</v>
      </c>
      <c r="AZ21" s="9">
        <f>-'CAPEX-DEP_CWS '!BB69</f>
        <v>-71533.333333333343</v>
      </c>
      <c r="BA21" s="9">
        <f>-'CAPEX-DEP_CWS '!BC69</f>
        <v>-71533.333333333343</v>
      </c>
      <c r="BB21" s="9">
        <f>-'CAPEX-DEP_CWS '!BD69</f>
        <v>-71533.333333333343</v>
      </c>
      <c r="BC21" s="9">
        <f>-'CAPEX-DEP_CWS '!BE69</f>
        <v>-71533.333333333343</v>
      </c>
      <c r="BD21" s="9">
        <f>-'CAPEX-DEP_CWS '!BF69</f>
        <v>-71533.333333333343</v>
      </c>
      <c r="BE21" s="9">
        <f>-'CAPEX-DEP_CWS '!BG69</f>
        <v>-71533.333333333343</v>
      </c>
      <c r="BF21" s="9">
        <f>-'CAPEX-DEP_CWS '!BH69</f>
        <v>-71533.333333333343</v>
      </c>
      <c r="BG21" s="9">
        <f>-'CAPEX-DEP_CWS '!BI69</f>
        <v>-71533.333333333343</v>
      </c>
      <c r="BH21" s="9">
        <f>-'CAPEX-DEP_CWS '!BJ69</f>
        <v>-71533.333333333343</v>
      </c>
      <c r="BI21" s="9">
        <f>-'CAPEX-DEP_CWS '!BK69</f>
        <v>-71533.333333333343</v>
      </c>
      <c r="BJ21" s="9">
        <f>-'CAPEX-DEP_CWS '!BL69</f>
        <v>-71533.333333333343</v>
      </c>
      <c r="BK21" s="9">
        <f>-'CAPEX-DEP_CWS '!BM69</f>
        <v>-71533.333333333343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-658.33333333333337</v>
      </c>
      <c r="E22" s="9">
        <f t="shared" si="8"/>
        <v>-1908.3333333333335</v>
      </c>
      <c r="F22" s="9">
        <f t="shared" si="8"/>
        <v>-3325</v>
      </c>
      <c r="G22" s="9">
        <f t="shared" si="8"/>
        <v>-74741.666666666672</v>
      </c>
      <c r="H22" s="9">
        <f t="shared" si="8"/>
        <v>-146158.33333333334</v>
      </c>
      <c r="I22" s="9">
        <f t="shared" si="8"/>
        <v>-217575</v>
      </c>
      <c r="J22" s="9">
        <f t="shared" si="8"/>
        <v>-288991.66666666669</v>
      </c>
      <c r="K22" s="9">
        <f t="shared" si="8"/>
        <v>-360408.33333333337</v>
      </c>
      <c r="L22" s="9">
        <f t="shared" si="8"/>
        <v>-431825.00000000006</v>
      </c>
      <c r="M22" s="9">
        <f t="shared" si="8"/>
        <v>-503241.66666666674</v>
      </c>
      <c r="N22" s="9">
        <f t="shared" si="8"/>
        <v>-574658.33333333337</v>
      </c>
      <c r="O22" s="9">
        <f t="shared" si="8"/>
        <v>-646075</v>
      </c>
      <c r="P22" s="9">
        <f t="shared" si="8"/>
        <v>-717491.66666666663</v>
      </c>
      <c r="Q22" s="9">
        <f t="shared" si="8"/>
        <v>-788908.33333333326</v>
      </c>
      <c r="R22" s="9">
        <f t="shared" si="8"/>
        <v>-860324.99999999988</v>
      </c>
      <c r="S22" s="9">
        <f t="shared" si="8"/>
        <v>-931741.66666666651</v>
      </c>
      <c r="T22" s="9">
        <f t="shared" si="8"/>
        <v>-1003158.3333333331</v>
      </c>
      <c r="U22" s="9">
        <f t="shared" si="8"/>
        <v>-1074574.9999999998</v>
      </c>
      <c r="V22" s="9">
        <f t="shared" si="8"/>
        <v>-1146108.333333333</v>
      </c>
      <c r="W22" s="9">
        <f t="shared" si="8"/>
        <v>-1217641.6666666663</v>
      </c>
      <c r="X22" s="9">
        <f t="shared" si="8"/>
        <v>-1289174.9999999995</v>
      </c>
      <c r="Y22" s="9">
        <f t="shared" si="8"/>
        <v>-1360708.3333333328</v>
      </c>
      <c r="Z22" s="9">
        <f t="shared" si="8"/>
        <v>-1432241.666666666</v>
      </c>
      <c r="AA22" s="9">
        <f t="shared" si="8"/>
        <v>-1503774.9999999993</v>
      </c>
      <c r="AB22" s="9">
        <f t="shared" si="8"/>
        <v>-1575216.666666666</v>
      </c>
      <c r="AC22" s="9">
        <f t="shared" si="8"/>
        <v>-1646749.9999999993</v>
      </c>
      <c r="AD22" s="9">
        <f t="shared" si="8"/>
        <v>-1718283.3333333326</v>
      </c>
      <c r="AE22" s="9">
        <f t="shared" si="8"/>
        <v>-1789816.6666666658</v>
      </c>
      <c r="AF22" s="9">
        <f t="shared" si="8"/>
        <v>-1861349.9999999991</v>
      </c>
      <c r="AG22" s="9">
        <f t="shared" si="8"/>
        <v>-1932883.3333333323</v>
      </c>
      <c r="AH22" s="9">
        <f t="shared" si="8"/>
        <v>-2004416.6666666656</v>
      </c>
      <c r="AI22" s="9">
        <f t="shared" si="8"/>
        <v>-2075949.9999999988</v>
      </c>
      <c r="AJ22" s="9">
        <f t="shared" ref="AJ22:BK22" si="9">AJ21+AI22</f>
        <v>-2147483.3333333321</v>
      </c>
      <c r="AK22" s="9">
        <f t="shared" si="9"/>
        <v>-2219016.6666666656</v>
      </c>
      <c r="AL22" s="9">
        <f t="shared" si="9"/>
        <v>-2290549.9999999991</v>
      </c>
      <c r="AM22" s="9">
        <f t="shared" si="9"/>
        <v>-2362083.3333333326</v>
      </c>
      <c r="AN22" s="9">
        <f t="shared" si="9"/>
        <v>-2433616.666666666</v>
      </c>
      <c r="AO22" s="9">
        <f t="shared" si="9"/>
        <v>-2505149.9999999995</v>
      </c>
      <c r="AP22" s="9">
        <f t="shared" si="9"/>
        <v>-2576683.333333333</v>
      </c>
      <c r="AQ22" s="9">
        <f t="shared" si="9"/>
        <v>-2648216.6666666665</v>
      </c>
      <c r="AR22" s="9">
        <f t="shared" si="9"/>
        <v>-2719750</v>
      </c>
      <c r="AS22" s="9">
        <f t="shared" si="9"/>
        <v>-2791283.3333333335</v>
      </c>
      <c r="AT22" s="9">
        <f t="shared" si="9"/>
        <v>-2862816.666666667</v>
      </c>
      <c r="AU22" s="9">
        <f t="shared" si="9"/>
        <v>-2934350.0000000005</v>
      </c>
      <c r="AV22" s="9">
        <f t="shared" si="9"/>
        <v>-3005883.333333334</v>
      </c>
      <c r="AW22" s="9">
        <f t="shared" si="9"/>
        <v>-3077416.6666666674</v>
      </c>
      <c r="AX22" s="9">
        <f t="shared" si="9"/>
        <v>-3148950.0000000009</v>
      </c>
      <c r="AY22" s="9">
        <f t="shared" si="9"/>
        <v>-3220483.3333333344</v>
      </c>
      <c r="AZ22" s="9">
        <f t="shared" si="9"/>
        <v>-3292016.6666666679</v>
      </c>
      <c r="BA22" s="9">
        <f t="shared" si="9"/>
        <v>-3363550.0000000014</v>
      </c>
      <c r="BB22" s="9">
        <f t="shared" si="9"/>
        <v>-3435083.3333333349</v>
      </c>
      <c r="BC22" s="9">
        <f t="shared" si="9"/>
        <v>-3506616.6666666684</v>
      </c>
      <c r="BD22" s="9">
        <f t="shared" si="9"/>
        <v>-3578150.0000000019</v>
      </c>
      <c r="BE22" s="9">
        <f t="shared" si="9"/>
        <v>-3649683.3333333354</v>
      </c>
      <c r="BF22" s="9">
        <f t="shared" si="9"/>
        <v>-3721216.6666666688</v>
      </c>
      <c r="BG22" s="9">
        <f t="shared" si="9"/>
        <v>-3792750.0000000023</v>
      </c>
      <c r="BH22" s="9">
        <f t="shared" si="9"/>
        <v>-3864283.3333333358</v>
      </c>
      <c r="BI22" s="9">
        <f t="shared" si="9"/>
        <v>-3935816.6666666693</v>
      </c>
      <c r="BJ22" s="9">
        <f t="shared" si="9"/>
        <v>-4007350.0000000028</v>
      </c>
      <c r="BK22" s="9">
        <f t="shared" si="9"/>
        <v>-4078883.3333333363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38841.666666666664</v>
      </c>
      <c r="E24" s="9">
        <f t="shared" si="10"/>
        <v>73091.666666666672</v>
      </c>
      <c r="F24" s="9">
        <f t="shared" si="10"/>
        <v>81675</v>
      </c>
      <c r="G24" s="9">
        <f t="shared" si="10"/>
        <v>4210258.333333333</v>
      </c>
      <c r="H24" s="9">
        <f t="shared" si="10"/>
        <v>4138841.6666666665</v>
      </c>
      <c r="I24" s="9">
        <f t="shared" si="10"/>
        <v>4067425</v>
      </c>
      <c r="J24" s="9">
        <f t="shared" si="10"/>
        <v>3996008.3333333335</v>
      </c>
      <c r="K24" s="9">
        <f t="shared" si="10"/>
        <v>3924591.6666666665</v>
      </c>
      <c r="L24" s="9">
        <f t="shared" si="10"/>
        <v>3853175</v>
      </c>
      <c r="M24" s="9">
        <f t="shared" si="10"/>
        <v>3781758.333333333</v>
      </c>
      <c r="N24" s="9">
        <f t="shared" si="10"/>
        <v>3710341.6666666665</v>
      </c>
      <c r="O24" s="9">
        <f t="shared" si="10"/>
        <v>3638925</v>
      </c>
      <c r="P24" s="9">
        <f t="shared" si="10"/>
        <v>3567508.3333333335</v>
      </c>
      <c r="Q24" s="9">
        <f t="shared" si="10"/>
        <v>3496091.666666667</v>
      </c>
      <c r="R24" s="9">
        <f t="shared" si="10"/>
        <v>3424675</v>
      </c>
      <c r="S24" s="9">
        <f t="shared" si="10"/>
        <v>3353258.3333333335</v>
      </c>
      <c r="T24" s="9">
        <f t="shared" si="10"/>
        <v>3281841.666666667</v>
      </c>
      <c r="U24" s="9">
        <f t="shared" si="10"/>
        <v>3210425</v>
      </c>
      <c r="V24" s="9">
        <f t="shared" si="10"/>
        <v>3145891.666666667</v>
      </c>
      <c r="W24" s="9">
        <f t="shared" si="10"/>
        <v>3074358.333333334</v>
      </c>
      <c r="X24" s="9">
        <f t="shared" si="10"/>
        <v>3002825.0000000005</v>
      </c>
      <c r="Y24" s="9">
        <f t="shared" si="10"/>
        <v>2931291.666666667</v>
      </c>
      <c r="Z24" s="9">
        <f t="shared" si="10"/>
        <v>2859758.333333334</v>
      </c>
      <c r="AA24" s="9">
        <f t="shared" si="10"/>
        <v>2788225.0000000009</v>
      </c>
      <c r="AB24" s="9">
        <f t="shared" si="10"/>
        <v>2711283.333333334</v>
      </c>
      <c r="AC24" s="9">
        <f t="shared" si="10"/>
        <v>2639750.0000000009</v>
      </c>
      <c r="AD24" s="9">
        <f t="shared" si="10"/>
        <v>2568216.6666666674</v>
      </c>
      <c r="AE24" s="9">
        <f t="shared" si="10"/>
        <v>2496683.333333334</v>
      </c>
      <c r="AF24" s="9">
        <f t="shared" si="10"/>
        <v>2425150.0000000009</v>
      </c>
      <c r="AG24" s="9">
        <f t="shared" si="10"/>
        <v>2353616.6666666679</v>
      </c>
      <c r="AH24" s="9">
        <f t="shared" si="10"/>
        <v>2282083.3333333344</v>
      </c>
      <c r="AI24" s="9">
        <f t="shared" ref="AI24:BK24" si="11">AI19+AI22</f>
        <v>2210550.0000000009</v>
      </c>
      <c r="AJ24" s="9">
        <f t="shared" si="11"/>
        <v>2139016.6666666679</v>
      </c>
      <c r="AK24" s="9">
        <f t="shared" si="11"/>
        <v>2067483.3333333344</v>
      </c>
      <c r="AL24" s="9">
        <f t="shared" si="11"/>
        <v>1995950.0000000009</v>
      </c>
      <c r="AM24" s="9">
        <f t="shared" si="11"/>
        <v>1924416.6666666674</v>
      </c>
      <c r="AN24" s="9">
        <f t="shared" si="11"/>
        <v>1852883.333333334</v>
      </c>
      <c r="AO24" s="9">
        <f t="shared" si="11"/>
        <v>1781350.0000000005</v>
      </c>
      <c r="AP24" s="9">
        <f t="shared" si="11"/>
        <v>1709816.666666667</v>
      </c>
      <c r="AQ24" s="9">
        <f t="shared" si="11"/>
        <v>1638283.3333333335</v>
      </c>
      <c r="AR24" s="9">
        <f t="shared" si="11"/>
        <v>1566750</v>
      </c>
      <c r="AS24" s="9">
        <f t="shared" si="11"/>
        <v>1495216.6666666665</v>
      </c>
      <c r="AT24" s="9">
        <f t="shared" si="11"/>
        <v>1423683.333333333</v>
      </c>
      <c r="AU24" s="9">
        <f t="shared" si="11"/>
        <v>1352149.9999999995</v>
      </c>
      <c r="AV24" s="9">
        <f t="shared" si="11"/>
        <v>1280616.666666666</v>
      </c>
      <c r="AW24" s="9">
        <f t="shared" si="11"/>
        <v>1209083.3333333326</v>
      </c>
      <c r="AX24" s="9">
        <f t="shared" si="11"/>
        <v>1137549.9999999991</v>
      </c>
      <c r="AY24" s="9">
        <f t="shared" si="11"/>
        <v>1066016.6666666656</v>
      </c>
      <c r="AZ24" s="9">
        <f t="shared" si="11"/>
        <v>994483.33333333209</v>
      </c>
      <c r="BA24" s="9">
        <f t="shared" si="11"/>
        <v>922949.9999999986</v>
      </c>
      <c r="BB24" s="9">
        <f t="shared" si="11"/>
        <v>851416.66666666511</v>
      </c>
      <c r="BC24" s="9">
        <f t="shared" si="11"/>
        <v>779883.33333333163</v>
      </c>
      <c r="BD24" s="9">
        <f t="shared" si="11"/>
        <v>708349.99999999814</v>
      </c>
      <c r="BE24" s="9">
        <f t="shared" si="11"/>
        <v>636816.66666666465</v>
      </c>
      <c r="BF24" s="9">
        <f t="shared" si="11"/>
        <v>565283.33333333116</v>
      </c>
      <c r="BG24" s="9">
        <f t="shared" si="11"/>
        <v>493749.99999999767</v>
      </c>
      <c r="BH24" s="9">
        <f t="shared" si="11"/>
        <v>422216.66666666418</v>
      </c>
      <c r="BI24" s="9">
        <f t="shared" si="11"/>
        <v>350683.33333333069</v>
      </c>
      <c r="BJ24" s="9">
        <f t="shared" si="11"/>
        <v>279149.99999999721</v>
      </c>
      <c r="BK24" s="9">
        <f t="shared" si="11"/>
        <v>207616.66666666372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4285000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4286500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4285000</v>
      </c>
      <c r="F43" s="3">
        <f>'CAPEX-FA_CWS '!F5</f>
        <v>4292000</v>
      </c>
      <c r="G43" s="3">
        <f>'CAPEX-FA_CWS '!G5</f>
        <v>4286500</v>
      </c>
      <c r="H43" s="3">
        <f>'CAPEX-FA_CWS '!H5</f>
        <v>4286500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4285000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4285000</v>
      </c>
      <c r="E45" s="3">
        <f>'CAPEX-FA_CWS '!E7</f>
        <v>4292000</v>
      </c>
      <c r="F45" s="3">
        <f>'CAPEX-FA_CWS '!F7</f>
        <v>4286500</v>
      </c>
      <c r="G45" s="3">
        <f>'CAPEX-FA_CWS '!G7</f>
        <v>4286500</v>
      </c>
      <c r="H45" s="3">
        <f>'CAPEX-FA_CWS '!H7</f>
        <v>4286500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4285000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-646075</v>
      </c>
      <c r="E47" s="3">
        <f>'CAPEX-FA_CWS '!E9</f>
        <v>-857700.00000000023</v>
      </c>
      <c r="F47" s="3">
        <f>'CAPEX-FA_CWS '!F9</f>
        <v>-858308.3333333336</v>
      </c>
      <c r="G47" s="3">
        <f>'CAPEX-FA_CWS '!G9</f>
        <v>-858400.00000000035</v>
      </c>
      <c r="H47" s="3">
        <f>'CAPEX-FA_CWS '!H9</f>
        <v>-858400.00000000035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-646075</v>
      </c>
      <c r="E48" s="3">
        <f>'CAPEX-FA_CWS '!E10</f>
        <v>-1503775.0000000002</v>
      </c>
      <c r="F48" s="3">
        <f>'CAPEX-FA_CWS '!F10</f>
        <v>-2362083.333333334</v>
      </c>
      <c r="G48" s="3">
        <f>'CAPEX-FA_CWS '!G10</f>
        <v>-3220483.3333333344</v>
      </c>
      <c r="H48" s="3">
        <f>'CAPEX-FA_CWS '!H10</f>
        <v>-4078883.3333333349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3638925</v>
      </c>
      <c r="E50" s="64">
        <f>'CAPEX-FA_CWS '!E12</f>
        <v>2788225</v>
      </c>
      <c r="F50" s="64">
        <f>'CAPEX-FA_CWS '!F12</f>
        <v>1924416.666666666</v>
      </c>
      <c r="G50" s="64">
        <f>'CAPEX-FA_CWS '!G12</f>
        <v>1066016.6666666656</v>
      </c>
      <c r="H50" s="64">
        <f>'CAPEX-FA_CWS '!H12</f>
        <v>207616.66666666511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3" t="s">
        <v>287</v>
      </c>
      <c r="I1" s="383"/>
      <c r="J1" s="383"/>
      <c r="K1" s="383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10"/>
      <c r="S3" s="375" t="s">
        <v>36</v>
      </c>
      <c r="T3" s="375"/>
      <c r="U3" s="375"/>
      <c r="V3" s="375"/>
      <c r="W3" s="375"/>
      <c r="X3" s="375"/>
      <c r="Y3" s="375"/>
      <c r="Z3" s="375"/>
      <c r="AA3" s="375"/>
      <c r="AB3" s="375"/>
      <c r="AC3" s="375"/>
      <c r="AD3" s="375"/>
      <c r="AE3" s="10"/>
      <c r="AF3" s="375" t="s">
        <v>37</v>
      </c>
      <c r="AG3" s="375"/>
      <c r="AH3" s="375"/>
      <c r="AI3" s="375"/>
      <c r="AJ3" s="375"/>
      <c r="AK3" s="375"/>
      <c r="AL3" s="375"/>
      <c r="AM3" s="375"/>
      <c r="AN3" s="375"/>
      <c r="AO3" s="375"/>
      <c r="AP3" s="375"/>
      <c r="AQ3" s="375"/>
      <c r="AR3" s="10"/>
      <c r="AS3" s="375" t="s">
        <v>38</v>
      </c>
      <c r="AT3" s="375"/>
      <c r="AU3" s="375"/>
      <c r="AV3" s="375"/>
      <c r="AW3" s="375"/>
      <c r="AX3" s="375"/>
      <c r="AY3" s="375"/>
      <c r="AZ3" s="375"/>
      <c r="BA3" s="375"/>
      <c r="BB3" s="375"/>
      <c r="BC3" s="375"/>
      <c r="BD3" s="375"/>
      <c r="BE3" s="10"/>
      <c r="BF3" s="375" t="s">
        <v>39</v>
      </c>
      <c r="BG3" s="375"/>
      <c r="BH3" s="375"/>
      <c r="BI3" s="375"/>
      <c r="BJ3" s="375"/>
      <c r="BK3" s="375"/>
      <c r="BL3" s="375"/>
      <c r="BM3" s="375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39500</v>
      </c>
      <c r="E8" s="67"/>
      <c r="F8" s="70">
        <f>$D8/$N$2</f>
        <v>658.33333333333337</v>
      </c>
      <c r="G8" s="63">
        <f>IF(SUM(F8)&lt;$D8,$D8/$N$2,0)</f>
        <v>658.33333333333337</v>
      </c>
      <c r="H8" s="63">
        <f>IF(SUM($E8:G8)&lt;$D8,$D8/$N$2,0)</f>
        <v>658.33333333333337</v>
      </c>
      <c r="I8" s="63">
        <f>IF(SUM($E8:H8)&lt;$D8,$D8/$N$2,0)</f>
        <v>658.33333333333337</v>
      </c>
      <c r="J8" s="63">
        <f>IF(SUM($E8:I8)&lt;$D8,$D8/$N$2,0)</f>
        <v>658.33333333333337</v>
      </c>
      <c r="K8" s="63">
        <f>IF(SUM($E8:J8)&lt;$D8,$D8/$N$2,0)</f>
        <v>658.33333333333337</v>
      </c>
      <c r="L8" s="63">
        <f>IF(SUM($E8:K8)&lt;$D8,$D8/$N$2,0)</f>
        <v>658.33333333333337</v>
      </c>
      <c r="M8" s="63">
        <f>IF(SUM($E8:L8)&lt;$D8,$D8/$N$2,0)</f>
        <v>658.33333333333337</v>
      </c>
      <c r="N8" s="63">
        <f>IF(SUM($E8:M8)&lt;$D8,$D8/$N$2,0)</f>
        <v>658.33333333333337</v>
      </c>
      <c r="O8" s="63">
        <f>IF(SUM($E8:N8)&lt;$D8,$D8/$N$2,0)</f>
        <v>658.33333333333337</v>
      </c>
      <c r="P8" s="63">
        <f>IF(SUM($E8:O8)&lt;$D8,$D8/$N$2,0)</f>
        <v>658.33333333333337</v>
      </c>
      <c r="Q8" s="63">
        <f>IF(SUM($E8:P8)&lt;$D8,$D8/$N$2,0)</f>
        <v>658.33333333333337</v>
      </c>
      <c r="R8" s="63">
        <f>IF(SUM($E8:Q8)&lt;$D8,$D8/$N$2,0)</f>
        <v>658.33333333333337</v>
      </c>
      <c r="S8" s="63">
        <f>IF(SUM($E8:R8)&lt;$D8,$D8/$N$2,0)</f>
        <v>658.33333333333337</v>
      </c>
      <c r="T8" s="63">
        <f>IF(SUM($E8:S8)&lt;$D8,$D8/$N$2,0)</f>
        <v>658.33333333333337</v>
      </c>
      <c r="U8" s="63">
        <f>IF(SUM($E8:T8)&lt;$D8,$D8/$N$2,0)</f>
        <v>658.33333333333337</v>
      </c>
      <c r="V8" s="63">
        <f>IF(SUM($E8:U8)&lt;$D8,$D8/$N$2,0)</f>
        <v>658.33333333333337</v>
      </c>
      <c r="W8" s="63">
        <f>IF(SUM($E8:V8)&lt;$D8,$D8/$N$2,0)</f>
        <v>658.33333333333337</v>
      </c>
      <c r="X8" s="63">
        <f>IF(SUM($E8:W8)&lt;$D8,$D8/$N$2,0)</f>
        <v>658.33333333333337</v>
      </c>
      <c r="Y8" s="63">
        <f>IF(SUM($E8:X8)&lt;$D8,$D8/$N$2,0)</f>
        <v>658.33333333333337</v>
      </c>
      <c r="Z8" s="63">
        <f>IF(SUM($E8:Y8)&lt;$D8,$D8/$N$2,0)</f>
        <v>658.33333333333337</v>
      </c>
      <c r="AA8" s="63">
        <f>IF(SUM($E8:Z8)&lt;$D8,$D8/$N$2,0)</f>
        <v>658.33333333333337</v>
      </c>
      <c r="AB8" s="63">
        <f>IF(SUM($E8:AA8)&lt;$D8,$D8/$N$2,0)</f>
        <v>658.33333333333337</v>
      </c>
      <c r="AC8" s="63">
        <f>IF(SUM($E8:AB8)&lt;$D8,$D8/$N$2,0)</f>
        <v>658.33333333333337</v>
      </c>
      <c r="AD8" s="63">
        <f>IF(SUM($E8:AC8)&lt;$D8,$D8/$N$2,0)</f>
        <v>658.33333333333337</v>
      </c>
      <c r="AE8" s="63">
        <f>IF(SUM($E8:AD8)&lt;$D8,$D8/$N$2,0)</f>
        <v>658.33333333333337</v>
      </c>
      <c r="AF8" s="63">
        <f>IF(SUM($E8:AE8)&lt;$D8,$D8/$N$2,0)</f>
        <v>658.33333333333337</v>
      </c>
      <c r="AG8" s="63">
        <f>IF(SUM($E8:AF8)&lt;$D8,$D8/$N$2,0)</f>
        <v>658.33333333333337</v>
      </c>
      <c r="AH8" s="63">
        <f>IF(SUM($E8:AG8)&lt;$D8,$D8/$N$2,0)</f>
        <v>658.33333333333337</v>
      </c>
      <c r="AI8" s="63">
        <f>IF(SUM($E8:AH8)&lt;$D8,$D8/$N$2,0)</f>
        <v>658.33333333333337</v>
      </c>
      <c r="AJ8" s="63">
        <f>IF(SUM($E8:AI8)&lt;$D8,$D8/$N$2,0)</f>
        <v>658.33333333333337</v>
      </c>
      <c r="AK8" s="63">
        <f>IF(SUM($E8:AJ8)&lt;$D8,$D8/$N$2,0)</f>
        <v>658.33333333333337</v>
      </c>
      <c r="AL8" s="63">
        <f>IF(SUM($E8:AK8)&lt;$D8,$D8/$N$2,0)</f>
        <v>658.33333333333337</v>
      </c>
      <c r="AM8" s="63">
        <f>IF(SUM($E8:AL8)&lt;$D8,$D8/$N$2,0)</f>
        <v>658.33333333333337</v>
      </c>
      <c r="AN8" s="63">
        <f>IF(SUM($E8:AM8)&lt;$D8,$D8/$N$2,0)</f>
        <v>658.33333333333337</v>
      </c>
      <c r="AO8" s="63">
        <f>IF(SUM($E8:AN8)&lt;$D8,$D8/$N$2,0)</f>
        <v>658.33333333333337</v>
      </c>
      <c r="AP8" s="63">
        <f>IF(SUM($E8:AO8)&lt;$D8,$D8/$N$2,0)</f>
        <v>658.33333333333337</v>
      </c>
      <c r="AQ8" s="63">
        <f>IF(SUM($E8:AP8)&lt;$D8,$D8/$N$2,0)</f>
        <v>658.33333333333337</v>
      </c>
      <c r="AR8" s="63">
        <f>IF(SUM($E8:AQ8)&lt;$D8,$D8/$N$2,0)</f>
        <v>658.33333333333337</v>
      </c>
      <c r="AS8" s="63">
        <f>IF(SUM($E8:AR8)&lt;$D8,$D8/$N$2,0)</f>
        <v>658.33333333333337</v>
      </c>
      <c r="AT8" s="63">
        <f>IF(SUM($E8:AS8)&lt;$D8,$D8/$N$2,0)</f>
        <v>658.33333333333337</v>
      </c>
      <c r="AU8" s="63">
        <f>IF(SUM($E8:AT8)&lt;$D8,$D8/$N$2,0)</f>
        <v>658.33333333333337</v>
      </c>
      <c r="AV8" s="63">
        <f>IF(SUM($E8:AU8)&lt;$D8,$D8/$N$2,0)</f>
        <v>658.33333333333337</v>
      </c>
      <c r="AW8" s="63">
        <f>IF(SUM($E8:AV8)&lt;$D8,$D8/$N$2,0)</f>
        <v>658.33333333333337</v>
      </c>
      <c r="AX8" s="63">
        <f>IF(SUM($E8:AW8)&lt;$D8,$D8/$N$2,0)</f>
        <v>658.33333333333337</v>
      </c>
      <c r="AY8" s="63">
        <f>IF(SUM($E8:AX8)&lt;$D8,$D8/$N$2,0)</f>
        <v>658.33333333333337</v>
      </c>
      <c r="AZ8" s="63">
        <f>IF(SUM($E8:AY8)&lt;$D8,$D8/$N$2,0)</f>
        <v>658.33333333333337</v>
      </c>
      <c r="BA8" s="63">
        <f>IF(SUM($E8:AZ8)&lt;$D8,$D8/$N$2,0)</f>
        <v>658.33333333333337</v>
      </c>
      <c r="BB8" s="63">
        <f>IF(SUM($E8:BA8)&lt;$D8,$D8/$N$2,0)</f>
        <v>658.33333333333337</v>
      </c>
      <c r="BC8" s="63">
        <f>IF(SUM($E8:BB8)&lt;$D8,$D8/$N$2,0)</f>
        <v>658.33333333333337</v>
      </c>
      <c r="BD8" s="63">
        <f>IF(SUM($E8:BC8)&lt;$D8,$D8/$N$2,0)</f>
        <v>658.33333333333337</v>
      </c>
      <c r="BE8" s="63">
        <f>IF(SUM($E8:BD8)&lt;$D8,$D8/$N$2,0)</f>
        <v>658.33333333333337</v>
      </c>
      <c r="BF8" s="63">
        <f>IF(SUM($E8:BE8)&lt;$D8,$D8/$N$2,0)</f>
        <v>658.33333333333337</v>
      </c>
      <c r="BG8" s="63">
        <f>IF(SUM($E8:BF8)&lt;$D8,$D8/$N$2,0)</f>
        <v>658.33333333333337</v>
      </c>
      <c r="BH8" s="63">
        <f>IF(SUM($E8:BG8)&lt;$D8,$D8/$N$2,0)</f>
        <v>658.33333333333337</v>
      </c>
      <c r="BI8" s="63">
        <f>IF(SUM($E8:BH8)&lt;$D8,$D8/$N$2,0)</f>
        <v>658.33333333333337</v>
      </c>
      <c r="BJ8" s="63">
        <f>IF(SUM($E8:BI8)&lt;$D8,$D8/$N$2,0)</f>
        <v>658.33333333333337</v>
      </c>
      <c r="BK8" s="63">
        <f>IF(SUM($E8:BJ8)&lt;$D8,$D8/$N$2,0)</f>
        <v>658.33333333333337</v>
      </c>
      <c r="BL8" s="63">
        <f>IF(SUM($E8:BK8)&lt;$D8,$D8/$N$2,0)</f>
        <v>658.33333333333337</v>
      </c>
      <c r="BM8" s="63">
        <f>IF(SUM($E8:BL8)&lt;$D8,$D8/$N$2,0)</f>
        <v>658.33333333333337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4200000</v>
      </c>
      <c r="E11" s="67"/>
      <c r="I11" s="70">
        <f>$D11/$N$2</f>
        <v>70000</v>
      </c>
      <c r="J11" s="63">
        <f>IF(SUM(I11)&lt;$D11,$D11/$N$2,0)</f>
        <v>70000</v>
      </c>
      <c r="K11" s="63">
        <f>IF(SUM($E11:J11)&lt;$D11,$D11/$N$2,0)</f>
        <v>70000</v>
      </c>
      <c r="L11" s="63">
        <f>IF(SUM($E11:K11)&lt;$D11,$D11/$N$2,0)</f>
        <v>70000</v>
      </c>
      <c r="M11" s="63">
        <f>IF(SUM($E11:L11)&lt;$D11,$D11/$N$2,0)</f>
        <v>70000</v>
      </c>
      <c r="N11" s="63">
        <f>IF(SUM($E11:M11)&lt;$D11,$D11/$N$2,0)</f>
        <v>70000</v>
      </c>
      <c r="O11" s="63">
        <f>IF(SUM($E11:N11)&lt;$D11,$D11/$N$2,0)</f>
        <v>70000</v>
      </c>
      <c r="P11" s="63">
        <f>IF(SUM($E11:O11)&lt;$D11,$D11/$N$2,0)</f>
        <v>70000</v>
      </c>
      <c r="Q11" s="63">
        <f>IF(SUM($E11:P11)&lt;$D11,$D11/$N$2,0)</f>
        <v>70000</v>
      </c>
      <c r="R11" s="63">
        <f>IF(SUM($E11:Q11)&lt;$D11,$D11/$N$2,0)</f>
        <v>70000</v>
      </c>
      <c r="S11" s="63">
        <f>IF(SUM($E11:R11)&lt;$D11,$D11/$N$2,0)</f>
        <v>70000</v>
      </c>
      <c r="T11" s="63">
        <f>IF(SUM($E11:S11)&lt;$D11,$D11/$N$2,0)</f>
        <v>70000</v>
      </c>
      <c r="U11" s="63">
        <f>IF(SUM($E11:T11)&lt;$D11,$D11/$N$2,0)</f>
        <v>70000</v>
      </c>
      <c r="V11" s="63">
        <f>IF(SUM($E11:U11)&lt;$D11,$D11/$N$2,0)</f>
        <v>70000</v>
      </c>
      <c r="W11" s="63">
        <f>IF(SUM($E11:V11)&lt;$D11,$D11/$N$2,0)</f>
        <v>70000</v>
      </c>
      <c r="X11" s="63">
        <f>IF(SUM($E11:W11)&lt;$D11,$D11/$N$2,0)</f>
        <v>70000</v>
      </c>
      <c r="Y11" s="63">
        <f>IF(SUM($E11:X11)&lt;$D11,$D11/$N$2,0)</f>
        <v>70000</v>
      </c>
      <c r="Z11" s="63">
        <f>IF(SUM($E11:Y11)&lt;$D11,$D11/$N$2,0)</f>
        <v>70000</v>
      </c>
      <c r="AA11" s="63">
        <f>IF(SUM($E11:Z11)&lt;$D11,$D11/$N$2,0)</f>
        <v>70000</v>
      </c>
      <c r="AB11" s="63">
        <f>IF(SUM($E11:AA11)&lt;$D11,$D11/$N$2,0)</f>
        <v>70000</v>
      </c>
      <c r="AC11" s="63">
        <f>IF(SUM($E11:AB11)&lt;$D11,$D11/$N$2,0)</f>
        <v>70000</v>
      </c>
      <c r="AD11" s="63">
        <f>IF(SUM($E11:AC11)&lt;$D11,$D11/$N$2,0)</f>
        <v>70000</v>
      </c>
      <c r="AE11" s="63">
        <f>IF(SUM($E11:AD11)&lt;$D11,$D11/$N$2,0)</f>
        <v>70000</v>
      </c>
      <c r="AF11" s="63">
        <f>IF(SUM($E11:AE11)&lt;$D11,$D11/$N$2,0)</f>
        <v>70000</v>
      </c>
      <c r="AG11" s="63">
        <f>IF(SUM($E11:AF11)&lt;$D11,$D11/$N$2,0)</f>
        <v>70000</v>
      </c>
      <c r="AH11" s="63">
        <f>IF(SUM($E11:AG11)&lt;$D11,$D11/$N$2,0)</f>
        <v>70000</v>
      </c>
      <c r="AI11" s="63">
        <f>IF(SUM($E11:AH11)&lt;$D11,$D11/$N$2,0)</f>
        <v>70000</v>
      </c>
      <c r="AJ11" s="63">
        <f>IF(SUM($E11:AI11)&lt;$D11,$D11/$N$2,0)</f>
        <v>70000</v>
      </c>
      <c r="AK11" s="63">
        <f>IF(SUM($E11:AJ11)&lt;$D11,$D11/$N$2,0)</f>
        <v>70000</v>
      </c>
      <c r="AL11" s="63">
        <f>IF(SUM($E11:AK11)&lt;$D11,$D11/$N$2,0)</f>
        <v>70000</v>
      </c>
      <c r="AM11" s="63">
        <f>IF(SUM($E11:AL11)&lt;$D11,$D11/$N$2,0)</f>
        <v>70000</v>
      </c>
      <c r="AN11" s="63">
        <f>IF(SUM($E11:AM11)&lt;$D11,$D11/$N$2,0)</f>
        <v>70000</v>
      </c>
      <c r="AO11" s="63">
        <f>IF(SUM($E11:AN11)&lt;$D11,$D11/$N$2,0)</f>
        <v>70000</v>
      </c>
      <c r="AP11" s="63">
        <f>IF(SUM($E11:AO11)&lt;$D11,$D11/$N$2,0)</f>
        <v>70000</v>
      </c>
      <c r="AQ11" s="63">
        <f>IF(SUM($E11:AP11)&lt;$D11,$D11/$N$2,0)</f>
        <v>70000</v>
      </c>
      <c r="AR11" s="63">
        <f>IF(SUM($E11:AQ11)&lt;$D11,$D11/$N$2,0)</f>
        <v>70000</v>
      </c>
      <c r="AS11" s="63">
        <f>IF(SUM($E11:AR11)&lt;$D11,$D11/$N$2,0)</f>
        <v>70000</v>
      </c>
      <c r="AT11" s="63">
        <f>IF(SUM($E11:AS11)&lt;$D11,$D11/$N$2,0)</f>
        <v>70000</v>
      </c>
      <c r="AU11" s="63">
        <f>IF(SUM($E11:AT11)&lt;$D11,$D11/$N$2,0)</f>
        <v>70000</v>
      </c>
      <c r="AV11" s="63">
        <f>IF(SUM($E11:AU11)&lt;$D11,$D11/$N$2,0)</f>
        <v>70000</v>
      </c>
      <c r="AW11" s="63">
        <f>IF(SUM($E11:AV11)&lt;$D11,$D11/$N$2,0)</f>
        <v>70000</v>
      </c>
      <c r="AX11" s="63">
        <f>IF(SUM($E11:AW11)&lt;$D11,$D11/$N$2,0)</f>
        <v>70000</v>
      </c>
      <c r="AY11" s="63">
        <f>IF(SUM($E11:AX11)&lt;$D11,$D11/$N$2,0)</f>
        <v>70000</v>
      </c>
      <c r="AZ11" s="63">
        <f>IF(SUM($E11:AY11)&lt;$D11,$D11/$N$2,0)</f>
        <v>70000</v>
      </c>
      <c r="BA11" s="63">
        <f>IF(SUM($E11:AZ11)&lt;$D11,$D11/$N$2,0)</f>
        <v>70000</v>
      </c>
      <c r="BB11" s="63">
        <f>IF(SUM($E11:BA11)&lt;$D11,$D11/$N$2,0)</f>
        <v>70000</v>
      </c>
      <c r="BC11" s="63">
        <f>IF(SUM($E11:BB11)&lt;$D11,$D11/$N$2,0)</f>
        <v>70000</v>
      </c>
      <c r="BD11" s="63">
        <f>IF(SUM($E11:BC11)&lt;$D11,$D11/$N$2,0)</f>
        <v>70000</v>
      </c>
      <c r="BE11" s="63">
        <f>IF(SUM($E11:BD11)&lt;$D11,$D11/$N$2,0)</f>
        <v>70000</v>
      </c>
      <c r="BF11" s="63">
        <f>IF(SUM($E11:BE11)&lt;$D11,$D11/$N$2,0)</f>
        <v>70000</v>
      </c>
      <c r="BG11" s="63">
        <f>IF(SUM($E11:BF11)&lt;$D11,$D11/$N$2,0)</f>
        <v>70000</v>
      </c>
      <c r="BH11" s="63">
        <f>IF(SUM($E11:BG11)&lt;$D11,$D11/$N$2,0)</f>
        <v>70000</v>
      </c>
      <c r="BI11" s="63">
        <f>IF(SUM($E11:BH11)&lt;$D11,$D11/$N$2,0)</f>
        <v>70000</v>
      </c>
      <c r="BJ11" s="63">
        <f>IF(SUM($E11:BI11)&lt;$D11,$D11/$N$2,0)</f>
        <v>70000</v>
      </c>
      <c r="BK11" s="63">
        <f>IF(SUM($E11:BJ11)&lt;$D11,$D11/$N$2,0)</f>
        <v>70000</v>
      </c>
      <c r="BL11" s="63">
        <f>IF(SUM($E11:BK11)&lt;$D11,$D11/$N$2,0)</f>
        <v>70000</v>
      </c>
      <c r="BM11" s="63">
        <f>IF(SUM($E11:BL11)&lt;$D11,$D11/$N$2,0)</f>
        <v>70000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658.33333333333337</v>
      </c>
      <c r="G69" s="66">
        <f t="shared" si="0"/>
        <v>1250</v>
      </c>
      <c r="H69" s="66">
        <f t="shared" si="0"/>
        <v>1416.6666666666667</v>
      </c>
      <c r="I69" s="66">
        <f t="shared" si="0"/>
        <v>71416.666666666672</v>
      </c>
      <c r="J69" s="66">
        <f t="shared" si="0"/>
        <v>71416.666666666672</v>
      </c>
      <c r="K69" s="66">
        <f t="shared" si="0"/>
        <v>71416.666666666672</v>
      </c>
      <c r="L69" s="66">
        <f t="shared" si="0"/>
        <v>71416.666666666672</v>
      </c>
      <c r="M69" s="66">
        <f t="shared" si="0"/>
        <v>71416.666666666672</v>
      </c>
      <c r="N69" s="66">
        <f t="shared" si="0"/>
        <v>71416.666666666672</v>
      </c>
      <c r="O69" s="66">
        <f t="shared" si="0"/>
        <v>71416.666666666672</v>
      </c>
      <c r="P69" s="66">
        <f t="shared" si="0"/>
        <v>71416.666666666672</v>
      </c>
      <c r="Q69" s="66">
        <f t="shared" si="0"/>
        <v>71416.666666666672</v>
      </c>
      <c r="R69" s="66">
        <f t="shared" si="0"/>
        <v>71416.666666666672</v>
      </c>
      <c r="S69" s="66">
        <f t="shared" si="0"/>
        <v>71416.666666666672</v>
      </c>
      <c r="T69" s="66">
        <f t="shared" si="0"/>
        <v>71416.666666666672</v>
      </c>
      <c r="U69" s="66">
        <f t="shared" si="0"/>
        <v>71416.666666666672</v>
      </c>
      <c r="V69" s="66">
        <f t="shared" si="0"/>
        <v>71416.666666666672</v>
      </c>
      <c r="W69" s="66">
        <f t="shared" si="0"/>
        <v>71416.666666666672</v>
      </c>
      <c r="X69" s="66">
        <f t="shared" si="0"/>
        <v>71533.333333333343</v>
      </c>
      <c r="Y69" s="66">
        <f t="shared" si="0"/>
        <v>71533.333333333343</v>
      </c>
      <c r="Z69" s="66">
        <f t="shared" si="0"/>
        <v>71533.333333333343</v>
      </c>
      <c r="AA69" s="66">
        <f t="shared" si="0"/>
        <v>71533.333333333343</v>
      </c>
      <c r="AB69" s="66">
        <f t="shared" si="0"/>
        <v>71533.333333333343</v>
      </c>
      <c r="AC69" s="66">
        <f t="shared" si="0"/>
        <v>71533.333333333343</v>
      </c>
      <c r="AD69" s="66">
        <f t="shared" si="0"/>
        <v>71441.666666666672</v>
      </c>
      <c r="AE69" s="66">
        <f t="shared" si="0"/>
        <v>71533.333333333343</v>
      </c>
      <c r="AF69" s="66">
        <f t="shared" si="0"/>
        <v>71533.333333333343</v>
      </c>
      <c r="AG69" s="66">
        <f t="shared" si="0"/>
        <v>71533.333333333343</v>
      </c>
      <c r="AH69" s="66">
        <f t="shared" si="0"/>
        <v>71533.333333333343</v>
      </c>
      <c r="AI69" s="66">
        <f t="shared" si="0"/>
        <v>71533.333333333343</v>
      </c>
      <c r="AJ69" s="66">
        <f t="shared" si="0"/>
        <v>71533.333333333343</v>
      </c>
      <c r="AK69" s="66">
        <f t="shared" ref="AK69:BM69" si="1">SUM(AK7:AK68)</f>
        <v>71533.333333333343</v>
      </c>
      <c r="AL69" s="66">
        <f t="shared" si="1"/>
        <v>71533.333333333343</v>
      </c>
      <c r="AM69" s="66">
        <f t="shared" si="1"/>
        <v>71533.333333333343</v>
      </c>
      <c r="AN69" s="66">
        <f t="shared" si="1"/>
        <v>71533.333333333343</v>
      </c>
      <c r="AO69" s="66">
        <f t="shared" si="1"/>
        <v>71533.333333333343</v>
      </c>
      <c r="AP69" s="66">
        <f t="shared" si="1"/>
        <v>71533.333333333343</v>
      </c>
      <c r="AQ69" s="66">
        <f t="shared" si="1"/>
        <v>71533.333333333343</v>
      </c>
      <c r="AR69" s="66">
        <f t="shared" si="1"/>
        <v>71533.333333333343</v>
      </c>
      <c r="AS69" s="66">
        <f t="shared" si="1"/>
        <v>71533.333333333343</v>
      </c>
      <c r="AT69" s="66">
        <f t="shared" si="1"/>
        <v>71533.333333333343</v>
      </c>
      <c r="AU69" s="66">
        <f t="shared" si="1"/>
        <v>71533.333333333343</v>
      </c>
      <c r="AV69" s="66">
        <f t="shared" si="1"/>
        <v>71533.333333333343</v>
      </c>
      <c r="AW69" s="66">
        <f t="shared" si="1"/>
        <v>71533.333333333343</v>
      </c>
      <c r="AX69" s="66">
        <f t="shared" si="1"/>
        <v>71533.333333333343</v>
      </c>
      <c r="AY69" s="66">
        <f t="shared" si="1"/>
        <v>71533.333333333343</v>
      </c>
      <c r="AZ69" s="66">
        <f t="shared" si="1"/>
        <v>71533.333333333343</v>
      </c>
      <c r="BA69" s="66">
        <f t="shared" si="1"/>
        <v>71533.333333333343</v>
      </c>
      <c r="BB69" s="66">
        <f t="shared" si="1"/>
        <v>71533.333333333343</v>
      </c>
      <c r="BC69" s="66">
        <f t="shared" si="1"/>
        <v>71533.333333333343</v>
      </c>
      <c r="BD69" s="66">
        <f t="shared" si="1"/>
        <v>71533.333333333343</v>
      </c>
      <c r="BE69" s="66">
        <f t="shared" si="1"/>
        <v>71533.333333333343</v>
      </c>
      <c r="BF69" s="66">
        <f t="shared" si="1"/>
        <v>71533.333333333343</v>
      </c>
      <c r="BG69" s="66">
        <f t="shared" si="1"/>
        <v>71533.333333333343</v>
      </c>
      <c r="BH69" s="66">
        <f t="shared" si="1"/>
        <v>71533.333333333343</v>
      </c>
      <c r="BI69" s="66">
        <f t="shared" si="1"/>
        <v>71533.333333333343</v>
      </c>
      <c r="BJ69" s="66">
        <f t="shared" si="1"/>
        <v>71533.333333333343</v>
      </c>
      <c r="BK69" s="66">
        <f t="shared" si="1"/>
        <v>71533.333333333343</v>
      </c>
      <c r="BL69" s="66">
        <f t="shared" si="1"/>
        <v>71533.333333333343</v>
      </c>
      <c r="BM69" s="66">
        <f t="shared" si="1"/>
        <v>71533.333333333343</v>
      </c>
      <c r="BN69" s="66">
        <f>SUM(E69:BM69)</f>
        <v>4078883.3333333363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646075</v>
      </c>
      <c r="AC70" s="38">
        <f>SUM(R69:AC69)</f>
        <v>857700.00000000023</v>
      </c>
      <c r="AO70" s="38">
        <f>SUM(AD69:AO69)</f>
        <v>858308.3333333336</v>
      </c>
      <c r="BA70" s="38">
        <f>SUM(AP69:BA69)</f>
        <v>858400.00000000035</v>
      </c>
      <c r="BM70" s="38">
        <f>SUM(BB69:BM69)</f>
        <v>858400.00000000035</v>
      </c>
      <c r="BN70" s="38">
        <f>SUM(E70:BM70)</f>
        <v>4078883.3333333349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646075</v>
      </c>
      <c r="E37" s="64">
        <f>SUM('OPEX-M_CWS'!R38:AC38)</f>
        <v>857700.00000000023</v>
      </c>
      <c r="F37" s="64">
        <f>SUM('OPEX-M_CWS'!AD38:AO38)</f>
        <v>858308.3333333336</v>
      </c>
      <c r="G37" s="64">
        <f>SUM('OPEX-M_CWS'!AP38:BA38)</f>
        <v>858400.00000000035</v>
      </c>
      <c r="H37" s="64">
        <f>SUM('OPEX-M_CWS'!BB38:BM38)</f>
        <v>858400.00000000035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708955</v>
      </c>
      <c r="E39" s="64">
        <f>SUM('OPEX-M_CWS'!R40:AC40)</f>
        <v>905919.50000000023</v>
      </c>
      <c r="F39" s="64">
        <f>SUM('OPEX-M_CWS'!AD40:AO40)</f>
        <v>902934.9208333334</v>
      </c>
      <c r="G39" s="64">
        <f>SUM('OPEX-M_CWS'!AP40:BA40)</f>
        <v>904355.83218749997</v>
      </c>
      <c r="H39" s="64">
        <f>SUM('OPEX-M_CWS'!BB40:BM40)</f>
        <v>905823.94324218796</v>
      </c>
      <c r="I39" s="35">
        <f>SUM(C39:H39)</f>
        <v>4353841.1962630209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5" t="s">
        <v>35</v>
      </c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 t="s">
        <v>36</v>
      </c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 t="s">
        <v>37</v>
      </c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 t="s">
        <v>38</v>
      </c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 t="s">
        <v>39</v>
      </c>
      <c r="AZ5" s="375"/>
      <c r="BA5" s="375"/>
      <c r="BB5" s="375"/>
      <c r="BC5" s="375"/>
      <c r="BD5" s="375"/>
      <c r="BE5" s="375"/>
      <c r="BF5" s="375"/>
      <c r="BG5" s="375"/>
      <c r="BH5" s="375"/>
      <c r="BI5" s="375"/>
      <c r="BJ5" s="375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658.33333333333337</v>
      </c>
      <c r="D15" s="9">
        <f>'OPEX-M_CWS'!G38</f>
        <v>1250</v>
      </c>
      <c r="E15" s="9">
        <f>'OPEX-M_CWS'!H38</f>
        <v>1416.6666666666667</v>
      </c>
      <c r="F15" s="9">
        <f>'OPEX-M_CWS'!I38</f>
        <v>71416.666666666672</v>
      </c>
      <c r="G15" s="9">
        <f>'OPEX-M_CWS'!J38</f>
        <v>71416.666666666672</v>
      </c>
      <c r="H15" s="9">
        <f>'OPEX-M_CWS'!K38</f>
        <v>71416.666666666672</v>
      </c>
      <c r="I15" s="9">
        <f>'OPEX-M_CWS'!L38</f>
        <v>71416.666666666672</v>
      </c>
      <c r="J15" s="9">
        <f>'OPEX-M_CWS'!M38</f>
        <v>71416.666666666672</v>
      </c>
      <c r="K15" s="9">
        <f>'OPEX-M_CWS'!N38</f>
        <v>71416.666666666672</v>
      </c>
      <c r="L15" s="9">
        <f>'OPEX-M_CWS'!O38</f>
        <v>71416.666666666672</v>
      </c>
      <c r="M15" s="9">
        <f>'OPEX-M_CWS'!P38</f>
        <v>71416.666666666672</v>
      </c>
      <c r="N15" s="9">
        <f>'OPEX-M_CWS'!Q38</f>
        <v>71416.666666666672</v>
      </c>
      <c r="O15" s="9">
        <f>'OPEX-M_CWS'!R38</f>
        <v>71416.666666666672</v>
      </c>
      <c r="P15" s="9">
        <f>'OPEX-M_CWS'!S38</f>
        <v>71416.666666666672</v>
      </c>
      <c r="Q15" s="9">
        <f>'OPEX-M_CWS'!T38</f>
        <v>71416.666666666672</v>
      </c>
      <c r="R15" s="9">
        <f>'OPEX-M_CWS'!U38</f>
        <v>71416.666666666672</v>
      </c>
      <c r="S15" s="9">
        <f>'OPEX-M_CWS'!V38</f>
        <v>71416.666666666672</v>
      </c>
      <c r="T15" s="9">
        <f>'OPEX-M_CWS'!W38</f>
        <v>71416.666666666672</v>
      </c>
      <c r="U15" s="9">
        <f>'OPEX-M_CWS'!X38</f>
        <v>71533.333333333343</v>
      </c>
      <c r="V15" s="9">
        <f>'OPEX-M_CWS'!Y38</f>
        <v>71533.333333333343</v>
      </c>
      <c r="W15" s="9">
        <f>'OPEX-M_CWS'!Z38</f>
        <v>71533.333333333343</v>
      </c>
      <c r="X15" s="9">
        <f>'OPEX-M_CWS'!AA38</f>
        <v>71533.333333333343</v>
      </c>
      <c r="Y15" s="9">
        <f>'OPEX-M_CWS'!AB38</f>
        <v>71533.333333333343</v>
      </c>
      <c r="Z15" s="9">
        <f>'OPEX-M_CWS'!AC38</f>
        <v>71533.333333333343</v>
      </c>
      <c r="AA15" s="9">
        <f>'OPEX-M_CWS'!AD38</f>
        <v>71441.666666666672</v>
      </c>
      <c r="AB15" s="9">
        <f>'OPEX-M_CWS'!AE38</f>
        <v>71533.333333333343</v>
      </c>
      <c r="AC15" s="9">
        <f>'OPEX-M_CWS'!AF38</f>
        <v>71533.333333333343</v>
      </c>
      <c r="AD15" s="9">
        <f>'OPEX-M_CWS'!AG38</f>
        <v>71533.333333333343</v>
      </c>
      <c r="AE15" s="9">
        <f>'OPEX-M_CWS'!AH38</f>
        <v>71533.333333333343</v>
      </c>
      <c r="AF15" s="9">
        <f>'OPEX-M_CWS'!AI38</f>
        <v>71533.333333333343</v>
      </c>
      <c r="AG15" s="9">
        <f>'OPEX-M_CWS'!AJ38</f>
        <v>71533.333333333343</v>
      </c>
      <c r="AH15" s="9">
        <f>'OPEX-M_CWS'!AK38</f>
        <v>71533.333333333343</v>
      </c>
      <c r="AI15" s="9">
        <f>'OPEX-M_CWS'!AL38</f>
        <v>71533.333333333343</v>
      </c>
      <c r="AJ15" s="9">
        <f>'OPEX-M_CWS'!AM38</f>
        <v>71533.333333333343</v>
      </c>
      <c r="AK15" s="9">
        <f>'OPEX-M_CWS'!AN38</f>
        <v>71533.333333333343</v>
      </c>
      <c r="AL15" s="9">
        <f>'OPEX-M_CWS'!AO38</f>
        <v>71533.333333333343</v>
      </c>
      <c r="AM15" s="9">
        <f>'OPEX-M_CWS'!AP38</f>
        <v>71533.333333333343</v>
      </c>
      <c r="AN15" s="9">
        <f>'OPEX-M_CWS'!AQ38</f>
        <v>71533.333333333343</v>
      </c>
      <c r="AO15" s="9">
        <f>'OPEX-M_CWS'!AR38</f>
        <v>71533.333333333343</v>
      </c>
      <c r="AP15" s="9">
        <f>'OPEX-M_CWS'!AS38</f>
        <v>71533.333333333343</v>
      </c>
      <c r="AQ15" s="9">
        <f>'OPEX-M_CWS'!AT38</f>
        <v>71533.333333333343</v>
      </c>
      <c r="AR15" s="9">
        <f>'OPEX-M_CWS'!AU38</f>
        <v>71533.333333333343</v>
      </c>
      <c r="AS15" s="9">
        <f>'OPEX-M_CWS'!AV38</f>
        <v>71533.333333333343</v>
      </c>
      <c r="AT15" s="9">
        <f>'OPEX-M_CWS'!AW38</f>
        <v>71533.333333333343</v>
      </c>
      <c r="AU15" s="9">
        <f>'OPEX-M_CWS'!AX38</f>
        <v>71533.333333333343</v>
      </c>
      <c r="AV15" s="9">
        <f>'OPEX-M_CWS'!AY38</f>
        <v>71533.333333333343</v>
      </c>
      <c r="AW15" s="9">
        <f>'OPEX-M_CWS'!AZ38</f>
        <v>71533.333333333343</v>
      </c>
      <c r="AX15" s="9">
        <f>'OPEX-M_CWS'!BA38</f>
        <v>71533.333333333343</v>
      </c>
      <c r="AY15" s="9">
        <f>'OPEX-M_CWS'!BB38</f>
        <v>71533.333333333343</v>
      </c>
      <c r="AZ15" s="9">
        <f>'OPEX-M_CWS'!BC38</f>
        <v>71533.333333333343</v>
      </c>
      <c r="BA15" s="9">
        <f>'OPEX-M_CWS'!BD38</f>
        <v>71533.333333333343</v>
      </c>
      <c r="BB15" s="9">
        <f>'OPEX-M_CWS'!BE38</f>
        <v>71533.333333333343</v>
      </c>
      <c r="BC15" s="9">
        <f>'OPEX-M_CWS'!BF38</f>
        <v>71533.333333333343</v>
      </c>
      <c r="BD15" s="9">
        <f>'OPEX-M_CWS'!BG38</f>
        <v>71533.333333333343</v>
      </c>
      <c r="BE15" s="9">
        <f>'OPEX-M_CWS'!BH38</f>
        <v>71533.333333333343</v>
      </c>
      <c r="BF15" s="9">
        <f>'OPEX-M_CWS'!BI38</f>
        <v>71533.333333333343</v>
      </c>
      <c r="BG15" s="9">
        <f>'OPEX-M_CWS'!BJ38</f>
        <v>71533.333333333343</v>
      </c>
      <c r="BH15" s="9">
        <f>'OPEX-M_CWS'!BK38</f>
        <v>71533.333333333343</v>
      </c>
      <c r="BI15" s="9">
        <f>'OPEX-M_CWS'!BL38</f>
        <v>71533.333333333343</v>
      </c>
      <c r="BJ15" s="9">
        <f>'OPEX-M_CWS'!BM38</f>
        <v>71533.333333333343</v>
      </c>
    </row>
    <row r="16" spans="1:63" x14ac:dyDescent="0.15">
      <c r="B16" t="str">
        <f>'OPEX-M_CWS'!A40</f>
        <v>Total Expense</v>
      </c>
      <c r="C16" s="9">
        <f>SUM(C8:C15)</f>
        <v>24803.333333333332</v>
      </c>
      <c r="D16" s="9">
        <f t="shared" ref="D16:BJ16" si="0">SUM(D8:D15)</f>
        <v>4635</v>
      </c>
      <c r="E16" s="9">
        <f t="shared" si="0"/>
        <v>4801.666666666667</v>
      </c>
      <c r="F16" s="9">
        <f t="shared" si="0"/>
        <v>76301.666666666672</v>
      </c>
      <c r="G16" s="9">
        <f t="shared" si="0"/>
        <v>74801.666666666672</v>
      </c>
      <c r="H16" s="9">
        <f t="shared" si="0"/>
        <v>74801.666666666672</v>
      </c>
      <c r="I16" s="9">
        <f t="shared" si="0"/>
        <v>74801.666666666672</v>
      </c>
      <c r="J16" s="9">
        <f t="shared" si="0"/>
        <v>74801.666666666672</v>
      </c>
      <c r="K16" s="9">
        <f t="shared" si="0"/>
        <v>74801.666666666672</v>
      </c>
      <c r="L16" s="9">
        <f t="shared" si="0"/>
        <v>74801.666666666672</v>
      </c>
      <c r="M16" s="9">
        <f t="shared" si="0"/>
        <v>74801.666666666672</v>
      </c>
      <c r="N16" s="9">
        <f t="shared" si="0"/>
        <v>74801.666666666672</v>
      </c>
      <c r="O16" s="9">
        <f t="shared" si="0"/>
        <v>79893.291666666672</v>
      </c>
      <c r="P16" s="9">
        <f t="shared" si="0"/>
        <v>74893.291666666672</v>
      </c>
      <c r="Q16" s="9">
        <f t="shared" si="0"/>
        <v>74893.291666666672</v>
      </c>
      <c r="R16" s="9">
        <f t="shared" si="0"/>
        <v>76393.291666666672</v>
      </c>
      <c r="S16" s="9">
        <f t="shared" si="0"/>
        <v>74893.291666666672</v>
      </c>
      <c r="T16" s="9">
        <f t="shared" si="0"/>
        <v>74893.291666666672</v>
      </c>
      <c r="U16" s="9">
        <f t="shared" si="0"/>
        <v>75009.958333333343</v>
      </c>
      <c r="V16" s="9">
        <f t="shared" si="0"/>
        <v>75009.958333333343</v>
      </c>
      <c r="W16" s="9">
        <f t="shared" si="0"/>
        <v>75009.958333333343</v>
      </c>
      <c r="X16" s="9">
        <f t="shared" si="0"/>
        <v>75009.958333333343</v>
      </c>
      <c r="Y16" s="9">
        <f t="shared" si="0"/>
        <v>75009.958333333343</v>
      </c>
      <c r="Z16" s="9">
        <f t="shared" si="0"/>
        <v>75009.958333333343</v>
      </c>
      <c r="AA16" s="9">
        <f t="shared" si="0"/>
        <v>79618.882291666669</v>
      </c>
      <c r="AB16" s="9">
        <f t="shared" si="0"/>
        <v>74710.54895833334</v>
      </c>
      <c r="AC16" s="9">
        <f t="shared" si="0"/>
        <v>74710.54895833334</v>
      </c>
      <c r="AD16" s="9">
        <f t="shared" si="0"/>
        <v>76210.54895833334</v>
      </c>
      <c r="AE16" s="9">
        <f t="shared" si="0"/>
        <v>74710.54895833334</v>
      </c>
      <c r="AF16" s="9">
        <f t="shared" si="0"/>
        <v>74710.54895833334</v>
      </c>
      <c r="AG16" s="9">
        <f t="shared" si="0"/>
        <v>74710.54895833334</v>
      </c>
      <c r="AH16" s="9">
        <f t="shared" si="0"/>
        <v>74710.54895833334</v>
      </c>
      <c r="AI16" s="9">
        <f t="shared" si="0"/>
        <v>74710.54895833334</v>
      </c>
      <c r="AJ16" s="9">
        <f t="shared" si="0"/>
        <v>74710.54895833334</v>
      </c>
      <c r="AK16" s="9">
        <f t="shared" si="0"/>
        <v>74710.54895833334</v>
      </c>
      <c r="AL16" s="9">
        <f t="shared" si="0"/>
        <v>74710.54895833334</v>
      </c>
      <c r="AM16" s="9">
        <f t="shared" si="0"/>
        <v>79821.31934895835</v>
      </c>
      <c r="AN16" s="9">
        <f t="shared" si="0"/>
        <v>74821.31934895835</v>
      </c>
      <c r="AO16" s="9">
        <f t="shared" si="0"/>
        <v>74821.31934895835</v>
      </c>
      <c r="AP16" s="9">
        <f t="shared" si="0"/>
        <v>76321.31934895835</v>
      </c>
      <c r="AQ16" s="9">
        <f t="shared" si="0"/>
        <v>74821.31934895835</v>
      </c>
      <c r="AR16" s="9">
        <f t="shared" si="0"/>
        <v>74821.31934895835</v>
      </c>
      <c r="AS16" s="9">
        <f t="shared" si="0"/>
        <v>74821.31934895835</v>
      </c>
      <c r="AT16" s="9">
        <f t="shared" si="0"/>
        <v>74821.31934895835</v>
      </c>
      <c r="AU16" s="9">
        <f t="shared" si="0"/>
        <v>74821.31934895835</v>
      </c>
      <c r="AV16" s="9">
        <f t="shared" si="0"/>
        <v>74821.31934895835</v>
      </c>
      <c r="AW16" s="9">
        <f t="shared" si="0"/>
        <v>74821.31934895835</v>
      </c>
      <c r="AX16" s="9">
        <f t="shared" si="0"/>
        <v>74821.31934895835</v>
      </c>
      <c r="AY16" s="9">
        <f t="shared" si="0"/>
        <v>79943.661936848963</v>
      </c>
      <c r="AZ16" s="9">
        <f t="shared" si="0"/>
        <v>74943.661936848963</v>
      </c>
      <c r="BA16" s="9">
        <f t="shared" si="0"/>
        <v>74943.661936848963</v>
      </c>
      <c r="BB16" s="9">
        <f t="shared" si="0"/>
        <v>76443.661936848963</v>
      </c>
      <c r="BC16" s="9">
        <f t="shared" si="0"/>
        <v>74943.661936848963</v>
      </c>
      <c r="BD16" s="9">
        <f t="shared" si="0"/>
        <v>74943.661936848963</v>
      </c>
      <c r="BE16" s="9">
        <f t="shared" si="0"/>
        <v>74943.661936848963</v>
      </c>
      <c r="BF16" s="9">
        <f t="shared" si="0"/>
        <v>74943.661936848963</v>
      </c>
      <c r="BG16" s="9">
        <f t="shared" si="0"/>
        <v>74943.661936848963</v>
      </c>
      <c r="BH16" s="9">
        <f t="shared" si="0"/>
        <v>74943.661936848963</v>
      </c>
      <c r="BI16" s="9">
        <f t="shared" si="0"/>
        <v>74943.661936848963</v>
      </c>
      <c r="BJ16" s="9">
        <f t="shared" si="0"/>
        <v>74943.661936848963</v>
      </c>
    </row>
    <row r="17" spans="1:62" s="37" customFormat="1" hidden="1" x14ac:dyDescent="0.15">
      <c r="B17" s="37" t="s">
        <v>309</v>
      </c>
      <c r="N17" s="38">
        <f>SUM(C8:N15)</f>
        <v>708955</v>
      </c>
      <c r="Z17" s="38">
        <f>SUM(O8:Z15)</f>
        <v>905919.50000000023</v>
      </c>
      <c r="AL17" s="38">
        <f>SUM(AA8:AL15)</f>
        <v>902934.92083333363</v>
      </c>
      <c r="AX17" s="38">
        <f>SUM(AM8:AX15)</f>
        <v>904355.83218750032</v>
      </c>
      <c r="BJ17" s="38">
        <f>SUM(AY8:BJ15)</f>
        <v>905823.94324218784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5" t="s">
        <v>35</v>
      </c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 t="s">
        <v>36</v>
      </c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 t="s">
        <v>37</v>
      </c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 t="s">
        <v>38</v>
      </c>
      <c r="AN21" s="375"/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 t="s">
        <v>39</v>
      </c>
      <c r="AZ21" s="375"/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39500</v>
      </c>
      <c r="D24" s="9">
        <f>'CAPEX _CWS '!G40</f>
        <v>35500</v>
      </c>
      <c r="E24" s="9">
        <f>'CAPEX _CWS '!H40</f>
        <v>10000</v>
      </c>
      <c r="F24" s="9">
        <f>'CAPEX _CWS '!I40</f>
        <v>4200000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39500</v>
      </c>
      <c r="D25" s="9">
        <f t="shared" ref="D25:AI25" si="1">D24+C25</f>
        <v>75000</v>
      </c>
      <c r="E25" s="9">
        <f t="shared" si="1"/>
        <v>85000</v>
      </c>
      <c r="F25" s="9">
        <f t="shared" si="1"/>
        <v>4285000</v>
      </c>
      <c r="G25" s="9">
        <f t="shared" si="1"/>
        <v>4285000</v>
      </c>
      <c r="H25" s="9">
        <f t="shared" si="1"/>
        <v>4285000</v>
      </c>
      <c r="I25" s="9">
        <f t="shared" si="1"/>
        <v>4285000</v>
      </c>
      <c r="J25" s="9">
        <f t="shared" si="1"/>
        <v>4285000</v>
      </c>
      <c r="K25" s="9">
        <f t="shared" si="1"/>
        <v>4285000</v>
      </c>
      <c r="L25" s="9">
        <f t="shared" si="1"/>
        <v>4285000</v>
      </c>
      <c r="M25" s="9">
        <f t="shared" si="1"/>
        <v>4285000</v>
      </c>
      <c r="N25" s="9">
        <f t="shared" si="1"/>
        <v>4285000</v>
      </c>
      <c r="O25" s="9">
        <f t="shared" si="1"/>
        <v>4285000</v>
      </c>
      <c r="P25" s="9">
        <f t="shared" si="1"/>
        <v>4285000</v>
      </c>
      <c r="Q25" s="9">
        <f t="shared" si="1"/>
        <v>4285000</v>
      </c>
      <c r="R25" s="9">
        <f t="shared" si="1"/>
        <v>4285000</v>
      </c>
      <c r="S25" s="9">
        <f t="shared" si="1"/>
        <v>4285000</v>
      </c>
      <c r="T25" s="9">
        <f t="shared" si="1"/>
        <v>4285000</v>
      </c>
      <c r="U25" s="9">
        <f t="shared" si="1"/>
        <v>4292000</v>
      </c>
      <c r="V25" s="9">
        <f t="shared" si="1"/>
        <v>4292000</v>
      </c>
      <c r="W25" s="9">
        <f t="shared" si="1"/>
        <v>4292000</v>
      </c>
      <c r="X25" s="9">
        <f t="shared" si="1"/>
        <v>4292000</v>
      </c>
      <c r="Y25" s="9">
        <f t="shared" si="1"/>
        <v>4292000</v>
      </c>
      <c r="Z25" s="9">
        <f t="shared" si="1"/>
        <v>4292000</v>
      </c>
      <c r="AA25" s="9">
        <f t="shared" si="1"/>
        <v>4286500</v>
      </c>
      <c r="AB25" s="9">
        <f t="shared" si="1"/>
        <v>4286500</v>
      </c>
      <c r="AC25" s="9">
        <f t="shared" si="1"/>
        <v>4286500</v>
      </c>
      <c r="AD25" s="9">
        <f t="shared" si="1"/>
        <v>4286500</v>
      </c>
      <c r="AE25" s="9">
        <f t="shared" si="1"/>
        <v>4286500</v>
      </c>
      <c r="AF25" s="9">
        <f t="shared" si="1"/>
        <v>4286500</v>
      </c>
      <c r="AG25" s="9">
        <f t="shared" si="1"/>
        <v>4286500</v>
      </c>
      <c r="AH25" s="9">
        <f t="shared" si="1"/>
        <v>4286500</v>
      </c>
      <c r="AI25" s="9">
        <f t="shared" si="1"/>
        <v>4286500</v>
      </c>
      <c r="AJ25" s="9">
        <f t="shared" ref="AJ25:BJ25" si="2">AJ24+AI25</f>
        <v>4286500</v>
      </c>
      <c r="AK25" s="9">
        <f t="shared" si="2"/>
        <v>4286500</v>
      </c>
      <c r="AL25" s="9">
        <f t="shared" si="2"/>
        <v>4286500</v>
      </c>
      <c r="AM25" s="9">
        <f t="shared" si="2"/>
        <v>4286500</v>
      </c>
      <c r="AN25" s="9">
        <f t="shared" si="2"/>
        <v>4286500</v>
      </c>
      <c r="AO25" s="9">
        <f t="shared" si="2"/>
        <v>4286500</v>
      </c>
      <c r="AP25" s="9">
        <f t="shared" si="2"/>
        <v>4286500</v>
      </c>
      <c r="AQ25" s="9">
        <f t="shared" si="2"/>
        <v>4286500</v>
      </c>
      <c r="AR25" s="9">
        <f t="shared" si="2"/>
        <v>4286500</v>
      </c>
      <c r="AS25" s="9">
        <f t="shared" si="2"/>
        <v>4286500</v>
      </c>
      <c r="AT25" s="9">
        <f t="shared" si="2"/>
        <v>4286500</v>
      </c>
      <c r="AU25" s="9">
        <f t="shared" si="2"/>
        <v>4286500</v>
      </c>
      <c r="AV25" s="9">
        <f t="shared" si="2"/>
        <v>4286500</v>
      </c>
      <c r="AW25" s="9">
        <f t="shared" si="2"/>
        <v>4286500</v>
      </c>
      <c r="AX25" s="9">
        <f t="shared" si="2"/>
        <v>4286500</v>
      </c>
      <c r="AY25" s="9">
        <f t="shared" si="2"/>
        <v>4286500</v>
      </c>
      <c r="AZ25" s="9">
        <f t="shared" si="2"/>
        <v>4286500</v>
      </c>
      <c r="BA25" s="9">
        <f t="shared" si="2"/>
        <v>4286500</v>
      </c>
      <c r="BB25" s="9">
        <f t="shared" si="2"/>
        <v>4286500</v>
      </c>
      <c r="BC25" s="9">
        <f t="shared" si="2"/>
        <v>4286500</v>
      </c>
      <c r="BD25" s="9">
        <f t="shared" si="2"/>
        <v>4286500</v>
      </c>
      <c r="BE25" s="9">
        <f t="shared" si="2"/>
        <v>4286500</v>
      </c>
      <c r="BF25" s="9">
        <f t="shared" si="2"/>
        <v>4286500</v>
      </c>
      <c r="BG25" s="9">
        <f t="shared" si="2"/>
        <v>4286500</v>
      </c>
      <c r="BH25" s="9">
        <f t="shared" si="2"/>
        <v>4286500</v>
      </c>
      <c r="BI25" s="9">
        <f t="shared" si="2"/>
        <v>4286500</v>
      </c>
      <c r="BJ25" s="9">
        <f t="shared" si="2"/>
        <v>4286500</v>
      </c>
    </row>
    <row r="26" spans="1:62" x14ac:dyDescent="0.15">
      <c r="B26" s="33" t="s">
        <v>1098</v>
      </c>
      <c r="C26" s="66">
        <f>C27</f>
        <v>658.33333333333337</v>
      </c>
      <c r="D26" s="66">
        <f t="shared" ref="D26:AI26" si="3">D27+C26</f>
        <v>1908.3333333333335</v>
      </c>
      <c r="E26" s="66">
        <f t="shared" si="3"/>
        <v>3325</v>
      </c>
      <c r="F26" s="66">
        <f t="shared" si="3"/>
        <v>74741.666666666672</v>
      </c>
      <c r="G26" s="66">
        <f t="shared" si="3"/>
        <v>146158.33333333334</v>
      </c>
      <c r="H26" s="66">
        <f t="shared" si="3"/>
        <v>217575</v>
      </c>
      <c r="I26" s="66">
        <f t="shared" si="3"/>
        <v>288991.66666666669</v>
      </c>
      <c r="J26" s="66">
        <f t="shared" si="3"/>
        <v>360408.33333333337</v>
      </c>
      <c r="K26" s="66">
        <f t="shared" si="3"/>
        <v>431825.00000000006</v>
      </c>
      <c r="L26" s="66">
        <f t="shared" si="3"/>
        <v>503241.66666666674</v>
      </c>
      <c r="M26" s="66">
        <f t="shared" si="3"/>
        <v>574658.33333333337</v>
      </c>
      <c r="N26" s="66">
        <f t="shared" si="3"/>
        <v>646075</v>
      </c>
      <c r="O26" s="66">
        <f t="shared" si="3"/>
        <v>717491.66666666663</v>
      </c>
      <c r="P26" s="66">
        <f t="shared" si="3"/>
        <v>788908.33333333326</v>
      </c>
      <c r="Q26" s="66">
        <f t="shared" si="3"/>
        <v>860324.99999999988</v>
      </c>
      <c r="R26" s="66">
        <f t="shared" si="3"/>
        <v>931741.66666666651</v>
      </c>
      <c r="S26" s="66">
        <f t="shared" si="3"/>
        <v>1003158.3333333331</v>
      </c>
      <c r="T26" s="66">
        <f t="shared" si="3"/>
        <v>1074574.9999999998</v>
      </c>
      <c r="U26" s="66">
        <f t="shared" si="3"/>
        <v>1146108.333333333</v>
      </c>
      <c r="V26" s="66">
        <f t="shared" si="3"/>
        <v>1217641.6666666663</v>
      </c>
      <c r="W26" s="66">
        <f t="shared" si="3"/>
        <v>1289174.9999999995</v>
      </c>
      <c r="X26" s="66">
        <f t="shared" si="3"/>
        <v>1360708.3333333328</v>
      </c>
      <c r="Y26" s="66">
        <f t="shared" si="3"/>
        <v>1432241.666666666</v>
      </c>
      <c r="Z26" s="66">
        <f t="shared" si="3"/>
        <v>1503774.9999999993</v>
      </c>
      <c r="AA26" s="66">
        <f t="shared" si="3"/>
        <v>1575216.666666666</v>
      </c>
      <c r="AB26" s="66">
        <f t="shared" si="3"/>
        <v>1646749.9999999993</v>
      </c>
      <c r="AC26" s="66">
        <f t="shared" si="3"/>
        <v>1718283.3333333326</v>
      </c>
      <c r="AD26" s="66">
        <f t="shared" si="3"/>
        <v>1789816.6666666658</v>
      </c>
      <c r="AE26" s="66">
        <f t="shared" si="3"/>
        <v>1861349.9999999991</v>
      </c>
      <c r="AF26" s="66">
        <f t="shared" si="3"/>
        <v>1932883.3333333323</v>
      </c>
      <c r="AG26" s="66">
        <f t="shared" si="3"/>
        <v>2004416.6666666656</v>
      </c>
      <c r="AH26" s="66">
        <f t="shared" si="3"/>
        <v>2075949.9999999988</v>
      </c>
      <c r="AI26" s="66">
        <f t="shared" si="3"/>
        <v>2147483.3333333321</v>
      </c>
      <c r="AJ26" s="66">
        <f t="shared" ref="AJ26:BJ26" si="4">AJ27+AI26</f>
        <v>2219016.6666666656</v>
      </c>
      <c r="AK26" s="66">
        <f t="shared" si="4"/>
        <v>2290549.9999999991</v>
      </c>
      <c r="AL26" s="66">
        <f t="shared" si="4"/>
        <v>2362083.3333333326</v>
      </c>
      <c r="AM26" s="66">
        <f t="shared" si="4"/>
        <v>2433616.666666666</v>
      </c>
      <c r="AN26" s="66">
        <f t="shared" si="4"/>
        <v>2505149.9999999995</v>
      </c>
      <c r="AO26" s="66">
        <f t="shared" si="4"/>
        <v>2576683.333333333</v>
      </c>
      <c r="AP26" s="66">
        <f t="shared" si="4"/>
        <v>2648216.6666666665</v>
      </c>
      <c r="AQ26" s="66">
        <f t="shared" si="4"/>
        <v>2719750</v>
      </c>
      <c r="AR26" s="66">
        <f t="shared" si="4"/>
        <v>2791283.3333333335</v>
      </c>
      <c r="AS26" s="66">
        <f t="shared" si="4"/>
        <v>2862816.666666667</v>
      </c>
      <c r="AT26" s="66">
        <f t="shared" si="4"/>
        <v>2934350.0000000005</v>
      </c>
      <c r="AU26" s="66">
        <f t="shared" si="4"/>
        <v>3005883.333333334</v>
      </c>
      <c r="AV26" s="66">
        <f t="shared" si="4"/>
        <v>3077416.6666666674</v>
      </c>
      <c r="AW26" s="66">
        <f t="shared" si="4"/>
        <v>3148950.0000000009</v>
      </c>
      <c r="AX26" s="66">
        <f t="shared" si="4"/>
        <v>3220483.3333333344</v>
      </c>
      <c r="AY26" s="66">
        <f t="shared" si="4"/>
        <v>3292016.6666666679</v>
      </c>
      <c r="AZ26" s="66">
        <f t="shared" si="4"/>
        <v>3363550.0000000014</v>
      </c>
      <c r="BA26" s="66">
        <f t="shared" si="4"/>
        <v>3435083.3333333349</v>
      </c>
      <c r="BB26" s="66">
        <f t="shared" si="4"/>
        <v>3506616.6666666684</v>
      </c>
      <c r="BC26" s="66">
        <f t="shared" si="4"/>
        <v>3578150.0000000019</v>
      </c>
      <c r="BD26" s="66">
        <f t="shared" si="4"/>
        <v>3649683.3333333354</v>
      </c>
      <c r="BE26" s="66">
        <f t="shared" si="4"/>
        <v>3721216.6666666688</v>
      </c>
      <c r="BF26" s="66">
        <f t="shared" si="4"/>
        <v>3792750.0000000023</v>
      </c>
      <c r="BG26" s="66">
        <f t="shared" si="4"/>
        <v>3864283.3333333358</v>
      </c>
      <c r="BH26" s="66">
        <f t="shared" si="4"/>
        <v>3935816.6666666693</v>
      </c>
      <c r="BI26" s="66">
        <f t="shared" si="4"/>
        <v>4007350.0000000028</v>
      </c>
      <c r="BJ26" s="66">
        <f t="shared" si="4"/>
        <v>4078883.3333333363</v>
      </c>
    </row>
    <row r="27" spans="1:62" x14ac:dyDescent="0.15">
      <c r="B27" s="33" t="s">
        <v>167</v>
      </c>
      <c r="C27" s="9">
        <f>'CAPEX-DEP_CWS '!F69</f>
        <v>658.33333333333337</v>
      </c>
      <c r="D27" s="9">
        <f>'CAPEX-DEP_CWS '!G69</f>
        <v>1250</v>
      </c>
      <c r="E27" s="9">
        <f>'CAPEX-DEP_CWS '!H69</f>
        <v>1416.6666666666667</v>
      </c>
      <c r="F27" s="9">
        <f>'CAPEX-DEP_CWS '!I69</f>
        <v>71416.666666666672</v>
      </c>
      <c r="G27" s="9">
        <f>'CAPEX-DEP_CWS '!J69</f>
        <v>71416.666666666672</v>
      </c>
      <c r="H27" s="9">
        <f>'CAPEX-DEP_CWS '!K69</f>
        <v>71416.666666666672</v>
      </c>
      <c r="I27" s="9">
        <f>'CAPEX-DEP_CWS '!L69</f>
        <v>71416.666666666672</v>
      </c>
      <c r="J27" s="9">
        <f>'CAPEX-DEP_CWS '!M69</f>
        <v>71416.666666666672</v>
      </c>
      <c r="K27" s="9">
        <f>'CAPEX-DEP_CWS '!N69</f>
        <v>71416.666666666672</v>
      </c>
      <c r="L27" s="9">
        <f>'CAPEX-DEP_CWS '!O69</f>
        <v>71416.666666666672</v>
      </c>
      <c r="M27" s="9">
        <f>'CAPEX-DEP_CWS '!P69</f>
        <v>71416.666666666672</v>
      </c>
      <c r="N27" s="9">
        <f>'CAPEX-DEP_CWS '!Q69</f>
        <v>71416.666666666672</v>
      </c>
      <c r="O27" s="9">
        <f>'CAPEX-DEP_CWS '!R69</f>
        <v>71416.666666666672</v>
      </c>
      <c r="P27" s="9">
        <f>'CAPEX-DEP_CWS '!S69</f>
        <v>71416.666666666672</v>
      </c>
      <c r="Q27" s="9">
        <f>'CAPEX-DEP_CWS '!T69</f>
        <v>71416.666666666672</v>
      </c>
      <c r="R27" s="9">
        <f>'CAPEX-DEP_CWS '!U69</f>
        <v>71416.666666666672</v>
      </c>
      <c r="S27" s="9">
        <f>'CAPEX-DEP_CWS '!V69</f>
        <v>71416.666666666672</v>
      </c>
      <c r="T27" s="9">
        <f>'CAPEX-DEP_CWS '!W69</f>
        <v>71416.666666666672</v>
      </c>
      <c r="U27" s="9">
        <f>'CAPEX-DEP_CWS '!X69</f>
        <v>71533.333333333343</v>
      </c>
      <c r="V27" s="9">
        <f>'CAPEX-DEP_CWS '!Y69</f>
        <v>71533.333333333343</v>
      </c>
      <c r="W27" s="9">
        <f>'CAPEX-DEP_CWS '!Z69</f>
        <v>71533.333333333343</v>
      </c>
      <c r="X27" s="9">
        <f>'CAPEX-DEP_CWS '!AA69</f>
        <v>71533.333333333343</v>
      </c>
      <c r="Y27" s="9">
        <f>'CAPEX-DEP_CWS '!AB69</f>
        <v>71533.333333333343</v>
      </c>
      <c r="Z27" s="9">
        <f>'CAPEX-DEP_CWS '!AC69</f>
        <v>71533.333333333343</v>
      </c>
      <c r="AA27" s="9">
        <f>'CAPEX-DEP_CWS '!AD69</f>
        <v>71441.666666666672</v>
      </c>
      <c r="AB27" s="9">
        <f>'CAPEX-DEP_CWS '!AE69</f>
        <v>71533.333333333343</v>
      </c>
      <c r="AC27" s="9">
        <f>'CAPEX-DEP_CWS '!AF69</f>
        <v>71533.333333333343</v>
      </c>
      <c r="AD27" s="9">
        <f>'CAPEX-DEP_CWS '!AG69</f>
        <v>71533.333333333343</v>
      </c>
      <c r="AE27" s="9">
        <f>'CAPEX-DEP_CWS '!AH69</f>
        <v>71533.333333333343</v>
      </c>
      <c r="AF27" s="9">
        <f>'CAPEX-DEP_CWS '!AI69</f>
        <v>71533.333333333343</v>
      </c>
      <c r="AG27" s="9">
        <f>'CAPEX-DEP_CWS '!AJ69</f>
        <v>71533.333333333343</v>
      </c>
      <c r="AH27" s="9">
        <f>'CAPEX-DEP_CWS '!AK69</f>
        <v>71533.333333333343</v>
      </c>
      <c r="AI27" s="9">
        <f>'CAPEX-DEP_CWS '!AL69</f>
        <v>71533.333333333343</v>
      </c>
      <c r="AJ27" s="9">
        <f>'CAPEX-DEP_CWS '!AM69</f>
        <v>71533.333333333343</v>
      </c>
      <c r="AK27" s="9">
        <f>'CAPEX-DEP_CWS '!AN69</f>
        <v>71533.333333333343</v>
      </c>
      <c r="AL27" s="9">
        <f>'CAPEX-DEP_CWS '!AO69</f>
        <v>71533.333333333343</v>
      </c>
      <c r="AM27" s="9">
        <f>'CAPEX-DEP_CWS '!AP69</f>
        <v>71533.333333333343</v>
      </c>
      <c r="AN27" s="9">
        <f>'CAPEX-DEP_CWS '!AQ69</f>
        <v>71533.333333333343</v>
      </c>
      <c r="AO27" s="9">
        <f>'CAPEX-DEP_CWS '!AR69</f>
        <v>71533.333333333343</v>
      </c>
      <c r="AP27" s="9">
        <f>'CAPEX-DEP_CWS '!AS69</f>
        <v>71533.333333333343</v>
      </c>
      <c r="AQ27" s="9">
        <f>'CAPEX-DEP_CWS '!AT69</f>
        <v>71533.333333333343</v>
      </c>
      <c r="AR27" s="9">
        <f>'CAPEX-DEP_CWS '!AU69</f>
        <v>71533.333333333343</v>
      </c>
      <c r="AS27" s="9">
        <f>'CAPEX-DEP_CWS '!AV69</f>
        <v>71533.333333333343</v>
      </c>
      <c r="AT27" s="9">
        <f>'CAPEX-DEP_CWS '!AW69</f>
        <v>71533.333333333343</v>
      </c>
      <c r="AU27" s="9">
        <f>'CAPEX-DEP_CWS '!AX69</f>
        <v>71533.333333333343</v>
      </c>
      <c r="AV27" s="9">
        <f>'CAPEX-DEP_CWS '!AY69</f>
        <v>71533.333333333343</v>
      </c>
      <c r="AW27" s="9">
        <f>'CAPEX-DEP_CWS '!AZ69</f>
        <v>71533.333333333343</v>
      </c>
      <c r="AX27" s="9">
        <f>'CAPEX-DEP_CWS '!BA69</f>
        <v>71533.333333333343</v>
      </c>
      <c r="AY27" s="9">
        <f>'CAPEX-DEP_CWS '!BB69</f>
        <v>71533.333333333343</v>
      </c>
      <c r="AZ27" s="9">
        <f>'CAPEX-DEP_CWS '!BC69</f>
        <v>71533.333333333343</v>
      </c>
      <c r="BA27" s="9">
        <f>'CAPEX-DEP_CWS '!BD69</f>
        <v>71533.333333333343</v>
      </c>
      <c r="BB27" s="9">
        <f>'CAPEX-DEP_CWS '!BE69</f>
        <v>71533.333333333343</v>
      </c>
      <c r="BC27" s="9">
        <f>'CAPEX-DEP_CWS '!BF69</f>
        <v>71533.333333333343</v>
      </c>
      <c r="BD27" s="9">
        <f>'CAPEX-DEP_CWS '!BG69</f>
        <v>71533.333333333343</v>
      </c>
      <c r="BE27" s="9">
        <f>'CAPEX-DEP_CWS '!BH69</f>
        <v>71533.333333333343</v>
      </c>
      <c r="BF27" s="9">
        <f>'CAPEX-DEP_CWS '!BI69</f>
        <v>71533.333333333343</v>
      </c>
      <c r="BG27" s="9">
        <f>'CAPEX-DEP_CWS '!BJ69</f>
        <v>71533.333333333343</v>
      </c>
      <c r="BH27" s="9">
        <f>'CAPEX-DEP_CWS '!BK69</f>
        <v>71533.333333333343</v>
      </c>
      <c r="BI27" s="9">
        <f>'CAPEX-DEP_CWS '!BL69</f>
        <v>71533.333333333343</v>
      </c>
      <c r="BJ27" s="9">
        <f>'CAPEX-DEP_CWS '!BM69</f>
        <v>71533.333333333343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658.33333333333337</v>
      </c>
      <c r="G38" s="86">
        <f>'CAPEX-DEP_CWS '!G69</f>
        <v>1250</v>
      </c>
      <c r="H38" s="86">
        <f>'CAPEX-DEP_CWS '!H69</f>
        <v>1416.6666666666667</v>
      </c>
      <c r="I38" s="86">
        <f>'CAPEX-DEP_CWS '!I69</f>
        <v>71416.666666666672</v>
      </c>
      <c r="J38" s="86">
        <f>'CAPEX-DEP_CWS '!J69</f>
        <v>71416.666666666672</v>
      </c>
      <c r="K38" s="86">
        <f>'CAPEX-DEP_CWS '!K69</f>
        <v>71416.666666666672</v>
      </c>
      <c r="L38" s="86">
        <f>'CAPEX-DEP_CWS '!L69</f>
        <v>71416.666666666672</v>
      </c>
      <c r="M38" s="86">
        <f>'CAPEX-DEP_CWS '!M69</f>
        <v>71416.666666666672</v>
      </c>
      <c r="N38" s="86">
        <f>'CAPEX-DEP_CWS '!N69</f>
        <v>71416.666666666672</v>
      </c>
      <c r="O38" s="86">
        <f>'CAPEX-DEP_CWS '!O69</f>
        <v>71416.666666666672</v>
      </c>
      <c r="P38" s="86">
        <f>'CAPEX-DEP_CWS '!P69</f>
        <v>71416.666666666672</v>
      </c>
      <c r="Q38" s="86">
        <f>'CAPEX-DEP_CWS '!Q69</f>
        <v>71416.666666666672</v>
      </c>
      <c r="R38" s="86">
        <f>'CAPEX-DEP_CWS '!R69</f>
        <v>71416.666666666672</v>
      </c>
      <c r="S38" s="86">
        <f>'CAPEX-DEP_CWS '!S69</f>
        <v>71416.666666666672</v>
      </c>
      <c r="T38" s="86">
        <f>'CAPEX-DEP_CWS '!T69</f>
        <v>71416.666666666672</v>
      </c>
      <c r="U38" s="86">
        <f>'CAPEX-DEP_CWS '!U69</f>
        <v>71416.666666666672</v>
      </c>
      <c r="V38" s="86">
        <f>'CAPEX-DEP_CWS '!V69</f>
        <v>71416.666666666672</v>
      </c>
      <c r="W38" s="86">
        <f>'CAPEX-DEP_CWS '!W69</f>
        <v>71416.666666666672</v>
      </c>
      <c r="X38" s="86">
        <f>'CAPEX-DEP_CWS '!X69</f>
        <v>71533.333333333343</v>
      </c>
      <c r="Y38" s="86">
        <f>'CAPEX-DEP_CWS '!Y69</f>
        <v>71533.333333333343</v>
      </c>
      <c r="Z38" s="86">
        <f>'CAPEX-DEP_CWS '!Z69</f>
        <v>71533.333333333343</v>
      </c>
      <c r="AA38" s="86">
        <f>'CAPEX-DEP_CWS '!AA69</f>
        <v>71533.333333333343</v>
      </c>
      <c r="AB38" s="86">
        <f>'CAPEX-DEP_CWS '!AB69</f>
        <v>71533.333333333343</v>
      </c>
      <c r="AC38" s="86">
        <f>'CAPEX-DEP_CWS '!AC69</f>
        <v>71533.333333333343</v>
      </c>
      <c r="AD38" s="86">
        <f>'CAPEX-DEP_CWS '!AD69</f>
        <v>71441.666666666672</v>
      </c>
      <c r="AE38" s="86">
        <f>'CAPEX-DEP_CWS '!AE69</f>
        <v>71533.333333333343</v>
      </c>
      <c r="AF38" s="86">
        <f>'CAPEX-DEP_CWS '!AF69</f>
        <v>71533.333333333343</v>
      </c>
      <c r="AG38" s="86">
        <f>'CAPEX-DEP_CWS '!AG69</f>
        <v>71533.333333333343</v>
      </c>
      <c r="AH38" s="86">
        <f>'CAPEX-DEP_CWS '!AH69</f>
        <v>71533.333333333343</v>
      </c>
      <c r="AI38" s="86">
        <f>'CAPEX-DEP_CWS '!AI69</f>
        <v>71533.333333333343</v>
      </c>
      <c r="AJ38" s="86">
        <f>'CAPEX-DEP_CWS '!AJ69</f>
        <v>71533.333333333343</v>
      </c>
      <c r="AK38" s="86">
        <f>'CAPEX-DEP_CWS '!AK69</f>
        <v>71533.333333333343</v>
      </c>
      <c r="AL38" s="86">
        <f>'CAPEX-DEP_CWS '!AL69</f>
        <v>71533.333333333343</v>
      </c>
      <c r="AM38" s="86">
        <f>'CAPEX-DEP_CWS '!AM69</f>
        <v>71533.333333333343</v>
      </c>
      <c r="AN38" s="86">
        <f>'CAPEX-DEP_CWS '!AN69</f>
        <v>71533.333333333343</v>
      </c>
      <c r="AO38" s="86">
        <f>'CAPEX-DEP_CWS '!AO69</f>
        <v>71533.333333333343</v>
      </c>
      <c r="AP38" s="86">
        <f>'CAPEX-DEP_CWS '!AP69</f>
        <v>71533.333333333343</v>
      </c>
      <c r="AQ38" s="86">
        <f>'CAPEX-DEP_CWS '!AQ69</f>
        <v>71533.333333333343</v>
      </c>
      <c r="AR38" s="86">
        <f>'CAPEX-DEP_CWS '!AR69</f>
        <v>71533.333333333343</v>
      </c>
      <c r="AS38" s="86">
        <f>'CAPEX-DEP_CWS '!AS69</f>
        <v>71533.333333333343</v>
      </c>
      <c r="AT38" s="86">
        <f>'CAPEX-DEP_CWS '!AT69</f>
        <v>71533.333333333343</v>
      </c>
      <c r="AU38" s="86">
        <f>'CAPEX-DEP_CWS '!AU69</f>
        <v>71533.333333333343</v>
      </c>
      <c r="AV38" s="86">
        <f>'CAPEX-DEP_CWS '!AV69</f>
        <v>71533.333333333343</v>
      </c>
      <c r="AW38" s="86">
        <f>'CAPEX-DEP_CWS '!AW69</f>
        <v>71533.333333333343</v>
      </c>
      <c r="AX38" s="86">
        <f>'CAPEX-DEP_CWS '!AX69</f>
        <v>71533.333333333343</v>
      </c>
      <c r="AY38" s="86">
        <f>'CAPEX-DEP_CWS '!AY69</f>
        <v>71533.333333333343</v>
      </c>
      <c r="AZ38" s="86">
        <f>'CAPEX-DEP_CWS '!AZ69</f>
        <v>71533.333333333343</v>
      </c>
      <c r="BA38" s="86">
        <f>'CAPEX-DEP_CWS '!BA69</f>
        <v>71533.333333333343</v>
      </c>
      <c r="BB38" s="86">
        <f>'CAPEX-DEP_CWS '!BB69</f>
        <v>71533.333333333343</v>
      </c>
      <c r="BC38" s="86">
        <f>'CAPEX-DEP_CWS '!BC69</f>
        <v>71533.333333333343</v>
      </c>
      <c r="BD38" s="86">
        <f>'CAPEX-DEP_CWS '!BD69</f>
        <v>71533.333333333343</v>
      </c>
      <c r="BE38" s="86">
        <f>'CAPEX-DEP_CWS '!BE69</f>
        <v>71533.333333333343</v>
      </c>
      <c r="BF38" s="86">
        <f>'CAPEX-DEP_CWS '!BF69</f>
        <v>71533.333333333343</v>
      </c>
      <c r="BG38" s="86">
        <f>'CAPEX-DEP_CWS '!BG69</f>
        <v>71533.333333333343</v>
      </c>
      <c r="BH38" s="86">
        <f>'CAPEX-DEP_CWS '!BH69</f>
        <v>71533.333333333343</v>
      </c>
      <c r="BI38" s="86">
        <f>'CAPEX-DEP_CWS '!BI69</f>
        <v>71533.333333333343</v>
      </c>
      <c r="BJ38" s="86">
        <f>'CAPEX-DEP_CWS '!BJ69</f>
        <v>71533.333333333343</v>
      </c>
      <c r="BK38" s="86">
        <f>'CAPEX-DEP_CWS '!BK69</f>
        <v>71533.333333333343</v>
      </c>
      <c r="BL38" s="86">
        <f>'CAPEX-DEP_CWS '!BL69</f>
        <v>71533.333333333343</v>
      </c>
      <c r="BM38" s="86">
        <f>'CAPEX-DEP_CWS '!BM69</f>
        <v>71533.333333333343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24803.333333333332</v>
      </c>
      <c r="G40" s="64">
        <f t="shared" si="40"/>
        <v>4635</v>
      </c>
      <c r="H40" s="64">
        <f t="shared" si="40"/>
        <v>4801.666666666667</v>
      </c>
      <c r="I40" s="64">
        <f t="shared" si="40"/>
        <v>76301.666666666672</v>
      </c>
      <c r="J40" s="64">
        <f t="shared" si="40"/>
        <v>74801.666666666672</v>
      </c>
      <c r="K40" s="64">
        <f t="shared" si="40"/>
        <v>74801.666666666672</v>
      </c>
      <c r="L40" s="64">
        <f t="shared" si="40"/>
        <v>74801.666666666672</v>
      </c>
      <c r="M40" s="64">
        <f t="shared" si="40"/>
        <v>74801.666666666672</v>
      </c>
      <c r="N40" s="64">
        <f t="shared" si="40"/>
        <v>74801.666666666672</v>
      </c>
      <c r="O40" s="64">
        <f t="shared" si="40"/>
        <v>74801.666666666672</v>
      </c>
      <c r="P40" s="64">
        <f t="shared" si="40"/>
        <v>74801.666666666672</v>
      </c>
      <c r="Q40" s="64">
        <f t="shared" si="40"/>
        <v>74801.666666666672</v>
      </c>
      <c r="R40" s="64">
        <f t="shared" si="40"/>
        <v>79893.291666666672</v>
      </c>
      <c r="S40" s="64">
        <f t="shared" si="40"/>
        <v>74893.291666666672</v>
      </c>
      <c r="T40" s="64">
        <f t="shared" si="40"/>
        <v>74893.291666666672</v>
      </c>
      <c r="U40" s="64">
        <f t="shared" si="40"/>
        <v>76393.291666666672</v>
      </c>
      <c r="V40" s="64">
        <f t="shared" si="40"/>
        <v>74893.291666666672</v>
      </c>
      <c r="W40" s="64">
        <f t="shared" si="40"/>
        <v>74893.291666666672</v>
      </c>
      <c r="X40" s="64">
        <f t="shared" si="40"/>
        <v>75009.958333333343</v>
      </c>
      <c r="Y40" s="64">
        <f t="shared" si="40"/>
        <v>75009.958333333343</v>
      </c>
      <c r="Z40" s="64">
        <f t="shared" si="40"/>
        <v>75009.958333333343</v>
      </c>
      <c r="AA40" s="64">
        <f t="shared" si="40"/>
        <v>75009.958333333343</v>
      </c>
      <c r="AB40" s="64">
        <f t="shared" si="40"/>
        <v>75009.958333333343</v>
      </c>
      <c r="AC40" s="64">
        <f t="shared" si="40"/>
        <v>75009.958333333343</v>
      </c>
      <c r="AD40" s="64">
        <f t="shared" si="40"/>
        <v>79618.882291666683</v>
      </c>
      <c r="AE40" s="64">
        <f t="shared" si="40"/>
        <v>74710.548958333355</v>
      </c>
      <c r="AF40" s="64">
        <f t="shared" si="40"/>
        <v>74710.548958333355</v>
      </c>
      <c r="AG40" s="64">
        <f t="shared" si="40"/>
        <v>76210.548958333355</v>
      </c>
      <c r="AH40" s="64">
        <f t="shared" si="40"/>
        <v>74710.548958333355</v>
      </c>
      <c r="AI40" s="64">
        <f t="shared" si="40"/>
        <v>74710.548958333355</v>
      </c>
      <c r="AJ40" s="64">
        <f t="shared" si="40"/>
        <v>74710.548958333355</v>
      </c>
      <c r="AK40" s="64">
        <f t="shared" ref="AK40:BM40" si="41">AK38+AK36+AK34+AK32+AK26+AK20+AK13+AK6</f>
        <v>74710.548958333355</v>
      </c>
      <c r="AL40" s="64">
        <f t="shared" si="41"/>
        <v>74710.548958333355</v>
      </c>
      <c r="AM40" s="64">
        <f t="shared" si="41"/>
        <v>74710.548958333355</v>
      </c>
      <c r="AN40" s="64">
        <f t="shared" si="41"/>
        <v>74710.548958333355</v>
      </c>
      <c r="AO40" s="64">
        <f t="shared" si="41"/>
        <v>74710.548958333355</v>
      </c>
      <c r="AP40" s="64">
        <f t="shared" si="41"/>
        <v>79821.319348958335</v>
      </c>
      <c r="AQ40" s="64">
        <f t="shared" si="41"/>
        <v>74821.319348958335</v>
      </c>
      <c r="AR40" s="64">
        <f t="shared" si="41"/>
        <v>74821.319348958335</v>
      </c>
      <c r="AS40" s="64">
        <f t="shared" si="41"/>
        <v>76321.319348958335</v>
      </c>
      <c r="AT40" s="64">
        <f t="shared" si="41"/>
        <v>74821.319348958335</v>
      </c>
      <c r="AU40" s="64">
        <f t="shared" si="41"/>
        <v>74821.319348958335</v>
      </c>
      <c r="AV40" s="64">
        <f t="shared" si="41"/>
        <v>74821.319348958335</v>
      </c>
      <c r="AW40" s="64">
        <f t="shared" si="41"/>
        <v>74821.319348958335</v>
      </c>
      <c r="AX40" s="64">
        <f t="shared" si="41"/>
        <v>74821.319348958335</v>
      </c>
      <c r="AY40" s="64">
        <f t="shared" si="41"/>
        <v>74821.319348958335</v>
      </c>
      <c r="AZ40" s="64">
        <f t="shared" si="41"/>
        <v>74821.319348958335</v>
      </c>
      <c r="BA40" s="64">
        <f t="shared" si="41"/>
        <v>74821.319348958335</v>
      </c>
      <c r="BB40" s="64">
        <f t="shared" si="41"/>
        <v>79943.661936848977</v>
      </c>
      <c r="BC40" s="64">
        <f t="shared" si="41"/>
        <v>74943.661936848977</v>
      </c>
      <c r="BD40" s="64">
        <f t="shared" si="41"/>
        <v>74943.661936848977</v>
      </c>
      <c r="BE40" s="64">
        <f t="shared" si="41"/>
        <v>76443.661936848977</v>
      </c>
      <c r="BF40" s="64">
        <f t="shared" si="41"/>
        <v>74943.661936848977</v>
      </c>
      <c r="BG40" s="64">
        <f t="shared" si="41"/>
        <v>74943.661936848977</v>
      </c>
      <c r="BH40" s="64">
        <f t="shared" si="41"/>
        <v>74943.661936848977</v>
      </c>
      <c r="BI40" s="64">
        <f t="shared" si="41"/>
        <v>74943.661936848977</v>
      </c>
      <c r="BJ40" s="64">
        <f t="shared" si="41"/>
        <v>74943.661936848977</v>
      </c>
      <c r="BK40" s="64">
        <f t="shared" si="41"/>
        <v>74943.661936848977</v>
      </c>
      <c r="BL40" s="64">
        <f t="shared" si="41"/>
        <v>74943.661936848977</v>
      </c>
      <c r="BM40" s="64">
        <f t="shared" si="41"/>
        <v>74943.661936848977</v>
      </c>
      <c r="BN40" s="35">
        <f>SUM(E40:BM40)</f>
        <v>4353841.1962630209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5" t="s">
        <v>35</v>
      </c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 t="s">
        <v>36</v>
      </c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 t="s">
        <v>37</v>
      </c>
      <c r="AG1" s="375"/>
      <c r="AH1" s="375"/>
      <c r="AI1" s="375"/>
      <c r="AJ1" s="375"/>
      <c r="AK1" s="375"/>
      <c r="AL1" s="375"/>
      <c r="AM1" s="375"/>
      <c r="AN1" s="375"/>
      <c r="AO1" s="375"/>
      <c r="AP1" s="375"/>
      <c r="AQ1" s="375"/>
      <c r="AR1" s="375" t="s">
        <v>38</v>
      </c>
      <c r="AS1" s="375"/>
      <c r="AT1" s="375"/>
      <c r="AU1" s="375"/>
      <c r="AV1" s="375"/>
      <c r="AW1" s="375"/>
      <c r="AX1" s="375"/>
      <c r="AY1" s="375"/>
      <c r="AZ1" s="375"/>
      <c r="BA1" s="375"/>
      <c r="BB1" s="375"/>
      <c r="BC1" s="375"/>
      <c r="BD1" s="375" t="s">
        <v>39</v>
      </c>
      <c r="BE1" s="375"/>
      <c r="BF1" s="375"/>
      <c r="BG1" s="375"/>
      <c r="BH1" s="375"/>
      <c r="BI1" s="375"/>
      <c r="BJ1" s="375"/>
      <c r="BK1" s="375"/>
      <c r="BL1" s="375"/>
      <c r="BM1" s="375"/>
      <c r="BN1" s="375"/>
      <c r="BO1" s="375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235200000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235200000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235200000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235200000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47040000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47040000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299112720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32174544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299112720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420000000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7900000</v>
      </c>
      <c r="L565" s="26">
        <f t="shared" si="381"/>
        <v>7900000</v>
      </c>
      <c r="M565" s="26">
        <f t="shared" si="381"/>
        <v>7900000</v>
      </c>
      <c r="N565" s="26">
        <f t="shared" si="381"/>
        <v>7900000</v>
      </c>
      <c r="O565" s="26">
        <f t="shared" si="381"/>
        <v>7900000</v>
      </c>
      <c r="P565" s="26">
        <f t="shared" si="381"/>
        <v>7900000</v>
      </c>
      <c r="Q565" s="26">
        <f t="shared" si="381"/>
        <v>7900000</v>
      </c>
      <c r="R565" s="26">
        <f t="shared" si="381"/>
        <v>7900000</v>
      </c>
      <c r="S565" s="26">
        <f t="shared" si="381"/>
        <v>7900000</v>
      </c>
      <c r="T565" s="26">
        <f t="shared" si="381"/>
        <v>9100000</v>
      </c>
      <c r="U565" s="26">
        <f t="shared" si="381"/>
        <v>9100000</v>
      </c>
      <c r="V565" s="26">
        <f t="shared" si="381"/>
        <v>9100000</v>
      </c>
      <c r="W565" s="26">
        <f t="shared" si="381"/>
        <v>9100000</v>
      </c>
      <c r="X565" s="26">
        <f t="shared" si="381"/>
        <v>9100000</v>
      </c>
      <c r="Y565" s="26">
        <f t="shared" si="381"/>
        <v>9100000</v>
      </c>
      <c r="Z565" s="26">
        <f t="shared" si="381"/>
        <v>8100000</v>
      </c>
      <c r="AA565" s="26">
        <f t="shared" si="381"/>
        <v>8100000</v>
      </c>
      <c r="AB565" s="26">
        <f t="shared" si="381"/>
        <v>8100000</v>
      </c>
      <c r="AC565" s="26">
        <f t="shared" si="381"/>
        <v>8100000</v>
      </c>
      <c r="AD565" s="26">
        <f t="shared" si="381"/>
        <v>8100000</v>
      </c>
      <c r="AE565" s="26">
        <f t="shared" si="381"/>
        <v>8100000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498000000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84000000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9342424</v>
      </c>
      <c r="L568" s="26">
        <f t="shared" si="386"/>
        <v>9342424</v>
      </c>
      <c r="M568" s="26">
        <f t="shared" si="386"/>
        <v>9342424</v>
      </c>
      <c r="N568" s="26">
        <f t="shared" si="386"/>
        <v>9342424</v>
      </c>
      <c r="O568" s="26">
        <f t="shared" si="386"/>
        <v>9342424</v>
      </c>
      <c r="P568" s="26">
        <f t="shared" si="386"/>
        <v>9342424</v>
      </c>
      <c r="Q568" s="26">
        <f t="shared" si="386"/>
        <v>9342424</v>
      </c>
      <c r="R568" s="26">
        <f t="shared" si="386"/>
        <v>9342424</v>
      </c>
      <c r="S568" s="26">
        <f t="shared" si="386"/>
        <v>9342424</v>
      </c>
      <c r="T568" s="26">
        <f t="shared" si="386"/>
        <v>10782424</v>
      </c>
      <c r="U568" s="26">
        <f t="shared" si="386"/>
        <v>10782424</v>
      </c>
      <c r="V568" s="26">
        <f t="shared" si="386"/>
        <v>10782424</v>
      </c>
      <c r="W568" s="26">
        <f t="shared" si="386"/>
        <v>10782424</v>
      </c>
      <c r="X568" s="26">
        <f t="shared" si="386"/>
        <v>10782424</v>
      </c>
      <c r="Y568" s="26">
        <f t="shared" si="386"/>
        <v>10782424</v>
      </c>
      <c r="Z568" s="26">
        <f t="shared" si="386"/>
        <v>9782424</v>
      </c>
      <c r="AA568" s="26">
        <f t="shared" si="386"/>
        <v>9782424</v>
      </c>
      <c r="AB568" s="26">
        <f t="shared" si="386"/>
        <v>9782424</v>
      </c>
      <c r="AC568" s="26">
        <f t="shared" si="386"/>
        <v>9782424</v>
      </c>
      <c r="AD568" s="26">
        <f t="shared" si="386"/>
        <v>9782424</v>
      </c>
      <c r="AE568" s="26">
        <f t="shared" si="386"/>
        <v>9782424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615745440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112109088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615745440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9342424</v>
      </c>
      <c r="L570" s="40">
        <f t="shared" si="388"/>
        <v>9342424</v>
      </c>
      <c r="M570" s="40">
        <f t="shared" si="388"/>
        <v>9342424</v>
      </c>
      <c r="N570" s="40">
        <f t="shared" si="388"/>
        <v>9342424</v>
      </c>
      <c r="O570" s="40">
        <f t="shared" si="388"/>
        <v>9342424</v>
      </c>
      <c r="P570" s="40">
        <f t="shared" si="388"/>
        <v>9342424</v>
      </c>
      <c r="Q570" s="40">
        <f t="shared" si="388"/>
        <v>9342424</v>
      </c>
      <c r="R570" s="40">
        <f t="shared" si="388"/>
        <v>9342424</v>
      </c>
      <c r="S570" s="40">
        <f t="shared" si="388"/>
        <v>9342424</v>
      </c>
      <c r="T570" s="40">
        <f t="shared" si="388"/>
        <v>10782424</v>
      </c>
      <c r="U570" s="40">
        <f t="shared" si="388"/>
        <v>10782424</v>
      </c>
      <c r="V570" s="40">
        <f t="shared" si="388"/>
        <v>10782424</v>
      </c>
      <c r="W570" s="40">
        <f t="shared" si="388"/>
        <v>10782424</v>
      </c>
      <c r="X570" s="40">
        <f t="shared" si="388"/>
        <v>10782424</v>
      </c>
      <c r="Y570" s="40">
        <f t="shared" si="388"/>
        <v>10782424</v>
      </c>
      <c r="Z570" s="40">
        <f t="shared" si="388"/>
        <v>9782424</v>
      </c>
      <c r="AA570" s="40">
        <f t="shared" si="388"/>
        <v>9782424</v>
      </c>
      <c r="AB570" s="40">
        <f t="shared" si="388"/>
        <v>9782424</v>
      </c>
      <c r="AC570" s="40">
        <f t="shared" si="388"/>
        <v>9782424</v>
      </c>
      <c r="AD570" s="40">
        <f t="shared" si="388"/>
        <v>9782424</v>
      </c>
      <c r="AE570" s="40">
        <f t="shared" si="388"/>
        <v>9782424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94800000</v>
      </c>
      <c r="C9" s="3">
        <f t="shared" si="0"/>
        <v>103200000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10560000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0.11139240506329114</v>
      </c>
      <c r="C11" s="4">
        <f>C10/C9</f>
        <v>0.13023255813953488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7.1192911392405064E-2</v>
      </c>
      <c r="C13" s="4">
        <f>C12/C9</f>
        <v>6.5398139534883715E-2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112109088</v>
      </c>
      <c r="C14" s="3">
        <f>C28+C42+C56+C70</f>
        <v>123389088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615745440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4800000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32174544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5" t="s">
        <v>35</v>
      </c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 t="s">
        <v>36</v>
      </c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 t="s">
        <v>37</v>
      </c>
      <c r="AB1" s="375"/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 t="s">
        <v>38</v>
      </c>
      <c r="AN1" s="375"/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 t="s">
        <v>39</v>
      </c>
      <c r="AZ1" s="375"/>
      <c r="BA1" s="375"/>
      <c r="BB1" s="375"/>
      <c r="BC1" s="375"/>
      <c r="BD1" s="375"/>
      <c r="BE1" s="375"/>
      <c r="BF1" s="375"/>
      <c r="BG1" s="375"/>
      <c r="BH1" s="375"/>
      <c r="BI1" s="375"/>
      <c r="BJ1" s="375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5" t="s">
        <v>151</v>
      </c>
      <c r="B5" s="375"/>
    </row>
    <row r="6" spans="1:63" x14ac:dyDescent="0.15">
      <c r="C6" s="375" t="s">
        <v>35</v>
      </c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 t="s">
        <v>36</v>
      </c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  <c r="AA6" s="375" t="s">
        <v>37</v>
      </c>
      <c r="AB6" s="375"/>
      <c r="AC6" s="375"/>
      <c r="AD6" s="375"/>
      <c r="AE6" s="375"/>
      <c r="AF6" s="375"/>
      <c r="AG6" s="375"/>
      <c r="AH6" s="375"/>
      <c r="AI6" s="375"/>
      <c r="AJ6" s="375"/>
      <c r="AK6" s="375"/>
      <c r="AL6" s="375"/>
      <c r="AM6" s="375" t="s">
        <v>38</v>
      </c>
      <c r="AN6" s="375"/>
      <c r="AO6" s="375"/>
      <c r="AP6" s="375"/>
      <c r="AQ6" s="375"/>
      <c r="AR6" s="375"/>
      <c r="AS6" s="375"/>
      <c r="AT6" s="375"/>
      <c r="AU6" s="375"/>
      <c r="AV6" s="375"/>
      <c r="AW6" s="375"/>
      <c r="AX6" s="375"/>
      <c r="AY6" s="375" t="s">
        <v>39</v>
      </c>
      <c r="AZ6" s="375"/>
      <c r="BA6" s="375"/>
      <c r="BB6" s="375"/>
      <c r="BC6" s="375"/>
      <c r="BD6" s="375"/>
      <c r="BE6" s="375"/>
      <c r="BF6" s="375"/>
      <c r="BG6" s="375"/>
      <c r="BH6" s="375"/>
      <c r="BI6" s="375"/>
      <c r="BJ6" s="375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420000000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5" t="s">
        <v>154</v>
      </c>
      <c r="B13" s="375"/>
    </row>
    <row r="14" spans="1:63" x14ac:dyDescent="0.15">
      <c r="C14" s="375" t="s">
        <v>35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 t="s">
        <v>36</v>
      </c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  <c r="AA14" s="375" t="s">
        <v>37</v>
      </c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/>
      <c r="AM14" s="375" t="s">
        <v>38</v>
      </c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/>
      <c r="AY14" s="375" t="s">
        <v>39</v>
      </c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  <c r="BJ14" s="375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2023-04-13T16:44:07Z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