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92B286D2-8B01-DB4C-BD65-074E26FF15D2}" xr6:coauthVersionLast="47" xr6:coauthVersionMax="47" xr10:uidLastSave="{00000000-0000-0000-0000-000000000000}"/>
  <bookViews>
    <workbookView xWindow="16800" yWindow="500" windowWidth="16800" windowHeight="20500" tabRatio="890" firstSheet="38" activeTab="40" xr2:uid="{00000000-000D-0000-FFFF-FFFF00000000}"/>
    <workbookView xWindow="-14400" yWindow="-10240" windowWidth="16800" windowHeight="10240" firstSheet="29" activeTab="29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7" i="48" l="1"/>
  <c r="B30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E18" i="46"/>
  <c r="G18" i="46" s="1"/>
  <c r="H18" i="46" s="1"/>
  <c r="B15" i="48"/>
  <c r="B14" i="48"/>
  <c r="E7" i="48"/>
  <c r="C38" i="47"/>
  <c r="B22" i="46"/>
  <c r="G6" i="46"/>
  <c r="G7" i="46"/>
  <c r="G12" i="46"/>
  <c r="G13" i="46"/>
  <c r="B8" i="46"/>
  <c r="B15" i="46"/>
  <c r="E11" i="46"/>
  <c r="G11" i="46" s="1"/>
  <c r="H11" i="46" s="1"/>
  <c r="G15" i="46" l="1"/>
  <c r="F29" i="46" l="1"/>
  <c r="C29" i="46"/>
  <c r="G28" i="46"/>
  <c r="G27" i="46"/>
  <c r="G26" i="46"/>
  <c r="E25" i="46"/>
  <c r="G25" i="46" s="1"/>
  <c r="H25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29" i="46" l="1"/>
  <c r="E29" i="46"/>
  <c r="B7" i="47"/>
  <c r="H29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0" i="46"/>
  <c r="E110" i="46" s="1"/>
  <c r="E109" i="46"/>
  <c r="G109" i="46" s="1"/>
  <c r="H109" i="46" s="1"/>
  <c r="E104" i="46"/>
  <c r="BL68" i="49" s="1"/>
  <c r="D103" i="46"/>
  <c r="BH33" i="48" s="1"/>
  <c r="C100" i="46"/>
  <c r="C113" i="46" s="1"/>
  <c r="G97" i="46"/>
  <c r="E96" i="46"/>
  <c r="E100" i="46" s="1"/>
  <c r="D89" i="46"/>
  <c r="E89" i="46" s="1"/>
  <c r="E88" i="46"/>
  <c r="G88" i="46" s="1"/>
  <c r="H88" i="46" s="1"/>
  <c r="E83" i="46"/>
  <c r="AU68" i="49" s="1"/>
  <c r="D82" i="46"/>
  <c r="AX33" i="48" s="1"/>
  <c r="C79" i="46"/>
  <c r="C92" i="46" s="1"/>
  <c r="E75" i="46"/>
  <c r="E79" i="46" s="1"/>
  <c r="D68" i="46"/>
  <c r="E68" i="46" s="1"/>
  <c r="E67" i="46"/>
  <c r="G67" i="46" s="1"/>
  <c r="H67" i="46" s="1"/>
  <c r="E62" i="46"/>
  <c r="AJ68" i="49" s="1"/>
  <c r="D61" i="46"/>
  <c r="AH33" i="48" s="1"/>
  <c r="C58" i="46"/>
  <c r="C71" i="46" s="1"/>
  <c r="E54" i="46"/>
  <c r="E58" i="46" s="1"/>
  <c r="D47" i="46"/>
  <c r="E47" i="46" s="1"/>
  <c r="E46" i="46"/>
  <c r="G46" i="46" s="1"/>
  <c r="H46" i="46" s="1"/>
  <c r="E41" i="46"/>
  <c r="X68" i="49" s="1"/>
  <c r="D40" i="46"/>
  <c r="U33" i="48" s="1"/>
  <c r="F36" i="46"/>
  <c r="F35" i="46"/>
  <c r="F56" i="46" s="1"/>
  <c r="F77" i="46" s="1"/>
  <c r="F98" i="46" s="1"/>
  <c r="F34" i="46"/>
  <c r="G34" i="46" s="1"/>
  <c r="F33" i="46"/>
  <c r="S27" i="50" s="1"/>
  <c r="C33" i="46"/>
  <c r="E33" i="46" s="1"/>
  <c r="E37" i="46" s="1"/>
  <c r="D19" i="46"/>
  <c r="E19" i="46" s="1"/>
  <c r="F8" i="46"/>
  <c r="C8" i="46"/>
  <c r="G5" i="46"/>
  <c r="E4" i="46"/>
  <c r="E8" i="46" s="1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H22" i="51"/>
  <c r="F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J68" i="49"/>
  <c r="H68" i="49"/>
  <c r="G68" i="49"/>
  <c r="AL33" i="48"/>
  <c r="AK33" i="48"/>
  <c r="AJ33" i="48"/>
  <c r="AI33" i="48"/>
  <c r="AD33" i="48"/>
  <c r="AC33" i="48"/>
  <c r="AZ33" i="48"/>
  <c r="H43" i="51" s="1"/>
  <c r="AY33" i="48"/>
  <c r="AR33" i="48"/>
  <c r="AQ33" i="48"/>
  <c r="AX68" i="49"/>
  <c r="AW68" i="49"/>
  <c r="AV68" i="49"/>
  <c r="AP68" i="49"/>
  <c r="BM68" i="49"/>
  <c r="BF68" i="49"/>
  <c r="BE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61" i="46"/>
  <c r="C64" i="46"/>
  <c r="E82" i="46"/>
  <c r="G82" i="46" s="1"/>
  <c r="H82" i="46" s="1"/>
  <c r="G83" i="46"/>
  <c r="H83" i="46" s="1"/>
  <c r="E72" i="82"/>
  <c r="F72" i="82"/>
  <c r="G72" i="82"/>
  <c r="H72" i="82"/>
  <c r="I72" i="82"/>
  <c r="J72" i="82"/>
  <c r="K72" i="82"/>
  <c r="L72" i="82"/>
  <c r="M72" i="82"/>
  <c r="N72" i="82"/>
  <c r="O72" i="82"/>
  <c r="P72" i="82"/>
  <c r="AC72" i="82"/>
  <c r="AD72" i="82"/>
  <c r="AE72" i="82"/>
  <c r="AJ72" i="82"/>
  <c r="AK72" i="82"/>
  <c r="AL72" i="82"/>
  <c r="AM72" i="82"/>
  <c r="AT72" i="82"/>
  <c r="AU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AY72" i="82" l="1"/>
  <c r="AQ72" i="82"/>
  <c r="AI72" i="82"/>
  <c r="BI68" i="49"/>
  <c r="AR68" i="49"/>
  <c r="AZ68" i="49"/>
  <c r="AU33" i="48"/>
  <c r="AE33" i="48"/>
  <c r="AM33" i="48"/>
  <c r="X27" i="50"/>
  <c r="BE33" i="48"/>
  <c r="AS72" i="82"/>
  <c r="BG68" i="49"/>
  <c r="AS33" i="48"/>
  <c r="AZ72" i="82"/>
  <c r="AR72" i="82"/>
  <c r="E64" i="46"/>
  <c r="BH68" i="49"/>
  <c r="AQ68" i="49"/>
  <c r="AY68" i="49"/>
  <c r="AT33" i="48"/>
  <c r="AX72" i="82"/>
  <c r="AP72" i="82"/>
  <c r="AH72" i="82"/>
  <c r="F55" i="46"/>
  <c r="F76" i="46" s="1"/>
  <c r="BB68" i="49"/>
  <c r="BJ68" i="49"/>
  <c r="AS68" i="49"/>
  <c r="BA68" i="49"/>
  <c r="AV33" i="48"/>
  <c r="AF33" i="48"/>
  <c r="AN33" i="48"/>
  <c r="G43" i="51" s="1"/>
  <c r="P27" i="50"/>
  <c r="AW72" i="82"/>
  <c r="AO72" i="82"/>
  <c r="AG72" i="82"/>
  <c r="F54" i="46"/>
  <c r="G54" i="46" s="1"/>
  <c r="H54" i="46" s="1"/>
  <c r="BC68" i="49"/>
  <c r="BK68" i="49"/>
  <c r="AT68" i="49"/>
  <c r="AO33" i="48"/>
  <c r="AW33" i="48"/>
  <c r="AG33" i="48"/>
  <c r="AV72" i="82"/>
  <c r="AN72" i="82"/>
  <c r="AF72" i="82"/>
  <c r="G104" i="46"/>
  <c r="H104" i="46" s="1"/>
  <c r="BD68" i="49"/>
  <c r="AP33" i="48"/>
  <c r="BL72" i="82"/>
  <c r="BF33" i="48"/>
  <c r="BK72" i="82"/>
  <c r="E103" i="46"/>
  <c r="E106" i="46" s="1"/>
  <c r="BD72" i="82"/>
  <c r="C85" i="46"/>
  <c r="C37" i="46"/>
  <c r="C50" i="46" s="1"/>
  <c r="BC72" i="82"/>
  <c r="BB72" i="82"/>
  <c r="BC33" i="48"/>
  <c r="BD33" i="48"/>
  <c r="BJ72" i="82"/>
  <c r="W72" i="82"/>
  <c r="BI33" i="48"/>
  <c r="AA68" i="49"/>
  <c r="BG72" i="82"/>
  <c r="BJ33" i="48"/>
  <c r="Q33" i="48"/>
  <c r="X72" i="82"/>
  <c r="BF72" i="82"/>
  <c r="BA33" i="48"/>
  <c r="BK33" i="48"/>
  <c r="BE72" i="82"/>
  <c r="BB33" i="48"/>
  <c r="BL33" i="48"/>
  <c r="I43" i="51" s="1"/>
  <c r="Q72" i="82"/>
  <c r="E40" i="46"/>
  <c r="G40" i="46" s="1"/>
  <c r="H40" i="46" s="1"/>
  <c r="X33" i="48"/>
  <c r="Y33" i="48"/>
  <c r="Z72" i="82"/>
  <c r="Z33" i="48"/>
  <c r="V72" i="82"/>
  <c r="AK68" i="49"/>
  <c r="R33" i="48"/>
  <c r="R72" i="82"/>
  <c r="G41" i="46"/>
  <c r="H41" i="46" s="1"/>
  <c r="W33" i="48"/>
  <c r="Y72" i="82"/>
  <c r="S68" i="49"/>
  <c r="AA72" i="82"/>
  <c r="S72" i="82"/>
  <c r="V33" i="48"/>
  <c r="S33" i="48"/>
  <c r="AA33" i="48"/>
  <c r="BI72" i="82"/>
  <c r="BA72" i="82"/>
  <c r="U72" i="82"/>
  <c r="BG33" i="48"/>
  <c r="T33" i="48"/>
  <c r="AB33" i="48"/>
  <c r="F43" i="51" s="1"/>
  <c r="BH72" i="82"/>
  <c r="AB72" i="82"/>
  <c r="T72" i="82"/>
  <c r="C106" i="46"/>
  <c r="F37" i="46"/>
  <c r="F50" i="46" s="1"/>
  <c r="F57" i="46"/>
  <c r="G57" i="46" s="1"/>
  <c r="G36" i="46"/>
  <c r="AD68" i="49"/>
  <c r="AL68" i="49"/>
  <c r="AE68" i="49"/>
  <c r="AM68" i="49"/>
  <c r="AF68" i="49"/>
  <c r="AN68" i="49"/>
  <c r="AG68" i="49"/>
  <c r="AO68" i="49"/>
  <c r="AH68" i="49"/>
  <c r="AI68" i="49"/>
  <c r="G62" i="46"/>
  <c r="H62" i="46" s="1"/>
  <c r="AI27" i="50"/>
  <c r="AH27" i="50"/>
  <c r="Z27" i="50"/>
  <c r="G55" i="46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89" i="46"/>
  <c r="H89" i="46" s="1"/>
  <c r="AV141" i="49"/>
  <c r="AU141" i="49"/>
  <c r="AT141" i="49"/>
  <c r="BA141" i="49"/>
  <c r="AS141" i="49"/>
  <c r="Y27" i="50"/>
  <c r="G61" i="46"/>
  <c r="H61" i="46" s="1"/>
  <c r="M68" i="49"/>
  <c r="U27" i="50"/>
  <c r="AC27" i="50"/>
  <c r="W27" i="50"/>
  <c r="G33" i="46"/>
  <c r="H33" i="46" s="1"/>
  <c r="AJ141" i="49"/>
  <c r="G68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1" i="46"/>
  <c r="E85" i="46"/>
  <c r="E92" i="46"/>
  <c r="G76" i="46"/>
  <c r="J141" i="49"/>
  <c r="Q141" i="49"/>
  <c r="I141" i="49"/>
  <c r="P141" i="49"/>
  <c r="H141" i="49"/>
  <c r="O141" i="49"/>
  <c r="G141" i="49"/>
  <c r="N141" i="49"/>
  <c r="F141" i="49"/>
  <c r="M141" i="49"/>
  <c r="G19" i="46"/>
  <c r="L141" i="49"/>
  <c r="K141" i="49"/>
  <c r="AA141" i="49"/>
  <c r="S141" i="49"/>
  <c r="Z141" i="49"/>
  <c r="R141" i="49"/>
  <c r="Y141" i="49"/>
  <c r="G47" i="46"/>
  <c r="X141" i="49"/>
  <c r="W141" i="49"/>
  <c r="V141" i="49"/>
  <c r="AC141" i="49"/>
  <c r="U141" i="49"/>
  <c r="E50" i="46"/>
  <c r="AB141" i="49"/>
  <c r="T141" i="49"/>
  <c r="BL141" i="49"/>
  <c r="BD141" i="49"/>
  <c r="BK141" i="49"/>
  <c r="BC141" i="49"/>
  <c r="BJ141" i="49"/>
  <c r="BB141" i="49"/>
  <c r="BI141" i="49"/>
  <c r="E113" i="46"/>
  <c r="BH141" i="49"/>
  <c r="G110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G103" i="46" l="1"/>
  <c r="AJ27" i="50"/>
  <c r="AE27" i="50"/>
  <c r="AL27" i="50"/>
  <c r="AD27" i="50"/>
  <c r="AB27" i="50"/>
  <c r="F75" i="46"/>
  <c r="AN27" i="50" s="1"/>
  <c r="AG27" i="50"/>
  <c r="AF27" i="50"/>
  <c r="AM27" i="50"/>
  <c r="AK27" i="50"/>
  <c r="H19" i="46"/>
  <c r="G8" i="46"/>
  <c r="G22" i="46" s="1"/>
  <c r="C43" i="46"/>
  <c r="G37" i="46"/>
  <c r="H37" i="46" s="1"/>
  <c r="E43" i="46"/>
  <c r="F78" i="46"/>
  <c r="F43" i="46"/>
  <c r="F58" i="46"/>
  <c r="F71" i="46" s="1"/>
  <c r="AS27" i="50"/>
  <c r="AO27" i="50"/>
  <c r="H103" i="46"/>
  <c r="H110" i="46"/>
  <c r="H47" i="46"/>
  <c r="H68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AW27" i="50" l="1"/>
  <c r="G75" i="46"/>
  <c r="H75" i="46" s="1"/>
  <c r="AR27" i="50"/>
  <c r="AY27" i="50"/>
  <c r="F96" i="46"/>
  <c r="BD27" i="50" s="1"/>
  <c r="AX27" i="50"/>
  <c r="AV27" i="50"/>
  <c r="AP27" i="50"/>
  <c r="AT27" i="50"/>
  <c r="AU27" i="50"/>
  <c r="AQ27" i="50"/>
  <c r="F79" i="46"/>
  <c r="H8" i="46"/>
  <c r="G50" i="46"/>
  <c r="H50" i="46" s="1"/>
  <c r="G43" i="46"/>
  <c r="H43" i="46" s="1"/>
  <c r="F99" i="46"/>
  <c r="G78" i="46"/>
  <c r="G58" i="46"/>
  <c r="H58" i="46" s="1"/>
  <c r="F64" i="46"/>
  <c r="BL27" i="50"/>
  <c r="BK27" i="50"/>
  <c r="BJ27" i="50"/>
  <c r="BI27" i="50"/>
  <c r="BN27" i="50"/>
  <c r="AZ27" i="50"/>
  <c r="F92" i="46"/>
  <c r="F85" i="46"/>
  <c r="G79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96" i="46" l="1"/>
  <c r="H96" i="46" s="1"/>
  <c r="BE27" i="50"/>
  <c r="F100" i="46"/>
  <c r="BM27" i="50"/>
  <c r="BG27" i="50"/>
  <c r="BB27" i="50"/>
  <c r="BH27" i="50"/>
  <c r="BF27" i="50"/>
  <c r="BC27" i="50"/>
  <c r="BA27" i="50"/>
  <c r="G99" i="46"/>
  <c r="G71" i="46"/>
  <c r="H71" i="46" s="1"/>
  <c r="G64" i="46"/>
  <c r="H64" i="46" s="1"/>
  <c r="BM39" i="50"/>
  <c r="BM35" i="50"/>
  <c r="BM66" i="50" s="1"/>
  <c r="BN39" i="50"/>
  <c r="BN35" i="50"/>
  <c r="H79" i="46"/>
  <c r="G85" i="46"/>
  <c r="H85" i="46" s="1"/>
  <c r="G92" i="46"/>
  <c r="H92" i="46" s="1"/>
  <c r="F113" i="46"/>
  <c r="F106" i="46"/>
  <c r="G100" i="46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N66" i="50" l="1"/>
  <c r="BN43" i="50"/>
  <c r="BM43" i="50"/>
  <c r="H100" i="46"/>
  <c r="G106" i="46"/>
  <c r="H106" i="46" s="1"/>
  <c r="G113" i="46"/>
  <c r="H113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E47" i="82" l="1"/>
  <c r="E59" i="82"/>
  <c r="AD35" i="50"/>
  <c r="AD50" i="52" s="1"/>
  <c r="L21" i="82"/>
  <c r="Z42" i="50"/>
  <c r="Y67" i="49"/>
  <c r="Y69" i="49" s="1"/>
  <c r="X35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9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N43" i="50"/>
  <c r="N40" i="64" s="1"/>
  <c r="N66" i="50"/>
  <c r="P68" i="50" s="1"/>
  <c r="N50" i="52"/>
  <c r="S30" i="82"/>
  <c r="AL11" i="52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N41" i="48" l="1"/>
  <c r="V22" i="82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V38" i="82"/>
  <c r="T39" i="52"/>
  <c r="V23" i="82"/>
  <c r="V24" i="82" s="1"/>
  <c r="T38" i="52" s="1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V14" i="82"/>
  <c r="T31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Q39" i="52" l="1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I20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G50" i="68" l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I6" i="82" l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F150" i="59" l="1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AS567" i="6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C15" i="46" l="1"/>
  <c r="C22" i="46" s="1"/>
  <c r="E15" i="46"/>
  <c r="F15" i="46"/>
  <c r="H15" i="46" l="1"/>
  <c r="F22" i="46"/>
  <c r="E22" i="46"/>
  <c r="H22" i="46" s="1"/>
</calcChain>
</file>

<file path=xl/sharedStrings.xml><?xml version="1.0" encoding="utf-8"?>
<sst xmlns="http://schemas.openxmlformats.org/spreadsheetml/2006/main" count="7518" uniqueCount="1251">
  <si>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</si>
  <si>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</si>
  <si>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</si>
  <si>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</si>
  <si>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</si>
  <si>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</si>
  <si>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</si>
  <si>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</si>
  <si>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</si>
  <si>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</si>
  <si>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</si>
  <si>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</si>
  <si>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</si>
  <si>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</si>
  <si>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</si>
  <si>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</si>
  <si>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</si>
  <si>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</si>
  <si>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</si>
  <si>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</si>
  <si>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</si>
  <si>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</si>
  <si>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</si>
  <si>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</si>
  <si>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</si>
  <si>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</si>
  <si>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</si>
  <si>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</si>
  <si>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</si>
  <si>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</si>
  <si>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</si>
  <si>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</si>
  <si>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</si>
  <si>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</si>
  <si>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</si>
  <si>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</si>
  <si>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</si>
  <si>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</si>
  <si>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</si>
  <si>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</si>
  <si>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</si>
  <si>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</si>
  <si>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</si>
  <si>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</si>
  <si>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</si>
  <si>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</si>
  <si>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</si>
  <si>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</si>
  <si>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</si>
  <si>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</si>
  <si>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</si>
  <si>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</si>
  <si>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</si>
  <si>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</si>
  <si>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</si>
  <si>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</si>
  <si>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</si>
  <si>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</si>
  <si>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</si>
  <si>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</si>
  <si>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</si>
  <si>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</si>
  <si>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</si>
  <si>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</si>
  <si>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</si>
  <si>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</si>
  <si>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</si>
  <si>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</si>
  <si>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</si>
  <si>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</si>
  <si>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</si>
  <si>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</si>
  <si>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</si>
  <si>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</si>
  <si>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</si>
  <si>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</si>
  <si>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</si>
  <si>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</si>
  <si>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</si>
  <si>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</si>
  <si>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</si>
  <si>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</si>
  <si>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</si>
  <si>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</si>
  <si>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</si>
  <si>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</si>
  <si>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</si>
  <si>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</si>
  <si>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</si>
  <si>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</si>
  <si>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</si>
  <si>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</si>
  <si>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</si>
  <si>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</si>
  <si>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</si>
  <si>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</si>
  <si>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</si>
  <si>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</si>
  <si>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</si>
  <si>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</si>
  <si>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</si>
  <si>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</si>
  <si>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</si>
  <si>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</si>
  <si>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</si>
  <si>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</si>
  <si>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</si>
  <si>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</si>
  <si>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</si>
  <si>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</si>
  <si>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</si>
  <si>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</si>
  <si>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</si>
  <si>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</si>
  <si>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</si>
  <si>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</si>
  <si>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</si>
  <si>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</si>
  <si>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</si>
  <si>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</si>
  <si>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</si>
  <si>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</si>
  <si>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</si>
  <si>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</si>
  <si>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</si>
  <si>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</si>
  <si>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</si>
  <si>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</si>
  <si>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</si>
  <si>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</si>
  <si>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</si>
  <si>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</si>
  <si>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</si>
  <si>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</si>
  <si>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</si>
  <si>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</si>
  <si>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</si>
  <si>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</si>
  <si>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</si>
  <si>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</si>
  <si>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</si>
  <si>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</si>
  <si>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</si>
  <si>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</si>
  <si>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</si>
  <si>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</si>
  <si>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</si>
  <si>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</si>
  <si>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</si>
  <si>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</si>
  <si>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</si>
  <si>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</si>
  <si>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</si>
  <si>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</si>
  <si>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</si>
  <si>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</si>
  <si>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</si>
  <si>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</si>
  <si>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</si>
  <si>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</si>
  <si>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</si>
  <si>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</si>
  <si>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</si>
  <si>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</si>
  <si>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</si>
  <si>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</si>
  <si>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</si>
  <si>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</si>
  <si>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</si>
  <si>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</si>
  <si>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</si>
  <si>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</si>
  <si>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</si>
  <si>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</si>
  <si>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</si>
  <si>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</si>
  <si>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</si>
  <si>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</si>
  <si>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</si>
  <si>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</si>
  <si>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</si>
  <si>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</si>
  <si>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</si>
  <si>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</si>
  <si>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</si>
  <si>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</si>
  <si>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</si>
  <si>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</si>
  <si>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</si>
  <si>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</si>
  <si>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</si>
  <si>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</si>
  <si>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</si>
  <si>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</si>
  <si>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</si>
  <si>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</si>
  <si>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</si>
  <si>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</si>
  <si>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</si>
  <si>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</si>
  <si>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</si>
  <si>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</si>
  <si>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</si>
  <si>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</si>
  <si>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</si>
  <si>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</si>
  <si>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</si>
  <si>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</si>
  <si>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</si>
  <si>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</si>
  <si>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</si>
  <si>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</si>
  <si>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</si>
  <si>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</si>
  <si>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</si>
  <si>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</si>
  <si>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</si>
  <si>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</si>
  <si>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</si>
  <si>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</si>
  <si>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</si>
  <si>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</si>
  <si>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</si>
  <si>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</si>
  <si>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</si>
  <si>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</si>
  <si>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</si>
  <si>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</si>
  <si>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</si>
  <si>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</si>
  <si>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</si>
  <si>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</si>
  <si>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</si>
  <si>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</si>
  <si>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</si>
  <si>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</si>
  <si>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</si>
  <si>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</si>
  <si>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</si>
  <si>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</si>
  <si>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</si>
  <si>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</si>
  <si>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</si>
  <si>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</si>
  <si>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</si>
  <si>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</si>
  <si>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</si>
  <si>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</si>
  <si>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</si>
  <si>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</si>
  <si>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</si>
  <si>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</si>
  <si>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</si>
  <si>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</si>
  <si>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</si>
  <si>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</si>
  <si>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</si>
  <si>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</si>
  <si>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</si>
  <si>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</si>
  <si>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</si>
  <si>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</si>
  <si>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</si>
  <si>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</si>
  <si>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</si>
  <si>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</si>
  <si>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</si>
  <si>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</si>
  <si>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</si>
  <si>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</si>
  <si>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</si>
  <si>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</si>
  <si>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</si>
  <si>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</si>
  <si>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</si>
  <si>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</si>
  <si>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</si>
  <si>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</si>
  <si>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</si>
  <si>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</si>
  <si>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</si>
  <si>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</si>
  <si>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</si>
  <si>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</si>
  <si>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</si>
  <si>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</si>
  <si>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</si>
  <si>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</si>
  <si>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</si>
  <si>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</si>
  <si>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</si>
  <si>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</si>
  <si>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</si>
  <si>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</si>
  <si>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</si>
  <si>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</si>
  <si>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</si>
  <si>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</si>
  <si>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</si>
  <si>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</si>
  <si>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</si>
  <si>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</si>
  <si>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</si>
  <si>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</si>
  <si>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</si>
  <si>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</si>
  <si>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</si>
  <si>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</si>
  <si>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</si>
  <si>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</si>
  <si>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</si>
  <si>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</si>
  <si>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</si>
  <si>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</si>
  <si>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</si>
  <si>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</si>
  <si>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</si>
  <si>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</si>
  <si>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</si>
  <si>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</si>
  <si>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</si>
  <si>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</si>
  <si>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</si>
  <si>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</si>
  <si>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</si>
  <si>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</si>
  <si>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</si>
  <si>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</si>
  <si>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</si>
  <si>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</si>
  <si>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</si>
  <si>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</si>
  <si>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</si>
  <si>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</si>
  <si>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</si>
  <si>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</si>
  <si>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</si>
  <si>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</si>
  <si>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</si>
  <si>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</si>
  <si>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</si>
  <si>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</si>
  <si>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</si>
  <si>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</si>
  <si>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</si>
  <si>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</si>
  <si>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</si>
  <si>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</si>
  <si>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</si>
  <si>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</si>
  <si>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</si>
  <si>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</si>
  <si>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</si>
  <si>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</si>
  <si>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</si>
  <si>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</si>
  <si>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</si>
  <si>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</si>
  <si>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</si>
  <si>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</si>
  <si>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</si>
  <si>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</si>
  <si>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</si>
  <si>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</si>
  <si>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</si>
  <si>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</si>
  <si>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</si>
  <si>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</si>
  <si>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</si>
  <si>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</si>
  <si>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</si>
  <si>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</si>
  <si>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</si>
  <si>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</si>
  <si>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</si>
  <si>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</si>
  <si>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</si>
  <si>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</si>
  <si>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</si>
  <si>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</si>
  <si>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</si>
  <si>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</si>
  <si>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</si>
  <si>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</si>
  <si>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</si>
  <si>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</si>
  <si>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</si>
  <si>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</si>
  <si>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</si>
  <si>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</si>
  <si>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</si>
  <si>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</si>
  <si>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</si>
  <si>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</si>
  <si>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</si>
  <si>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</si>
  <si>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</si>
  <si>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</si>
  <si>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</si>
  <si>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</si>
  <si>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</si>
  <si>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</si>
  <si>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</si>
  <si>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</si>
  <si>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</si>
  <si>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</si>
  <si>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</si>
  <si>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</si>
  <si>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</si>
  <si>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</si>
  <si>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</si>
  <si>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</si>
  <si>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</si>
  <si>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</si>
  <si>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</si>
  <si>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</si>
  <si>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</si>
  <si>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</si>
  <si>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</si>
  <si>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</si>
  <si>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</si>
  <si>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</si>
  <si>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</si>
  <si>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</si>
  <si>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</si>
  <si>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</si>
  <si>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</si>
  <si>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</si>
  <si>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</si>
  <si>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</si>
  <si>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</si>
  <si>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</si>
  <si>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</si>
  <si>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</si>
  <si>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</si>
  <si>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</si>
  <si>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</si>
  <si>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</si>
  <si>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</si>
  <si>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</si>
  <si>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</si>
  <si>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</si>
  <si>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</si>
  <si>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</si>
  <si>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</si>
  <si>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</si>
  <si>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</si>
  <si>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</si>
  <si>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</si>
  <si>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</si>
  <si>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</si>
  <si>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</si>
  <si>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</si>
  <si>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</si>
  <si>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</si>
  <si>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</si>
  <si>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</si>
  <si>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</si>
  <si>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</si>
  <si>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</si>
  <si>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</si>
  <si>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</si>
  <si>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</si>
  <si>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</si>
  <si>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</si>
  <si>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</si>
  <si>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</si>
  <si>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</si>
  <si>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</si>
  <si>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</si>
  <si>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</si>
  <si>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</si>
  <si>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</si>
  <si>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</si>
  <si>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</si>
  <si>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</si>
  <si>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</si>
  <si>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</si>
  <si>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</si>
  <si>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</si>
  <si>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</si>
  <si>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</si>
  <si>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</si>
  <si>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</si>
  <si>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</si>
  <si>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</si>
  <si>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</si>
  <si>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</si>
  <si>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</si>
  <si>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</si>
  <si>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</si>
  <si>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</si>
  <si>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</si>
  <si>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</si>
  <si>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</si>
  <si>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</si>
  <si>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</si>
  <si>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</si>
  <si>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</si>
  <si>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</si>
  <si>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</si>
  <si>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</si>
  <si>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</si>
  <si>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</si>
  <si>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</si>
  <si>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</si>
  <si>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</si>
  <si>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</si>
  <si>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</si>
  <si>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</si>
  <si>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</si>
  <si>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</si>
  <si>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</si>
  <si>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</si>
  <si>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</si>
  <si>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</si>
  <si>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</si>
  <si>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</si>
  <si>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</si>
  <si>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</si>
  <si>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</si>
  <si>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</si>
  <si>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</si>
  <si>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</si>
  <si>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</si>
  <si>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</si>
  <si>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</si>
  <si>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</si>
  <si>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</si>
  <si>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</si>
  <si>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</si>
  <si>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</si>
  <si>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</si>
  <si>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</si>
  <si>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</si>
  <si>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</si>
  <si>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</si>
  <si>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</si>
  <si>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</si>
  <si>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</si>
  <si>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</si>
  <si>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</si>
  <si>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</si>
  <si>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</si>
  <si>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</si>
  <si>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</si>
  <si>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</si>
  <si>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</si>
  <si>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</si>
  <si>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</si>
  <si>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</si>
  <si>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</si>
  <si>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</si>
  <si>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</si>
  <si>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</si>
  <si>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</si>
  <si>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</si>
  <si>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</si>
  <si>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</si>
  <si>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</si>
  <si>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</si>
  <si>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</si>
  <si>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</si>
  <si>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</si>
  <si>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</si>
  <si>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</si>
  <si>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</si>
  <si>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</si>
  <si>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</si>
  <si>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</si>
  <si>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</si>
  <si>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</si>
  <si>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</si>
  <si>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</si>
  <si>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</si>
  <si>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</si>
  <si>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</si>
  <si>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</si>
  <si>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</si>
  <si>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</si>
  <si>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</si>
  <si>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</si>
  <si>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</si>
  <si>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</si>
  <si>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</si>
  <si>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</si>
  <si>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</si>
  <si>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</si>
  <si>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</si>
  <si>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</si>
  <si>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</si>
  <si>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</si>
  <si>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</si>
  <si>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</si>
  <si>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</si>
  <si>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</si>
  <si>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</si>
  <si>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</si>
  <si>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</si>
  <si>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</si>
  <si>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</si>
  <si>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</si>
  <si>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</si>
  <si>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</si>
  <si>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</si>
  <si>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</si>
  <si>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</si>
  <si>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</si>
  <si>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</si>
  <si>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</si>
  <si>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</si>
  <si>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</si>
  <si>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</si>
  <si>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</si>
  <si>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</si>
  <si>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</si>
  <si>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</si>
  <si>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</si>
  <si>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</si>
  <si>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</si>
  <si>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</si>
  <si>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</si>
  <si>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</si>
  <si>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</si>
  <si>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</si>
  <si>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</si>
  <si>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</si>
  <si>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</si>
  <si>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</si>
  <si>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</si>
  <si>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</si>
  <si>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</si>
  <si>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</si>
  <si>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</si>
  <si>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</si>
  <si>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</si>
  <si>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</si>
  <si>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</si>
  <si>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</si>
  <si>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</si>
  <si>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</si>
  <si>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</si>
  <si>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</si>
  <si>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</si>
  <si>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</si>
  <si>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</si>
  <si>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</si>
  <si>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</si>
  <si>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</si>
  <si>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</si>
  <si>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</si>
  <si>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</si>
  <si>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</si>
  <si>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</si>
  <si>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</si>
  <si>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</si>
  <si>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</si>
  <si>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</si>
  <si>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</si>
  <si>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</si>
  <si>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</si>
  <si>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</si>
  <si>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</si>
  <si>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</si>
  <si>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</si>
  <si>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</si>
  <si>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</si>
  <si>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</si>
  <si>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</si>
  <si>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</si>
  <si>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</si>
  <si>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</si>
  <si>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</si>
  <si>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</si>
  <si>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</si>
  <si>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</si>
  <si>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</si>
  <si>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</si>
  <si>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</si>
  <si>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</si>
  <si>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</si>
  <si>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</si>
  <si>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</si>
  <si>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</si>
  <si>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</si>
  <si>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</si>
  <si>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</si>
  <si>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</si>
  <si>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</si>
  <si>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</si>
  <si>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</si>
  <si>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</si>
  <si>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</si>
  <si>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</si>
  <si>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</si>
  <si>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</si>
  <si>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</si>
  <si>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</si>
  <si>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</si>
  <si>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</si>
  <si>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</si>
  <si>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</si>
  <si>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</si>
  <si>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</si>
  <si>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</si>
  <si>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</si>
  <si>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</si>
  <si>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</si>
  <si>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</si>
  <si>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</si>
  <si>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</si>
  <si>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</si>
  <si>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</si>
  <si>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</si>
  <si>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</si>
  <si>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</si>
  <si>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</si>
  <si>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</si>
  <si>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</si>
  <si>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</si>
  <si>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</si>
  <si>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</si>
  <si>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</si>
  <si>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</si>
  <si>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</si>
  <si>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</si>
  <si>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</si>
  <si>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</si>
  <si>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</si>
  <si>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</si>
  <si>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</si>
  <si>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</si>
  <si>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</si>
  <si>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</si>
  <si>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</si>
  <si>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</si>
  <si>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</si>
  <si>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</si>
  <si>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</si>
  <si>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</si>
  <si>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</si>
  <si>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</si>
  <si>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</si>
  <si>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</si>
  <si>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</si>
  <si>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</si>
  <si>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</si>
  <si>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</si>
  <si>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</si>
  <si>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</si>
  <si>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</si>
  <si>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</si>
  <si>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</si>
  <si>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</si>
  <si>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</si>
  <si>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</si>
  <si>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</si>
  <si>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</si>
  <si>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</si>
  <si>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</si>
  <si>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</si>
  <si>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</si>
  <si>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</si>
  <si>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</si>
  <si>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</si>
  <si>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</si>
  <si>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</si>
  <si>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</si>
  <si>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</si>
  <si>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</si>
  <si>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</si>
  <si>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</si>
  <si>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</si>
  <si>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</si>
  <si>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</si>
  <si>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</si>
  <si>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</si>
  <si>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</si>
  <si>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</si>
  <si>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</si>
  <si>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</si>
  <si>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</si>
  <si>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</si>
  <si>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</si>
  <si>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</si>
  <si>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</si>
  <si>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</si>
  <si>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</si>
  <si>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</si>
  <si>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</si>
  <si>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</si>
  <si>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</si>
  <si>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</si>
  <si>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</si>
  <si>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</si>
  <si>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</si>
  <si>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</si>
  <si>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</si>
  <si>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</si>
  <si>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</si>
  <si>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</si>
  <si>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</si>
  <si>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</si>
  <si>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</si>
  <si>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</si>
  <si>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</si>
  <si>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</si>
  <si>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</si>
  <si>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</si>
  <si>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</si>
  <si>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</si>
  <si>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</si>
  <si>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</si>
  <si>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</si>
  <si>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</si>
  <si>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</si>
  <si>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</si>
  <si>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</si>
  <si>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</si>
  <si>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</si>
  <si>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</si>
  <si>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</si>
  <si>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</si>
  <si>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</si>
  <si>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</si>
  <si>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</si>
  <si>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</si>
  <si>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</si>
  <si>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</si>
  <si>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</si>
  <si>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</si>
  <si>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</si>
  <si>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</si>
  <si>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</si>
  <si>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</si>
  <si>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</si>
  <si>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</si>
  <si>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</si>
  <si>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</si>
  <si>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</si>
  <si>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</si>
  <si>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</si>
  <si>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</si>
  <si>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</si>
  <si>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</si>
  <si>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</si>
  <si>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</si>
  <si>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</si>
  <si>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</si>
  <si>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</si>
  <si>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</si>
  <si>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</si>
  <si>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</si>
  <si>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</si>
  <si>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</si>
  <si>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</si>
  <si>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</si>
  <si>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</si>
  <si>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</si>
  <si>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</si>
  <si>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</si>
  <si>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</si>
  <si>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</si>
  <si>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</si>
  <si>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</si>
  <si>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</si>
  <si>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</si>
  <si>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</si>
  <si>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</si>
  <si>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</si>
  <si>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</si>
  <si>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</si>
  <si>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</si>
  <si>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</si>
  <si>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</si>
  <si>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</si>
  <si>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</si>
  <si>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</si>
  <si>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</si>
  <si>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</si>
  <si>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</si>
  <si>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</si>
  <si>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</si>
  <si>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</si>
  <si>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</si>
  <si>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</si>
  <si>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</si>
  <si>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</si>
  <si>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</si>
  <si>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</si>
  <si>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</si>
  <si>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</si>
  <si>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</si>
  <si>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</si>
  <si>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</si>
  <si>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</si>
  <si>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</si>
  <si>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</si>
  <si>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</si>
  <si>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</si>
  <si>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</si>
  <si>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</si>
  <si>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</si>
  <si>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</si>
  <si>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</si>
  <si>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</si>
  <si>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</si>
  <si>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</si>
  <si>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</si>
  <si>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</si>
  <si>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</si>
  <si>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</si>
  <si>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</si>
  <si>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</si>
  <si>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</si>
  <si>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</si>
  <si>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</si>
  <si>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</si>
  <si>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</si>
  <si>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</si>
  <si>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</si>
  <si>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</si>
  <si>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</si>
  <si>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</si>
  <si>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</si>
  <si>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</si>
  <si>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</si>
  <si>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</si>
  <si>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</si>
  <si>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</si>
  <si>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</si>
  <si>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</si>
  <si>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</si>
  <si>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</si>
  <si>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</si>
  <si>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</si>
  <si>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</si>
  <si>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</si>
  <si>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</si>
  <si>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</si>
  <si>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</si>
  <si>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</si>
  <si>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</si>
  <si>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</si>
  <si>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</si>
  <si>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</si>
  <si>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</si>
  <si>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</si>
  <si>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</si>
  <si>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</si>
  <si>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</si>
  <si>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</si>
  <si>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</si>
  <si>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</si>
  <si>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</si>
  <si>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</si>
  <si>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</si>
  <si>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</si>
  <si>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</si>
  <si>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</si>
  <si>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</si>
  <si>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</si>
  <si>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</si>
  <si>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</si>
  <si>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</si>
  <si>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</si>
  <si>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</si>
  <si>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</si>
  <si>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</si>
  <si>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</si>
  <si>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</si>
  <si>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</si>
  <si>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</si>
  <si>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</si>
  <si>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</si>
  <si>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</si>
  <si>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</si>
  <si>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</si>
  <si>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</si>
  <si>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</si>
  <si>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</si>
  <si>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</si>
  <si>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</si>
  <si>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</si>
  <si>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</si>
  <si>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</si>
  <si>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</si>
  <si>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</si>
  <si>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</si>
  <si>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</si>
  <si>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</si>
  <si>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</si>
  <si>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</si>
  <si>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</si>
  <si>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</si>
  <si>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</si>
  <si>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</si>
  <si>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</si>
  <si>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</si>
  <si>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</si>
  <si>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</si>
  <si>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</si>
  <si>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</si>
  <si>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</si>
  <si>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</si>
  <si>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</si>
  <si>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</si>
  <si>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</si>
  <si>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</si>
  <si>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</si>
  <si>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</si>
  <si>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</si>
  <si>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</si>
  <si>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</si>
  <si>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</si>
  <si>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</si>
  <si>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</si>
  <si>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</si>
  <si>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</si>
  <si>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</si>
  <si>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</si>
  <si>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</si>
  <si>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</si>
  <si>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</si>
  <si>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</si>
  <si>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</si>
  <si>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</si>
  <si>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</si>
  <si>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</si>
  <si>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</si>
  <si>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</si>
  <si>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</si>
  <si>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</si>
  <si>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</si>
  <si>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</si>
  <si>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</si>
  <si>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</si>
  <si>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</si>
  <si>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</si>
  <si>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</si>
  <si>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</si>
  <si>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</si>
  <si>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</si>
  <si>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</si>
  <si>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</si>
  <si>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</si>
  <si>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</si>
  <si>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</si>
  <si>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</si>
  <si>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</si>
  <si>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</si>
  <si>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</si>
  <si>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</si>
  <si>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</si>
  <si>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</si>
  <si>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</si>
  <si>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</si>
  <si>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</si>
  <si>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</si>
  <si>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</si>
  <si>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</si>
  <si>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</si>
  <si>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</si>
  <si>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</si>
  <si>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</si>
  <si>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</si>
  <si>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</si>
  <si>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</si>
  <si>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</si>
  <si>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</si>
  <si>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</si>
  <si>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</si>
  <si>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</si>
  <si>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</si>
  <si>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</si>
  <si>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</si>
  <si>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</si>
  <si>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</si>
  <si>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</si>
  <si>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</si>
  <si>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</si>
  <si>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</si>
  <si>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</si>
  <si>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</si>
  <si>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</si>
  <si>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</si>
  <si>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</si>
  <si>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</si>
  <si>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</si>
  <si>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</si>
  <si>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</si>
  <si>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</si>
  <si>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</si>
  <si>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</si>
  <si>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</si>
  <si>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</si>
  <si>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</si>
  <si>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</si>
  <si>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</si>
  <si>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</si>
  <si>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</si>
  <si>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</si>
  <si>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</si>
  <si>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</si>
  <si>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</si>
  <si>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</si>
  <si>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</si>
  <si>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</si>
  <si>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</si>
  <si>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</si>
  <si>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</si>
  <si>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</si>
  <si>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</si>
  <si>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</si>
  <si>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</si>
  <si>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</si>
  <si>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</si>
  <si>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</si>
  <si>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</si>
  <si>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</si>
  <si>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</si>
  <si>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</si>
  <si>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</si>
  <si>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</si>
  <si>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</si>
  <si>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</si>
  <si>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</si>
  <si>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</si>
  <si>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</si>
  <si>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</si>
  <si>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</si>
  <si>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</si>
  <si>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</si>
  <si>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</si>
  <si>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</si>
  <si>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</si>
  <si>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</si>
  <si>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</si>
  <si>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</si>
  <si>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</si>
  <si>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</si>
  <si>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</si>
  <si>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</si>
  <si>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</si>
  <si>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</si>
  <si>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</si>
  <si>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</si>
  <si>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</si>
  <si>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</si>
  <si>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</si>
  <si>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</si>
  <si>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</si>
  <si>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</si>
  <si>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</si>
  <si>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</si>
  <si>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</si>
  <si>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</si>
  <si>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</si>
  <si>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</si>
  <si>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</si>
  <si>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</si>
  <si>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</si>
  <si>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</si>
  <si>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</si>
  <si>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</si>
  <si>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</si>
  <si>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</si>
  <si>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</si>
  <si>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</si>
  <si>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</si>
  <si>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</si>
  <si>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</si>
  <si>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</si>
  <si>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</si>
  <si>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</si>
  <si>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</si>
  <si>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</si>
  <si>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</si>
  <si>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</si>
  <si>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</si>
  <si>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</si>
  <si>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</si>
  <si>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</si>
  <si>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</si>
  <si>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</si>
  <si>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</si>
  <si>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</si>
  <si>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</si>
  <si>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</si>
  <si>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</si>
  <si>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</si>
  <si>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</si>
  <si>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</si>
  <si>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</si>
  <si>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</si>
  <si>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</si>
  <si>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</si>
  <si>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</si>
  <si>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</si>
  <si>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</si>
  <si>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</si>
  <si>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</si>
  <si>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</si>
  <si>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</si>
  <si>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</si>
  <si>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</si>
  <si>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</si>
  <si>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</si>
  <si>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</si>
  <si>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</si>
  <si>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</si>
  <si>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</si>
  <si>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</si>
  <si>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</si>
  <si>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</si>
  <si>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</si>
  <si>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</si>
  <si>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</si>
  <si>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</si>
  <si>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</si>
  <si>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</si>
  <si>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</si>
  <si>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</si>
  <si>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</si>
  <si>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</si>
  <si>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</si>
  <si>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</si>
  <si>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</si>
  <si>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</si>
  <si>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</si>
  <si>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</si>
  <si>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</si>
  <si>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</si>
  <si>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</si>
  <si>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</si>
  <si>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</si>
  <si>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</si>
  <si>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</si>
  <si>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Diario</t>
  </si>
  <si>
    <t>Fusión</t>
  </si>
  <si>
    <t>Total Fusión</t>
  </si>
  <si>
    <t>Total Pronóstico Mercado</t>
  </si>
  <si>
    <t>Domicilio</t>
  </si>
  <si>
    <t>Envase</t>
  </si>
  <si>
    <t>Cubiertos</t>
  </si>
  <si>
    <t>Envío</t>
  </si>
  <si>
    <t>Individual</t>
  </si>
  <si>
    <t>Plato servicio</t>
  </si>
  <si>
    <t>Domicilio Options</t>
  </si>
  <si>
    <t>Afuera Service Units</t>
  </si>
  <si>
    <t>Local Service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</si>
</sst>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0" fillId="0" borderId="0" xfId="0" applyFont="1" applyAlignment="1">
      <alignment horizontal="left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-37352648.266666666</c:v>
                </c:pt>
                <c:pt idx="5">
                  <c:v>-46593318.93333333</c:v>
                </c:pt>
                <c:pt idx="6">
                  <c:v>-55811033.899999999</c:v>
                </c:pt>
                <c:pt idx="7">
                  <c:v>-65089368.166666664</c:v>
                </c:pt>
                <c:pt idx="8">
                  <c:v>-74331598.833333328</c:v>
                </c:pt>
                <c:pt idx="9">
                  <c:v>-83596048.799999997</c:v>
                </c:pt>
                <c:pt idx="10">
                  <c:v>-92848363.766666666</c:v>
                </c:pt>
                <c:pt idx="11">
                  <c:v>-102086703.73333333</c:v>
                </c:pt>
                <c:pt idx="12">
                  <c:v>-111377023.7</c:v>
                </c:pt>
                <c:pt idx="13">
                  <c:v>-122143360.30416667</c:v>
                </c:pt>
                <c:pt idx="14">
                  <c:v>-132859453.40833335</c:v>
                </c:pt>
                <c:pt idx="15">
                  <c:v>-143564211.32500002</c:v>
                </c:pt>
                <c:pt idx="16">
                  <c:v>-154288061.36666667</c:v>
                </c:pt>
                <c:pt idx="17">
                  <c:v>-164984997.53333333</c:v>
                </c:pt>
                <c:pt idx="18">
                  <c:v>-175675834.26249999</c:v>
                </c:pt>
                <c:pt idx="19">
                  <c:v>-185390290.97083333</c:v>
                </c:pt>
                <c:pt idx="20">
                  <c:v>-195094153.80416667</c:v>
                </c:pt>
                <c:pt idx="21">
                  <c:v>-204816904.95000002</c:v>
                </c:pt>
                <c:pt idx="22">
                  <c:v>-214558171.09583336</c:v>
                </c:pt>
                <c:pt idx="23">
                  <c:v>-224280922.2416667</c:v>
                </c:pt>
                <c:pt idx="24">
                  <c:v>-234043034.07500005</c:v>
                </c:pt>
                <c:pt idx="25">
                  <c:v>-242464169.51979172</c:v>
                </c:pt>
                <c:pt idx="26">
                  <c:v>-250971582.56875005</c:v>
                </c:pt>
                <c:pt idx="27">
                  <c:v>-259501730.69270837</c:v>
                </c:pt>
                <c:pt idx="28">
                  <c:v>-268053467.29166672</c:v>
                </c:pt>
                <c:pt idx="29">
                  <c:v>-276606930.57812506</c:v>
                </c:pt>
                <c:pt idx="30">
                  <c:v>-285195545.30208337</c:v>
                </c:pt>
                <c:pt idx="31">
                  <c:v>-293726531.90104169</c:v>
                </c:pt>
                <c:pt idx="32">
                  <c:v>-302283795.1875</c:v>
                </c:pt>
                <c:pt idx="33">
                  <c:v>-310784595.96145833</c:v>
                </c:pt>
                <c:pt idx="34">
                  <c:v>-319306001.73541665</c:v>
                </c:pt>
                <c:pt idx="35">
                  <c:v>-327806802.50937498</c:v>
                </c:pt>
                <c:pt idx="36">
                  <c:v>-336224666.35833329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-37810626.600000001</c:v>
                </c:pt>
                <c:pt idx="5">
                  <c:v>-47078035.600000001</c:v>
                </c:pt>
                <c:pt idx="6">
                  <c:v>-56307418.900000006</c:v>
                </c:pt>
                <c:pt idx="7">
                  <c:v>-65542421.500000007</c:v>
                </c:pt>
                <c:pt idx="8">
                  <c:v>-74775390.5</c:v>
                </c:pt>
                <c:pt idx="9">
                  <c:v>-83984508.799999997</c:v>
                </c:pt>
                <c:pt idx="10">
                  <c:v>-93235182.099999994</c:v>
                </c:pt>
                <c:pt idx="11">
                  <c:v>-102435880.39999999</c:v>
                </c:pt>
                <c:pt idx="12">
                  <c:v>-111777558.69999999</c:v>
                </c:pt>
                <c:pt idx="13">
                  <c:v>-122794012.38749999</c:v>
                </c:pt>
                <c:pt idx="14">
                  <c:v>-133726213.82499999</c:v>
                </c:pt>
                <c:pt idx="15">
                  <c:v>-144474498.82499999</c:v>
                </c:pt>
                <c:pt idx="16">
                  <c:v>-155229594.69999999</c:v>
                </c:pt>
                <c:pt idx="17">
                  <c:v>-166002626.69999999</c:v>
                </c:pt>
                <c:pt idx="18">
                  <c:v>-176672215.51249999</c:v>
                </c:pt>
                <c:pt idx="19">
                  <c:v>-186333782.63749999</c:v>
                </c:pt>
                <c:pt idx="20">
                  <c:v>-196016424.63749999</c:v>
                </c:pt>
                <c:pt idx="21">
                  <c:v>-205646886.19999999</c:v>
                </c:pt>
                <c:pt idx="22">
                  <c:v>-215386394.01249999</c:v>
                </c:pt>
                <c:pt idx="23">
                  <c:v>-224999386.82499999</c:v>
                </c:pt>
                <c:pt idx="24">
                  <c:v>-234749371.57499999</c:v>
                </c:pt>
                <c:pt idx="25">
                  <c:v>-243303916.60312498</c:v>
                </c:pt>
                <c:pt idx="26">
                  <c:v>-252021887.56874996</c:v>
                </c:pt>
                <c:pt idx="27">
                  <c:v>-260582479.85937497</c:v>
                </c:pt>
                <c:pt idx="28">
                  <c:v>-269181590.62499994</c:v>
                </c:pt>
                <c:pt idx="29">
                  <c:v>-277818671.82812494</c:v>
                </c:pt>
                <c:pt idx="30">
                  <c:v>-286330814.46874994</c:v>
                </c:pt>
                <c:pt idx="31">
                  <c:v>-294849380.23437494</c:v>
                </c:pt>
                <c:pt idx="32">
                  <c:v>-303325021.43749994</c:v>
                </c:pt>
                <c:pt idx="33">
                  <c:v>-311764780.12812495</c:v>
                </c:pt>
                <c:pt idx="34">
                  <c:v>-320284427.56874996</c:v>
                </c:pt>
                <c:pt idx="35">
                  <c:v>-328608510.00937498</c:v>
                </c:pt>
                <c:pt idx="36">
                  <c:v>-336947058.02499998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-37352648.266666666</c:v>
                </c:pt>
                <c:pt idx="5">
                  <c:v>-46593318.93333333</c:v>
                </c:pt>
                <c:pt idx="6">
                  <c:v>-55811033.899999999</c:v>
                </c:pt>
                <c:pt idx="7">
                  <c:v>-65089368.166666664</c:v>
                </c:pt>
                <c:pt idx="8">
                  <c:v>-74331598.833333328</c:v>
                </c:pt>
                <c:pt idx="9">
                  <c:v>-83596048.799999997</c:v>
                </c:pt>
                <c:pt idx="10">
                  <c:v>-92848363.766666666</c:v>
                </c:pt>
                <c:pt idx="11">
                  <c:v>-102086703.73333333</c:v>
                </c:pt>
                <c:pt idx="12">
                  <c:v>-111377023.7</c:v>
                </c:pt>
                <c:pt idx="13">
                  <c:v>-122143360.30416667</c:v>
                </c:pt>
                <c:pt idx="14">
                  <c:v>-132859453.40833335</c:v>
                </c:pt>
                <c:pt idx="15">
                  <c:v>-143564211.32500002</c:v>
                </c:pt>
                <c:pt idx="16">
                  <c:v>-154288061.36666667</c:v>
                </c:pt>
                <c:pt idx="17">
                  <c:v>-164984997.53333333</c:v>
                </c:pt>
                <c:pt idx="18">
                  <c:v>-175675834.26249999</c:v>
                </c:pt>
                <c:pt idx="19">
                  <c:v>-185390290.97083333</c:v>
                </c:pt>
                <c:pt idx="20">
                  <c:v>-195094153.80416667</c:v>
                </c:pt>
                <c:pt idx="21">
                  <c:v>-204816904.95000002</c:v>
                </c:pt>
                <c:pt idx="22">
                  <c:v>-214558171.09583336</c:v>
                </c:pt>
                <c:pt idx="23">
                  <c:v>-224280922.2416667</c:v>
                </c:pt>
                <c:pt idx="24">
                  <c:v>-234043034.07500005</c:v>
                </c:pt>
                <c:pt idx="25">
                  <c:v>-242464169.51979172</c:v>
                </c:pt>
                <c:pt idx="26">
                  <c:v>-250971582.56875005</c:v>
                </c:pt>
                <c:pt idx="27">
                  <c:v>-259501730.69270837</c:v>
                </c:pt>
                <c:pt idx="28">
                  <c:v>-268053467.29166672</c:v>
                </c:pt>
                <c:pt idx="29">
                  <c:v>-276606930.57812506</c:v>
                </c:pt>
                <c:pt idx="30">
                  <c:v>-285195545.30208337</c:v>
                </c:pt>
                <c:pt idx="31">
                  <c:v>-293726531.90104169</c:v>
                </c:pt>
                <c:pt idx="32">
                  <c:v>-302283795.1875</c:v>
                </c:pt>
                <c:pt idx="33">
                  <c:v>-310784595.96145833</c:v>
                </c:pt>
                <c:pt idx="34">
                  <c:v>-319306001.73541665</c:v>
                </c:pt>
                <c:pt idx="35">
                  <c:v>-327806802.50937498</c:v>
                </c:pt>
                <c:pt idx="36">
                  <c:v>-336224666.35833329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-37810626.600000001</c:v>
                </c:pt>
                <c:pt idx="5">
                  <c:v>-47078035.600000001</c:v>
                </c:pt>
                <c:pt idx="6">
                  <c:v>-56307418.900000006</c:v>
                </c:pt>
                <c:pt idx="7">
                  <c:v>-65542421.500000007</c:v>
                </c:pt>
                <c:pt idx="8">
                  <c:v>-74775390.5</c:v>
                </c:pt>
                <c:pt idx="9">
                  <c:v>-83984508.799999997</c:v>
                </c:pt>
                <c:pt idx="10">
                  <c:v>-93235182.099999994</c:v>
                </c:pt>
                <c:pt idx="11">
                  <c:v>-102435880.39999999</c:v>
                </c:pt>
                <c:pt idx="12">
                  <c:v>-111777558.69999999</c:v>
                </c:pt>
                <c:pt idx="13">
                  <c:v>-122794012.38749999</c:v>
                </c:pt>
                <c:pt idx="14">
                  <c:v>-133726213.82499999</c:v>
                </c:pt>
                <c:pt idx="15">
                  <c:v>-144474498.82499999</c:v>
                </c:pt>
                <c:pt idx="16">
                  <c:v>-155229594.69999999</c:v>
                </c:pt>
                <c:pt idx="17">
                  <c:v>-166002626.69999999</c:v>
                </c:pt>
                <c:pt idx="18">
                  <c:v>-176672215.51249999</c:v>
                </c:pt>
                <c:pt idx="19">
                  <c:v>-186333782.63749999</c:v>
                </c:pt>
                <c:pt idx="20">
                  <c:v>-196016424.63749999</c:v>
                </c:pt>
                <c:pt idx="21">
                  <c:v>-205646886.19999999</c:v>
                </c:pt>
                <c:pt idx="22">
                  <c:v>-215386394.01249999</c:v>
                </c:pt>
                <c:pt idx="23">
                  <c:v>-224999386.82499999</c:v>
                </c:pt>
                <c:pt idx="24">
                  <c:v>-234749371.57499999</c:v>
                </c:pt>
                <c:pt idx="25">
                  <c:v>-243303916.60312498</c:v>
                </c:pt>
                <c:pt idx="26">
                  <c:v>-252021887.56874996</c:v>
                </c:pt>
                <c:pt idx="27">
                  <c:v>-260582479.85937497</c:v>
                </c:pt>
                <c:pt idx="28">
                  <c:v>-269181590.62499994</c:v>
                </c:pt>
                <c:pt idx="29">
                  <c:v>-277818671.82812494</c:v>
                </c:pt>
                <c:pt idx="30">
                  <c:v>-286330814.46874994</c:v>
                </c:pt>
                <c:pt idx="31">
                  <c:v>-294849380.23437494</c:v>
                </c:pt>
                <c:pt idx="32">
                  <c:v>-303325021.43749994</c:v>
                </c:pt>
                <c:pt idx="33">
                  <c:v>-311764780.12812495</c:v>
                </c:pt>
                <c:pt idx="34">
                  <c:v>-320284427.56874996</c:v>
                </c:pt>
                <c:pt idx="35">
                  <c:v>-328608510.00937498</c:v>
                </c:pt>
                <c:pt idx="36">
                  <c:v>-336947058.02499998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47049443.600000001</c:v>
                </c:pt>
                <c:pt idx="1">
                  <c:v>37618219.600000001</c:v>
                </c:pt>
                <c:pt idx="2">
                  <c:v>28222395.600000001</c:v>
                </c:pt>
                <c:pt idx="3">
                  <c:v>18753181.600000001</c:v>
                </c:pt>
                <c:pt idx="4">
                  <c:v>9267409.0000000019</c:v>
                </c:pt>
                <c:pt idx="5">
                  <c:v>55357844.79999999</c:v>
                </c:pt>
                <c:pt idx="6">
                  <c:v>46128461.499999985</c:v>
                </c:pt>
                <c:pt idx="7">
                  <c:v>36893458.899999984</c:v>
                </c:pt>
                <c:pt idx="8">
                  <c:v>27660489.899999984</c:v>
                </c:pt>
                <c:pt idx="9">
                  <c:v>18451371.599999983</c:v>
                </c:pt>
                <c:pt idx="10">
                  <c:v>9200698.2999999821</c:v>
                </c:pt>
                <c:pt idx="11">
                  <c:v>52793714.299999982</c:v>
                </c:pt>
                <c:pt idx="12">
                  <c:v>43452035.999999985</c:v>
                </c:pt>
                <c:pt idx="13">
                  <c:v>32435582.312499985</c:v>
                </c:pt>
                <c:pt idx="14">
                  <c:v>21503380.874999985</c:v>
                </c:pt>
                <c:pt idx="15">
                  <c:v>10755095.874999985</c:v>
                </c:pt>
                <c:pt idx="16">
                  <c:v>-1.4901161193847656E-8</c:v>
                </c:pt>
                <c:pt idx="17">
                  <c:v>-10773032.000000015</c:v>
                </c:pt>
                <c:pt idx="18">
                  <c:v>-21442620.812500015</c:v>
                </c:pt>
                <c:pt idx="19">
                  <c:v>-31104187.937500015</c:v>
                </c:pt>
                <c:pt idx="20">
                  <c:v>-40786829.937500015</c:v>
                </c:pt>
                <c:pt idx="21">
                  <c:v>-50417291.500000015</c:v>
                </c:pt>
                <c:pt idx="22">
                  <c:v>-60156799.312500015</c:v>
                </c:pt>
                <c:pt idx="23">
                  <c:v>-69769792.125000015</c:v>
                </c:pt>
                <c:pt idx="24">
                  <c:v>-79519776.875000015</c:v>
                </c:pt>
                <c:pt idx="25">
                  <c:v>-88074321.903125018</c:v>
                </c:pt>
                <c:pt idx="26">
                  <c:v>-96792292.868750021</c:v>
                </c:pt>
                <c:pt idx="27">
                  <c:v>-105352885.15937503</c:v>
                </c:pt>
                <c:pt idx="28">
                  <c:v>-113951995.92500003</c:v>
                </c:pt>
                <c:pt idx="29">
                  <c:v>-122589077.12812503</c:v>
                </c:pt>
                <c:pt idx="30">
                  <c:v>-131101219.76875003</c:v>
                </c:pt>
                <c:pt idx="31">
                  <c:v>-139619785.53437501</c:v>
                </c:pt>
                <c:pt idx="32">
                  <c:v>-148095426.73750001</c:v>
                </c:pt>
                <c:pt idx="33">
                  <c:v>-156535185.42812502</c:v>
                </c:pt>
                <c:pt idx="34">
                  <c:v>-165054832.86875004</c:v>
                </c:pt>
                <c:pt idx="35">
                  <c:v>-173378915.30937505</c:v>
                </c:pt>
                <c:pt idx="36">
                  <c:v>-181717463.32500005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256620</c:v>
                </c:pt>
                <c:pt idx="4">
                  <c:v>273000</c:v>
                </c:pt>
                <c:pt idx="5">
                  <c:v>310310</c:v>
                </c:pt>
                <c:pt idx="6">
                  <c:v>256620</c:v>
                </c:pt>
                <c:pt idx="7">
                  <c:v>273000</c:v>
                </c:pt>
                <c:pt idx="8">
                  <c:v>219310</c:v>
                </c:pt>
                <c:pt idx="9">
                  <c:v>219310</c:v>
                </c:pt>
                <c:pt idx="10">
                  <c:v>219310</c:v>
                </c:pt>
                <c:pt idx="11">
                  <c:v>128310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156620</c:v>
                </c:pt>
                <c:pt idx="4">
                  <c:v>160500</c:v>
                </c:pt>
                <c:pt idx="5">
                  <c:v>185310</c:v>
                </c:pt>
                <c:pt idx="6">
                  <c:v>156620</c:v>
                </c:pt>
                <c:pt idx="7">
                  <c:v>160500</c:v>
                </c:pt>
                <c:pt idx="8">
                  <c:v>131810</c:v>
                </c:pt>
                <c:pt idx="9">
                  <c:v>131810</c:v>
                </c:pt>
                <c:pt idx="10">
                  <c:v>131810</c:v>
                </c:pt>
                <c:pt idx="11">
                  <c:v>78310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208826.66666666666</c:v>
                </c:pt>
                <c:pt idx="4">
                  <c:v>214000</c:v>
                </c:pt>
                <c:pt idx="5">
                  <c:v>247080</c:v>
                </c:pt>
                <c:pt idx="6">
                  <c:v>208826.66666666666</c:v>
                </c:pt>
                <c:pt idx="7">
                  <c:v>214000</c:v>
                </c:pt>
                <c:pt idx="8">
                  <c:v>175746.66666666666</c:v>
                </c:pt>
                <c:pt idx="9">
                  <c:v>175746.66666666666</c:v>
                </c:pt>
                <c:pt idx="10">
                  <c:v>175746.66666666666</c:v>
                </c:pt>
                <c:pt idx="11">
                  <c:v>104413.33333333333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967590</c:v>
                </c:pt>
                <c:pt idx="4">
                  <c:v>1066830</c:v>
                </c:pt>
                <c:pt idx="5">
                  <c:v>1190880</c:v>
                </c:pt>
                <c:pt idx="6">
                  <c:v>967590</c:v>
                </c:pt>
                <c:pt idx="7">
                  <c:v>1066830</c:v>
                </c:pt>
                <c:pt idx="8">
                  <c:v>868350</c:v>
                </c:pt>
                <c:pt idx="9">
                  <c:v>868350</c:v>
                </c:pt>
                <c:pt idx="10">
                  <c:v>868350</c:v>
                </c:pt>
                <c:pt idx="11">
                  <c:v>545820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967590</c:v>
                </c:pt>
                <c:pt idx="4">
                  <c:v>1066830</c:v>
                </c:pt>
                <c:pt idx="5">
                  <c:v>1190880</c:v>
                </c:pt>
                <c:pt idx="6">
                  <c:v>967590</c:v>
                </c:pt>
                <c:pt idx="7">
                  <c:v>1066830</c:v>
                </c:pt>
                <c:pt idx="8">
                  <c:v>868350</c:v>
                </c:pt>
                <c:pt idx="9">
                  <c:v>868350</c:v>
                </c:pt>
                <c:pt idx="10">
                  <c:v>868350</c:v>
                </c:pt>
                <c:pt idx="11">
                  <c:v>545820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125580</c:v>
                </c:pt>
                <c:pt idx="4">
                  <c:v>125580</c:v>
                </c:pt>
                <c:pt idx="5">
                  <c:v>146510</c:v>
                </c:pt>
                <c:pt idx="6">
                  <c:v>125580</c:v>
                </c:pt>
                <c:pt idx="7">
                  <c:v>125580</c:v>
                </c:pt>
                <c:pt idx="8">
                  <c:v>104650</c:v>
                </c:pt>
                <c:pt idx="9">
                  <c:v>104650</c:v>
                </c:pt>
                <c:pt idx="10">
                  <c:v>104650</c:v>
                </c:pt>
                <c:pt idx="11">
                  <c:v>62790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3915.5</c:v>
                </c:pt>
                <c:pt idx="4">
                  <c:v>4012.5</c:v>
                </c:pt>
                <c:pt idx="5">
                  <c:v>4632.75</c:v>
                </c:pt>
                <c:pt idx="6">
                  <c:v>3915.5</c:v>
                </c:pt>
                <c:pt idx="7">
                  <c:v>4012.5</c:v>
                </c:pt>
                <c:pt idx="8">
                  <c:v>3295.25</c:v>
                </c:pt>
                <c:pt idx="9">
                  <c:v>3295.25</c:v>
                </c:pt>
                <c:pt idx="10">
                  <c:v>3295.25</c:v>
                </c:pt>
                <c:pt idx="11">
                  <c:v>1957.75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4403915.5</c:v>
                </c:pt>
                <c:pt idx="4">
                  <c:v>4404012.5</c:v>
                </c:pt>
                <c:pt idx="5">
                  <c:v>4404632.75</c:v>
                </c:pt>
                <c:pt idx="6">
                  <c:v>4403915.5</c:v>
                </c:pt>
                <c:pt idx="7">
                  <c:v>4404012.5</c:v>
                </c:pt>
                <c:pt idx="8">
                  <c:v>4403295.25</c:v>
                </c:pt>
                <c:pt idx="9">
                  <c:v>4403295.25</c:v>
                </c:pt>
                <c:pt idx="10">
                  <c:v>4403295.25</c:v>
                </c:pt>
                <c:pt idx="11">
                  <c:v>4401957.75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3915.5</c:v>
                </c:pt>
                <c:pt idx="4">
                  <c:v>4012.5</c:v>
                </c:pt>
                <c:pt idx="5">
                  <c:v>4632.75</c:v>
                </c:pt>
                <c:pt idx="6">
                  <c:v>3915.5</c:v>
                </c:pt>
                <c:pt idx="7">
                  <c:v>4012.5</c:v>
                </c:pt>
                <c:pt idx="8">
                  <c:v>3295.25</c:v>
                </c:pt>
                <c:pt idx="9">
                  <c:v>3295.25</c:v>
                </c:pt>
                <c:pt idx="10">
                  <c:v>3295.25</c:v>
                </c:pt>
                <c:pt idx="11">
                  <c:v>1957.75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4403915.5</c:v>
                </c:pt>
                <c:pt idx="4">
                  <c:v>4404012.5</c:v>
                </c:pt>
                <c:pt idx="5">
                  <c:v>4404632.75</c:v>
                </c:pt>
                <c:pt idx="6">
                  <c:v>4403915.5</c:v>
                </c:pt>
                <c:pt idx="7">
                  <c:v>4404012.5</c:v>
                </c:pt>
                <c:pt idx="8">
                  <c:v>4403295.25</c:v>
                </c:pt>
                <c:pt idx="9">
                  <c:v>4403295.25</c:v>
                </c:pt>
                <c:pt idx="10">
                  <c:v>4403295.25</c:v>
                </c:pt>
                <c:pt idx="11">
                  <c:v>4401957.75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17" workbookViewId="0" zoomToFit="1"/>
    <sheetView zoomScale="163" workbookViewId="1" zoomToFit="1"/>
    <sheetView zoomScale="163" workbookViewId="2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67.321736363636347</v>
      </c>
      <c r="E5" s="257">
        <f>E153/E168</f>
        <v>-72.037281828703712</v>
      </c>
      <c r="F5" s="257">
        <f>F153/F168</f>
        <v>-174.70792406728012</v>
      </c>
      <c r="G5" s="257">
        <f>G153/G168</f>
        <v>-307.77089030777194</v>
      </c>
      <c r="H5" s="257">
        <f>H153/H168</f>
        <v>-50.453106096237278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66.030827272727251</v>
      </c>
      <c r="E6" s="257">
        <f>(E150+E151)/E168</f>
        <v>-73.406170717592602</v>
      </c>
      <c r="F6" s="257">
        <f>(F150+F151)/F168</f>
        <v>-176.21828977890368</v>
      </c>
      <c r="G6" s="257">
        <f>(G150+G151)/G168</f>
        <v>-309.43060028229672</v>
      </c>
      <c r="H6" s="257">
        <f>(H150+H151)/H168</f>
        <v>-51.941403214253484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16.801418439716311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-51.650871235138858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-5.0783080289636855</v>
      </c>
      <c r="E15" s="259">
        <f>E113/((D180+E180)/2)</f>
        <v>7.0173320101348748</v>
      </c>
      <c r="F15" s="259">
        <f>F113/((E180+F180)/2)</f>
        <v>0.78659187781745465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1025570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1025570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1293290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24032332.25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52832332.25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10566466.450000001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17315554.450000003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112147886.69999999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112641721.7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-111348431.7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-111377023.7</v>
      </c>
      <c r="E114" s="70">
        <f>'FIN-P&amp;L_CWS'!F104</f>
        <v>-234043034.07499999</v>
      </c>
      <c r="F114" s="70">
        <f>'FIN-P&amp;L_CWS'!G104</f>
        <v>-336224666.35833329</v>
      </c>
      <c r="G114" s="70">
        <f>'FIN-P&amp;L_CWS'!H104</f>
        <v>-457736685.85552078</v>
      </c>
      <c r="H114" s="70">
        <f>'FIN-P&amp;L_CWS'!I104</f>
        <v>-621097162.18776298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-111348431.7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-128310</v>
      </c>
      <c r="E124" s="121">
        <f>'FIN-CASHFLOW_CWS'!E9</f>
        <v>-112802.5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-302035</v>
      </c>
      <c r="E128" s="121">
        <f>'FIN-CASHFLOW_CWS'!E13</f>
        <v>-298802.5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-111650466.7</v>
      </c>
      <c r="E130" s="121">
        <f>'FIN-CASHFLOW_CWS'!E15</f>
        <v>-122964812.87499997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47078035.600000001</v>
      </c>
      <c r="D138" s="121">
        <f>'FIN-CASHFLOW_CWS'!D23</f>
        <v>108151559.09999999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47049443.600000001</v>
      </c>
      <c r="D140" s="121">
        <f>'FIN-CASHFLOW_CWS'!D25</f>
        <v>-3597407.6000000089</v>
      </c>
      <c r="E140" s="121">
        <f>'FIN-CASHFLOW_CWS'!E25</f>
        <v>-122971812.87499997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47049443.600000001</v>
      </c>
      <c r="E142" s="121">
        <f>'FIN-CASHFLOW_CWS'!E27</f>
        <v>43452035.999999993</v>
      </c>
      <c r="F142" s="121">
        <f>'FIN-CASHFLOW_CWS'!F27</f>
        <v>-79519776.87499997</v>
      </c>
      <c r="G142" s="121">
        <f>'FIN-CASHFLOW_CWS'!G27</f>
        <v>-181717463.32499993</v>
      </c>
      <c r="H142" s="121">
        <f>'FIN-CASHFLOW_CWS'!H27</f>
        <v>-303367883.32218742</v>
      </c>
      <c r="I142" s="121"/>
    </row>
    <row r="143" spans="2:9" x14ac:dyDescent="0.15">
      <c r="B143" s="136" t="s">
        <v>487</v>
      </c>
      <c r="C143" s="121">
        <f>'FIN-CASHFLOW_CWS'!C28</f>
        <v>47049443.600000001</v>
      </c>
      <c r="D143" s="121">
        <f>'FIN-CASHFLOW_CWS'!D28</f>
        <v>43452035.999999993</v>
      </c>
      <c r="E143" s="121">
        <f>'FIN-CASHFLOW_CWS'!E28</f>
        <v>-79519776.87499997</v>
      </c>
      <c r="F143" s="121">
        <f>'FIN-CASHFLOW_CWS'!F28</f>
        <v>-181717463.32499993</v>
      </c>
      <c r="G143" s="121">
        <f>'FIN-CASHFLOW_CWS'!G28</f>
        <v>-303367883.32218742</v>
      </c>
      <c r="H143" s="121">
        <f>'FIN-CASHFLOW_CWS'!H28</f>
        <v>-470521356.65442961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47049443.600000001</v>
      </c>
      <c r="D150" s="121">
        <f>'FIN-BALANCE_CWS'!E7</f>
        <v>43452035.999999985</v>
      </c>
      <c r="E150" s="121">
        <f>'FIN-BALANCE_CWS'!F7</f>
        <v>-79519776.875000015</v>
      </c>
      <c r="F150" s="121">
        <f>'FIN-BALANCE_CWS'!G7</f>
        <v>-181717463.32500005</v>
      </c>
      <c r="G150" s="121">
        <f>'FIN-BALANCE_CWS'!H7</f>
        <v>-303367883.32218754</v>
      </c>
      <c r="H150" s="121">
        <f>'FIN-BALANCE_CWS'!I7</f>
        <v>-470521356.65442961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128310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47049443.600000001</v>
      </c>
      <c r="D153" s="121">
        <f>'FIN-BALANCE_CWS'!E10</f>
        <v>44432345.999999985</v>
      </c>
      <c r="E153" s="121">
        <f>'FIN-BALANCE_CWS'!F10</f>
        <v>-77800264.375000015</v>
      </c>
      <c r="F153" s="121">
        <f>'FIN-BALANCE_CWS'!G10</f>
        <v>-180005068.32500005</v>
      </c>
      <c r="G153" s="121">
        <f>'FIN-BALANCE_CWS'!H10</f>
        <v>-301546531.82218754</v>
      </c>
      <c r="H153" s="121">
        <f>'FIN-BALANCE_CWS'!I10</f>
        <v>-456811504.15442961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47049443.600000001</v>
      </c>
      <c r="D160" s="121">
        <f>'FIN-BALANCE_CWS'!E17</f>
        <v>44512570.999999985</v>
      </c>
      <c r="E160" s="121">
        <f>'FIN-BALANCE_CWS'!F17</f>
        <v>-77733439.375000015</v>
      </c>
      <c r="F160" s="121">
        <f>'FIN-BALANCE_CWS'!G17</f>
        <v>-179964751.65833339</v>
      </c>
      <c r="G160" s="121">
        <f>'FIN-BALANCE_CWS'!H17</f>
        <v>-301527315.15552086</v>
      </c>
      <c r="H160" s="121">
        <f>'FIN-BALANCE_CWS'!I17</f>
        <v>-456813387.48776293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47078035.600000001</v>
      </c>
      <c r="D177" s="121">
        <f>'FIN-BALANCE_CWS'!E34</f>
        <v>155229594.69999999</v>
      </c>
      <c r="E177" s="121">
        <f>'FIN-BALANCE_CWS'!F34</f>
        <v>155229594.69999999</v>
      </c>
      <c r="F177" s="121">
        <f>'FIN-BALANCE_CWS'!G34</f>
        <v>155229594.69999999</v>
      </c>
      <c r="G177" s="121">
        <f>'FIN-BALANCE_CWS'!H34</f>
        <v>155229594.69999999</v>
      </c>
      <c r="H177" s="121">
        <f>'FIN-BALANCE_CWS'!I34</f>
        <v>155229594.69999999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-102086703.73333333</v>
      </c>
      <c r="E178" s="121">
        <f>'FIN-BALANCE_CWS'!F35</f>
        <v>-224280922.2416667</v>
      </c>
      <c r="F178" s="121">
        <f>'FIN-BALANCE_CWS'!G35</f>
        <v>-327806802.50937498</v>
      </c>
      <c r="G178" s="121">
        <f>'FIN-BALANCE_CWS'!H35</f>
        <v>-447676192.86617178</v>
      </c>
      <c r="H178" s="121">
        <f>'FIN-BALANCE_CWS'!I35</f>
        <v>-607507679.40782607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-9290319.9666666668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47049443.600000001</v>
      </c>
      <c r="D180" s="121">
        <f>'FIN-BALANCE_CWS'!E37</f>
        <v>43852570.999999985</v>
      </c>
      <c r="E180" s="121">
        <f>'FIN-BALANCE_CWS'!F37</f>
        <v>-78813439.375000045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47049443.600000001</v>
      </c>
      <c r="D182" s="121">
        <f>'FIN-BALANCE_CWS'!E39</f>
        <v>44512570.999999985</v>
      </c>
      <c r="E182" s="121">
        <f>'FIN-BALANCE_CWS'!F39</f>
        <v>-77733439.375000045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1025570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1166600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1025570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1227340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694218.75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1293290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-2846031.9499999997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24032332.25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235128849.20124996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52832332.25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419928849.20124996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10566466.450000001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83985769.840250015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17315554.450000003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117731209.84025002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112147886.69999999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615660059.04149985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112641721.7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618251130.23776293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-111348431.7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-621097162.18776298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-111377023.7</v>
      </c>
      <c r="F104" s="130">
        <f>F103+E104</f>
        <v>-234043034.07499999</v>
      </c>
      <c r="G104" s="130">
        <f>G103+F104</f>
        <v>-336224666.35833329</v>
      </c>
      <c r="H104" s="130">
        <f>H103+G104</f>
        <v>-457736685.85552078</v>
      </c>
      <c r="I104" s="130">
        <f>I103+H104</f>
        <v>-621097162.18776298</v>
      </c>
      <c r="J104" s="38">
        <f>SUM(D104:I104)</f>
        <v>-1760507164.1766169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125580</v>
      </c>
      <c r="I120" s="70">
        <f>'REV-REVCALC_CWS'!I34</f>
        <v>125580</v>
      </c>
      <c r="J120" s="70">
        <f>'REV-REVCALC_CWS'!J34</f>
        <v>146510</v>
      </c>
      <c r="K120" s="70">
        <f>'REV-REVCALC_CWS'!K34</f>
        <v>125580</v>
      </c>
      <c r="L120" s="70">
        <f>'REV-REVCALC_CWS'!L34</f>
        <v>125580</v>
      </c>
      <c r="M120" s="70">
        <f>'REV-REVCALC_CWS'!M34</f>
        <v>104650</v>
      </c>
      <c r="N120" s="70">
        <f>'REV-REVCALC_CWS'!N34</f>
        <v>104650</v>
      </c>
      <c r="O120" s="70">
        <f>'REV-REVCALC_CWS'!O34</f>
        <v>104650</v>
      </c>
      <c r="P120" s="70">
        <f>'REV-REVCALC_CWS'!P34</f>
        <v>62790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>
        <f>SUM(D120:BL120)</f>
        <v>1166600</v>
      </c>
    </row>
    <row r="121" spans="2:65" s="33" customFormat="1" x14ac:dyDescent="0.15">
      <c r="B121" s="47" t="s">
        <v>370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0</v>
      </c>
      <c r="O121" s="70">
        <f>'REV-REVCALC_CWS'!O35</f>
        <v>0</v>
      </c>
      <c r="P121" s="70">
        <f>'REV-REVCALC_CWS'!P35</f>
        <v>0</v>
      </c>
      <c r="Q121" s="70">
        <f>'REV-REVCALC_CWS'!Q35</f>
        <v>225</v>
      </c>
      <c r="R121" s="70">
        <f>'REV-REVCALC_CWS'!R35</f>
        <v>375</v>
      </c>
      <c r="S121" s="70">
        <f>'REV-REVCALC_CWS'!S35</f>
        <v>425</v>
      </c>
      <c r="T121" s="70">
        <f>'REV-REVCALC_CWS'!T35</f>
        <v>575</v>
      </c>
      <c r="U121" s="70">
        <f>'REV-REVCALC_CWS'!U35</f>
        <v>625</v>
      </c>
      <c r="V121" s="70">
        <f>'REV-REVCALC_CWS'!V35</f>
        <v>700</v>
      </c>
      <c r="W121" s="70">
        <f>'REV-REVCALC_CWS'!W35</f>
        <v>575</v>
      </c>
      <c r="X121" s="70">
        <f>'REV-REVCALC_CWS'!X35</f>
        <v>625</v>
      </c>
      <c r="Y121" s="70">
        <f>'REV-REVCALC_CWS'!Y35</f>
        <v>500</v>
      </c>
      <c r="Z121" s="70">
        <f>'REV-REVCALC_CWS'!Z35</f>
        <v>500</v>
      </c>
      <c r="AA121" s="70">
        <f>'REV-REVCALC_CWS'!AA35</f>
        <v>500</v>
      </c>
      <c r="AB121" s="70">
        <f>'REV-REVCALC_CWS'!AB35</f>
        <v>300</v>
      </c>
      <c r="AC121" s="70">
        <f>'REV-REVCALC_CWS'!AC35</f>
        <v>500</v>
      </c>
      <c r="AD121" s="70">
        <f>'REV-REVCALC_CWS'!AD35</f>
        <v>825</v>
      </c>
      <c r="AE121" s="70">
        <f>'REV-REVCALC_CWS'!AE35</f>
        <v>950</v>
      </c>
      <c r="AF121" s="70">
        <f>'REV-REVCALC_CWS'!AF35</f>
        <v>1100</v>
      </c>
      <c r="AG121" s="70">
        <f>'REV-REVCALC_CWS'!AG35</f>
        <v>1200</v>
      </c>
      <c r="AH121" s="70">
        <f>'REV-REVCALC_CWS'!AH35</f>
        <v>1325</v>
      </c>
      <c r="AI121" s="70">
        <f>'REV-REVCALC_CWS'!AI35</f>
        <v>1100</v>
      </c>
      <c r="AJ121" s="70">
        <f>'REV-REVCALC_CWS'!AJ35</f>
        <v>1200</v>
      </c>
      <c r="AK121" s="70">
        <f>'REV-REVCALC_CWS'!AK35</f>
        <v>950</v>
      </c>
      <c r="AL121" s="70">
        <f>'REV-REVCALC_CWS'!AL35</f>
        <v>950</v>
      </c>
      <c r="AM121" s="70">
        <f>'REV-REVCALC_CWS'!AM35</f>
        <v>950</v>
      </c>
      <c r="AN121" s="70">
        <f>'REV-REVCALC_CWS'!AN35</f>
        <v>575</v>
      </c>
      <c r="AO121" s="70">
        <f>'REV-REVCALC_CWS'!AO35</f>
        <v>910</v>
      </c>
      <c r="AP121" s="70">
        <f>'REV-REVCALC_CWS'!AP35</f>
        <v>1505</v>
      </c>
      <c r="AQ121" s="70">
        <f>'REV-REVCALC_CWS'!AQ35</f>
        <v>1715</v>
      </c>
      <c r="AR121" s="70">
        <f>'REV-REVCALC_CWS'!AR35</f>
        <v>1925</v>
      </c>
      <c r="AS121" s="70">
        <f>'REV-REVCALC_CWS'!AS35</f>
        <v>2100</v>
      </c>
      <c r="AT121" s="70">
        <f>'REV-REVCALC_CWS'!AT35</f>
        <v>2310</v>
      </c>
      <c r="AU121" s="70">
        <f>'REV-REVCALC_CWS'!AU35</f>
        <v>1925</v>
      </c>
      <c r="AV121" s="70">
        <f>'REV-REVCALC_CWS'!AV35</f>
        <v>2100</v>
      </c>
      <c r="AW121" s="70">
        <f>'REV-REVCALC_CWS'!AW35</f>
        <v>1680</v>
      </c>
      <c r="AX121" s="70">
        <f>'REV-REVCALC_CWS'!AX35</f>
        <v>1680</v>
      </c>
      <c r="AY121" s="70">
        <f>'REV-REVCALC_CWS'!AY35</f>
        <v>1680</v>
      </c>
      <c r="AZ121" s="70">
        <f>'REV-REVCALC_CWS'!AZ35</f>
        <v>1015</v>
      </c>
      <c r="BA121" s="70">
        <f>'REV-REVCALC_CWS'!BA35</f>
        <v>1015</v>
      </c>
      <c r="BB121" s="70">
        <f>'REV-REVCALC_CWS'!BB35</f>
        <v>1680</v>
      </c>
      <c r="BC121" s="70">
        <f>'REV-REVCALC_CWS'!BC35</f>
        <v>1890</v>
      </c>
      <c r="BD121" s="70">
        <f>'REV-REVCALC_CWS'!BD35</f>
        <v>2100</v>
      </c>
      <c r="BE121" s="70">
        <f>'REV-REVCALC_CWS'!BE35</f>
        <v>2310</v>
      </c>
      <c r="BF121" s="70">
        <f>'REV-REVCALC_CWS'!BF35</f>
        <v>2555</v>
      </c>
      <c r="BG121" s="70">
        <f>'REV-REVCALC_CWS'!BG35</f>
        <v>2100</v>
      </c>
      <c r="BH121" s="70">
        <f>'REV-REVCALC_CWS'!BH35</f>
        <v>2310</v>
      </c>
      <c r="BI121" s="70">
        <f>'REV-REVCALC_CWS'!BI35</f>
        <v>1855</v>
      </c>
      <c r="BJ121" s="70">
        <f>'REV-REVCALC_CWS'!BJ35</f>
        <v>1855</v>
      </c>
      <c r="BK121" s="70">
        <f>'REV-REVCALC_CWS'!BK35</f>
        <v>1855</v>
      </c>
      <c r="BL121" s="70">
        <f>'REV-REVCALC_CWS'!BL35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125580</v>
      </c>
      <c r="I122" s="70">
        <f t="shared" si="10"/>
        <v>125580</v>
      </c>
      <c r="J122" s="70">
        <f t="shared" si="10"/>
        <v>146510</v>
      </c>
      <c r="K122" s="70">
        <f t="shared" si="10"/>
        <v>125580</v>
      </c>
      <c r="L122" s="70">
        <f t="shared" si="10"/>
        <v>125580</v>
      </c>
      <c r="M122" s="70">
        <f t="shared" si="10"/>
        <v>104650</v>
      </c>
      <c r="N122" s="70">
        <f t="shared" si="10"/>
        <v>104650</v>
      </c>
      <c r="O122" s="70">
        <f t="shared" si="10"/>
        <v>104650</v>
      </c>
      <c r="P122" s="70">
        <f t="shared" si="10"/>
        <v>62790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1227340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0</v>
      </c>
      <c r="O125" s="70">
        <f>'REV-REVCALC_CWS'!O38</f>
        <v>0</v>
      </c>
      <c r="P125" s="70">
        <f>'REV-REVCALC_CWS'!P38</f>
        <v>0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>
        <f>SUM(D125:BL125)</f>
        <v>39750</v>
      </c>
    </row>
    <row r="126" spans="2:65" s="33" customFormat="1" x14ac:dyDescent="0.15">
      <c r="B126" s="47" t="s">
        <v>372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0</v>
      </c>
      <c r="O126" s="70">
        <f>'REV-REVCALC_CWS'!O39</f>
        <v>0</v>
      </c>
      <c r="P126" s="70">
        <f>'REV-REVCALC_CWS'!P39</f>
        <v>0</v>
      </c>
      <c r="Q126" s="70">
        <f>'REV-REVCALC_CWS'!Q39</f>
        <v>1181.25</v>
      </c>
      <c r="R126" s="70">
        <f>'REV-REVCALC_CWS'!R39</f>
        <v>1856.25</v>
      </c>
      <c r="S126" s="70">
        <f>'REV-REVCALC_CWS'!S39</f>
        <v>2025</v>
      </c>
      <c r="T126" s="70">
        <f>'REV-REVCALC_CWS'!T39</f>
        <v>2362.5</v>
      </c>
      <c r="U126" s="70">
        <f>'REV-REVCALC_CWS'!U39</f>
        <v>2700</v>
      </c>
      <c r="V126" s="70">
        <f>'REV-REVCALC_CWS'!V39</f>
        <v>2868.75</v>
      </c>
      <c r="W126" s="70">
        <f>'REV-REVCALC_CWS'!W39</f>
        <v>2362.5</v>
      </c>
      <c r="X126" s="70">
        <f>'REV-REVCALC_CWS'!X39</f>
        <v>2700</v>
      </c>
      <c r="Y126" s="70">
        <f>'REV-REVCALC_CWS'!Y39</f>
        <v>2193.75</v>
      </c>
      <c r="Z126" s="70">
        <f>'REV-REVCALC_CWS'!Z39</f>
        <v>2193.75</v>
      </c>
      <c r="AA126" s="70">
        <f>'REV-REVCALC_CWS'!AA39</f>
        <v>2193.75</v>
      </c>
      <c r="AB126" s="70">
        <f>'REV-REVCALC_CWS'!AB39</f>
        <v>1350</v>
      </c>
      <c r="AC126" s="70">
        <f>'REV-REVCALC_CWS'!AC39</f>
        <v>4781.25</v>
      </c>
      <c r="AD126" s="70">
        <f>'REV-REVCALC_CWS'!AD39</f>
        <v>7650</v>
      </c>
      <c r="AE126" s="70">
        <f>'REV-REVCALC_CWS'!AE39</f>
        <v>8415</v>
      </c>
      <c r="AF126" s="70">
        <f>'REV-REVCALC_CWS'!AF39</f>
        <v>8797.5</v>
      </c>
      <c r="AG126" s="70">
        <f>'REV-REVCALC_CWS'!AG39</f>
        <v>9753.75</v>
      </c>
      <c r="AH126" s="70">
        <f>'REV-REVCALC_CWS'!AH39</f>
        <v>10710</v>
      </c>
      <c r="AI126" s="70">
        <f>'REV-REVCALC_CWS'!AI39</f>
        <v>8797.5</v>
      </c>
      <c r="AJ126" s="70">
        <f>'REV-REVCALC_CWS'!AJ39</f>
        <v>9753.75</v>
      </c>
      <c r="AK126" s="70">
        <f>'REV-REVCALC_CWS'!AK39</f>
        <v>8032.5</v>
      </c>
      <c r="AL126" s="70">
        <f>'REV-REVCALC_CWS'!AL39</f>
        <v>8032.5</v>
      </c>
      <c r="AM126" s="70">
        <f>'REV-REVCALC_CWS'!AM39</f>
        <v>8032.5</v>
      </c>
      <c r="AN126" s="70">
        <f>'REV-REVCALC_CWS'!AN39</f>
        <v>4972.5</v>
      </c>
      <c r="AO126" s="70">
        <f>'REV-REVCALC_CWS'!AO39</f>
        <v>10125</v>
      </c>
      <c r="AP126" s="70">
        <f>'REV-REVCALC_CWS'!AP39</f>
        <v>16200</v>
      </c>
      <c r="AQ126" s="70">
        <f>'REV-REVCALC_CWS'!AQ39</f>
        <v>18022.5</v>
      </c>
      <c r="AR126" s="70">
        <f>'REV-REVCALC_CWS'!AR39</f>
        <v>18427.5</v>
      </c>
      <c r="AS126" s="70">
        <f>'REV-REVCALC_CWS'!AS39</f>
        <v>20452.5</v>
      </c>
      <c r="AT126" s="70">
        <f>'REV-REVCALC_CWS'!AT39</f>
        <v>22477.5</v>
      </c>
      <c r="AU126" s="70">
        <f>'REV-REVCALC_CWS'!AU39</f>
        <v>18427.5</v>
      </c>
      <c r="AV126" s="70">
        <f>'REV-REVCALC_CWS'!AV39</f>
        <v>20452.5</v>
      </c>
      <c r="AW126" s="70">
        <f>'REV-REVCALC_CWS'!AW39</f>
        <v>16605</v>
      </c>
      <c r="AX126" s="70">
        <f>'REV-REVCALC_CWS'!AX39</f>
        <v>16605</v>
      </c>
      <c r="AY126" s="70">
        <f>'REV-REVCALC_CWS'!AY39</f>
        <v>16605</v>
      </c>
      <c r="AZ126" s="70">
        <f>'REV-REVCALC_CWS'!AZ39</f>
        <v>10327.5</v>
      </c>
      <c r="BA126" s="70">
        <f>'REV-REVCALC_CWS'!BA39</f>
        <v>16200</v>
      </c>
      <c r="BB126" s="70">
        <f>'REV-REVCALC_CWS'!BB39</f>
        <v>25920</v>
      </c>
      <c r="BC126" s="70">
        <f>'REV-REVCALC_CWS'!BC39</f>
        <v>28957.5</v>
      </c>
      <c r="BD126" s="70">
        <f>'REV-REVCALC_CWS'!BD39</f>
        <v>29362.5</v>
      </c>
      <c r="BE126" s="70">
        <f>'REV-REVCALC_CWS'!BE39</f>
        <v>32602.5</v>
      </c>
      <c r="BF126" s="70">
        <f>'REV-REVCALC_CWS'!BF39</f>
        <v>35640</v>
      </c>
      <c r="BG126" s="70">
        <f>'REV-REVCALC_CWS'!BG39</f>
        <v>29362.5</v>
      </c>
      <c r="BH126" s="70">
        <f>'REV-REVCALC_CWS'!BH39</f>
        <v>32602.5</v>
      </c>
      <c r="BI126" s="70">
        <f>'REV-REVCALC_CWS'!BI39</f>
        <v>26325</v>
      </c>
      <c r="BJ126" s="70">
        <f>'REV-REVCALC_CWS'!BJ39</f>
        <v>26325</v>
      </c>
      <c r="BK126" s="70">
        <f>'REV-REVCALC_CWS'!BK39</f>
        <v>26325</v>
      </c>
      <c r="BL126" s="70">
        <f>'REV-REVCALC_CWS'!BL39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694218.75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156620</v>
      </c>
      <c r="I129" s="104">
        <f t="shared" si="12"/>
        <v>160500</v>
      </c>
      <c r="J129" s="104">
        <f t="shared" si="12"/>
        <v>185310</v>
      </c>
      <c r="K129" s="104">
        <f t="shared" si="12"/>
        <v>156620</v>
      </c>
      <c r="L129" s="104">
        <f t="shared" si="12"/>
        <v>160500</v>
      </c>
      <c r="M129" s="104">
        <f t="shared" si="12"/>
        <v>131810</v>
      </c>
      <c r="N129" s="104">
        <f t="shared" si="12"/>
        <v>131810</v>
      </c>
      <c r="O129" s="104">
        <f t="shared" si="12"/>
        <v>131810</v>
      </c>
      <c r="P129" s="104">
        <f t="shared" si="12"/>
        <v>78310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-2846031.9499999997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2003915.5</v>
      </c>
      <c r="I150" s="158">
        <f>STAFF_CWS!L210</f>
        <v>2004012.5</v>
      </c>
      <c r="J150" s="158">
        <f>STAFF_CWS!M210</f>
        <v>2004632.75</v>
      </c>
      <c r="K150" s="158">
        <f>STAFF_CWS!N210</f>
        <v>2003915.5</v>
      </c>
      <c r="L150" s="158">
        <f>STAFF_CWS!O210</f>
        <v>2004012.5</v>
      </c>
      <c r="M150" s="158">
        <f>STAFF_CWS!P210</f>
        <v>2003295.25</v>
      </c>
      <c r="N150" s="158">
        <f>STAFF_CWS!Q210</f>
        <v>2003295.25</v>
      </c>
      <c r="O150" s="158">
        <f>STAFF_CWS!R210</f>
        <v>2003295.25</v>
      </c>
      <c r="P150" s="158">
        <f>STAFF_CWS!S210</f>
        <v>2001957.75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235128849.20124996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4403915.5</v>
      </c>
      <c r="I154" s="160">
        <f t="shared" si="17"/>
        <v>4404012.5</v>
      </c>
      <c r="J154" s="168">
        <f t="shared" si="17"/>
        <v>4404632.75</v>
      </c>
      <c r="K154" s="160">
        <f t="shared" si="17"/>
        <v>4403915.5</v>
      </c>
      <c r="L154" s="160">
        <f t="shared" si="17"/>
        <v>4404012.5</v>
      </c>
      <c r="M154" s="160">
        <f t="shared" si="17"/>
        <v>4403295.25</v>
      </c>
      <c r="N154" s="160">
        <f t="shared" si="17"/>
        <v>4403295.25</v>
      </c>
      <c r="O154" s="160">
        <f t="shared" si="17"/>
        <v>4403295.25</v>
      </c>
      <c r="P154" s="160">
        <f t="shared" si="17"/>
        <v>4401957.75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419928849.20124996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880783.1</v>
      </c>
      <c r="I164" s="161">
        <f>STAFF_CWS!L224+STAFF_CWS!L289+STAFF_CWS!L372+STAFF_CWS!L545</f>
        <v>880802.5</v>
      </c>
      <c r="J164" s="158">
        <f>STAFF_CWS!M224+STAFF_CWS!M289+STAFF_CWS!M372+STAFF_CWS!M545</f>
        <v>880926.55</v>
      </c>
      <c r="K164" s="161">
        <f>STAFF_CWS!N224+STAFF_CWS!N289+STAFF_CWS!N372+STAFF_CWS!N545</f>
        <v>880783.1</v>
      </c>
      <c r="L164" s="161">
        <f>STAFF_CWS!O224+STAFF_CWS!O289+STAFF_CWS!O372+STAFF_CWS!O545</f>
        <v>880802.5</v>
      </c>
      <c r="M164" s="161">
        <f>STAFF_CWS!P224+STAFF_CWS!P289+STAFF_CWS!P372+STAFF_CWS!P545</f>
        <v>880659.05</v>
      </c>
      <c r="N164" s="161">
        <f>STAFF_CWS!Q224+STAFF_CWS!Q289+STAFF_CWS!Q372+STAFF_CWS!Q545</f>
        <v>880659.05</v>
      </c>
      <c r="O164" s="161">
        <f>STAFF_CWS!R224+STAFF_CWS!R289+STAFF_CWS!R372+STAFF_CWS!R545</f>
        <v>880659.05</v>
      </c>
      <c r="P164" s="161">
        <f>STAFF_CWS!S224+STAFF_CWS!S289+STAFF_CWS!S372+STAFF_CWS!S545</f>
        <v>880391.55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83985769.840249985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1443207.1</v>
      </c>
      <c r="I167" s="161">
        <f t="shared" si="19"/>
        <v>1443226.5</v>
      </c>
      <c r="J167" s="158">
        <f t="shared" si="19"/>
        <v>1443350.55</v>
      </c>
      <c r="K167" s="161">
        <f t="shared" si="19"/>
        <v>1443207.1</v>
      </c>
      <c r="L167" s="161">
        <f t="shared" si="19"/>
        <v>1443226.5</v>
      </c>
      <c r="M167" s="161">
        <f t="shared" si="19"/>
        <v>1443083.05</v>
      </c>
      <c r="N167" s="161">
        <f t="shared" si="19"/>
        <v>1443083.05</v>
      </c>
      <c r="O167" s="161">
        <f t="shared" si="19"/>
        <v>1443083.05</v>
      </c>
      <c r="P167" s="161">
        <f t="shared" si="19"/>
        <v>1442815.55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117731209.84024999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9347122.5999999996</v>
      </c>
      <c r="I169" s="130">
        <f t="shared" si="20"/>
        <v>9347239</v>
      </c>
      <c r="J169" s="104">
        <f t="shared" si="20"/>
        <v>9347983.3000000007</v>
      </c>
      <c r="K169" s="130">
        <f t="shared" si="20"/>
        <v>9347122.5999999996</v>
      </c>
      <c r="L169" s="130">
        <f t="shared" si="20"/>
        <v>9347239</v>
      </c>
      <c r="M169" s="130">
        <f t="shared" si="20"/>
        <v>9346378.3000000007</v>
      </c>
      <c r="N169" s="130">
        <f t="shared" si="20"/>
        <v>9346378.3000000007</v>
      </c>
      <c r="O169" s="130">
        <f t="shared" si="20"/>
        <v>9346378.3000000007</v>
      </c>
      <c r="P169" s="130">
        <f t="shared" si="20"/>
        <v>9344773.3000000007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615660059.04150021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9365414.2666666657</v>
      </c>
      <c r="I205" s="130">
        <f t="shared" si="22"/>
        <v>9401170.666666666</v>
      </c>
      <c r="J205" s="104">
        <f t="shared" si="22"/>
        <v>9403024.9666666668</v>
      </c>
      <c r="K205" s="130">
        <f t="shared" si="22"/>
        <v>9434954.2666666657</v>
      </c>
      <c r="L205" s="130">
        <f t="shared" si="22"/>
        <v>9402730.666666666</v>
      </c>
      <c r="M205" s="130">
        <f t="shared" si="22"/>
        <v>9396259.9666666668</v>
      </c>
      <c r="N205" s="130">
        <f t="shared" si="22"/>
        <v>9384124.9666666668</v>
      </c>
      <c r="O205" s="130">
        <f t="shared" si="22"/>
        <v>9370149.9666666668</v>
      </c>
      <c r="P205" s="130">
        <f t="shared" si="22"/>
        <v>9368629.9666666668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618251130.23776293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-9208794.2666666657</v>
      </c>
      <c r="I207" s="130">
        <f t="shared" si="24"/>
        <v>-9240670.666666666</v>
      </c>
      <c r="J207" s="104">
        <f t="shared" si="24"/>
        <v>-9217714.9666666668</v>
      </c>
      <c r="K207" s="130">
        <f t="shared" si="24"/>
        <v>-9278334.2666666657</v>
      </c>
      <c r="L207" s="130">
        <f t="shared" si="24"/>
        <v>-9242230.666666666</v>
      </c>
      <c r="M207" s="130">
        <f t="shared" si="24"/>
        <v>-9264449.9666666668</v>
      </c>
      <c r="N207" s="130">
        <f t="shared" si="24"/>
        <v>-9252314.9666666668</v>
      </c>
      <c r="O207" s="130">
        <f t="shared" si="24"/>
        <v>-9238339.9666666668</v>
      </c>
      <c r="P207" s="130">
        <f t="shared" si="24"/>
        <v>-9290319.9666666668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-621097162.18776298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-37352648.266666666</v>
      </c>
      <c r="I208" s="130">
        <f t="shared" si="26"/>
        <v>-46593318.93333333</v>
      </c>
      <c r="J208" s="104">
        <f t="shared" si="26"/>
        <v>-55811033.899999999</v>
      </c>
      <c r="K208" s="130">
        <f t="shared" si="26"/>
        <v>-65089368.166666664</v>
      </c>
      <c r="L208" s="130">
        <f t="shared" si="26"/>
        <v>-74331598.833333328</v>
      </c>
      <c r="M208" s="130">
        <f t="shared" si="26"/>
        <v>-83596048.799999997</v>
      </c>
      <c r="N208" s="130">
        <f t="shared" si="26"/>
        <v>-92848363.766666666</v>
      </c>
      <c r="O208" s="130">
        <f t="shared" si="26"/>
        <v>-102086703.73333333</v>
      </c>
      <c r="P208" s="130">
        <f t="shared" si="26"/>
        <v>-111377023.7</v>
      </c>
      <c r="Q208" s="130">
        <f t="shared" si="26"/>
        <v>-122143360.30416667</v>
      </c>
      <c r="R208" s="130">
        <f t="shared" si="26"/>
        <v>-132859453.40833335</v>
      </c>
      <c r="S208" s="130">
        <f t="shared" si="26"/>
        <v>-143564211.32500002</v>
      </c>
      <c r="T208" s="130">
        <f t="shared" si="26"/>
        <v>-154288061.36666667</v>
      </c>
      <c r="U208" s="130">
        <f t="shared" si="26"/>
        <v>-164984997.53333333</v>
      </c>
      <c r="V208" s="130">
        <f t="shared" si="26"/>
        <v>-175675834.26249999</v>
      </c>
      <c r="W208" s="130">
        <f t="shared" si="26"/>
        <v>-185390290.97083333</v>
      </c>
      <c r="X208" s="130">
        <f t="shared" si="26"/>
        <v>-195094153.80416667</v>
      </c>
      <c r="Y208" s="130">
        <f t="shared" si="26"/>
        <v>-204816904.95000002</v>
      </c>
      <c r="Z208" s="130">
        <f t="shared" si="26"/>
        <v>-214558171.09583336</v>
      </c>
      <c r="AA208" s="130">
        <f t="shared" si="26"/>
        <v>-224280922.2416667</v>
      </c>
      <c r="AB208" s="130">
        <f t="shared" si="26"/>
        <v>-234043034.07500005</v>
      </c>
      <c r="AC208" s="130">
        <f t="shared" si="26"/>
        <v>-242464169.51979172</v>
      </c>
      <c r="AD208" s="130">
        <f t="shared" si="26"/>
        <v>-250971582.56875005</v>
      </c>
      <c r="AE208" s="130">
        <f t="shared" si="26"/>
        <v>-259501730.69270837</v>
      </c>
      <c r="AF208" s="130">
        <f t="shared" si="26"/>
        <v>-268053467.29166672</v>
      </c>
      <c r="AG208" s="130">
        <f t="shared" si="26"/>
        <v>-276606930.57812506</v>
      </c>
      <c r="AH208" s="130">
        <f t="shared" si="26"/>
        <v>-285195545.30208337</v>
      </c>
      <c r="AI208" s="130">
        <f t="shared" si="26"/>
        <v>-293726531.90104169</v>
      </c>
      <c r="AJ208" s="130">
        <f t="shared" si="26"/>
        <v>-302283795.1875</v>
      </c>
      <c r="AK208" s="130">
        <f t="shared" ref="AK208:BL208" si="27">AK207+AJ208</f>
        <v>-310784595.96145833</v>
      </c>
      <c r="AL208" s="130">
        <f t="shared" si="27"/>
        <v>-319306001.73541665</v>
      </c>
      <c r="AM208" s="130">
        <f t="shared" si="27"/>
        <v>-327806802.50937498</v>
      </c>
      <c r="AN208" s="130">
        <f t="shared" si="27"/>
        <v>-336224666.35833329</v>
      </c>
      <c r="AO208" s="130">
        <f t="shared" si="27"/>
        <v>-346288562.62268227</v>
      </c>
      <c r="AP208" s="130">
        <f t="shared" si="27"/>
        <v>-356407523.34203124</v>
      </c>
      <c r="AQ208" s="130">
        <f t="shared" si="27"/>
        <v>-366541025.30638021</v>
      </c>
      <c r="AR208" s="130">
        <f t="shared" si="27"/>
        <v>-376696035.72072917</v>
      </c>
      <c r="AS208" s="130">
        <f t="shared" si="27"/>
        <v>-386847119.90507811</v>
      </c>
      <c r="AT208" s="130">
        <f t="shared" si="27"/>
        <v>-397022648.90942705</v>
      </c>
      <c r="AU208" s="130">
        <f t="shared" si="27"/>
        <v>-407156909.32377601</v>
      </c>
      <c r="AV208" s="130">
        <f t="shared" si="27"/>
        <v>-417311793.50812495</v>
      </c>
      <c r="AW208" s="130">
        <f t="shared" si="27"/>
        <v>-427426391.62747389</v>
      </c>
      <c r="AX208" s="130">
        <f t="shared" si="27"/>
        <v>-437561594.74682283</v>
      </c>
      <c r="AY208" s="130">
        <f t="shared" si="27"/>
        <v>-447676192.86617178</v>
      </c>
      <c r="AZ208" s="130">
        <f t="shared" si="27"/>
        <v>-457736685.85552073</v>
      </c>
      <c r="BA208" s="130">
        <f t="shared" si="27"/>
        <v>-471335141.91045755</v>
      </c>
      <c r="BB208" s="130">
        <f t="shared" si="27"/>
        <v>-484946098.33539438</v>
      </c>
      <c r="BC208" s="130">
        <f t="shared" si="27"/>
        <v>-498557812.11133122</v>
      </c>
      <c r="BD208" s="130">
        <f t="shared" si="27"/>
        <v>-512191034.33726805</v>
      </c>
      <c r="BE208" s="130">
        <f t="shared" si="27"/>
        <v>-525807515.76020491</v>
      </c>
      <c r="BF208" s="130">
        <f t="shared" si="27"/>
        <v>-539434539.28414178</v>
      </c>
      <c r="BG208" s="130">
        <f t="shared" si="27"/>
        <v>-553047011.51007867</v>
      </c>
      <c r="BH208" s="130">
        <f t="shared" si="27"/>
        <v>-566667292.93301547</v>
      </c>
      <c r="BI208" s="130">
        <f t="shared" si="27"/>
        <v>-580273886.75795233</v>
      </c>
      <c r="BJ208" s="130">
        <f t="shared" si="27"/>
        <v>-593901085.5828892</v>
      </c>
      <c r="BK208" s="130">
        <f t="shared" si="27"/>
        <v>-607507679.40782607</v>
      </c>
      <c r="BL208" s="130">
        <f t="shared" si="27"/>
        <v>-621097162.18776298</v>
      </c>
      <c r="BM208" s="167">
        <f>SUM(D208:BL208)</f>
        <v>-17729519210.562954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-111348431.7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-128310</v>
      </c>
      <c r="E9" s="121">
        <f>SUM(P39:AA39)</f>
        <v>-112802.5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-302035</v>
      </c>
      <c r="E13" s="121">
        <f t="shared" si="0"/>
        <v>-298802.5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-111650466.7</v>
      </c>
      <c r="E15" s="121">
        <f t="shared" si="1"/>
        <v>-122964812.87499997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155229594.69999999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47078035.600000001</v>
      </c>
      <c r="D23" s="121">
        <f>SUM(D53:O53)</f>
        <v>108151559.09999999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47049443.600000001</v>
      </c>
      <c r="D25" s="121">
        <f t="shared" ref="D25:H25" si="3">+D23+D20+D15</f>
        <v>-3597407.6000000089</v>
      </c>
      <c r="E25" s="121">
        <f t="shared" si="3"/>
        <v>-122971812.87499997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47049443.600000001</v>
      </c>
      <c r="E27" s="121">
        <f t="shared" ref="E27:H27" si="4">+D28</f>
        <v>43452035.999999993</v>
      </c>
      <c r="F27" s="121">
        <f t="shared" si="4"/>
        <v>-79519776.87499997</v>
      </c>
      <c r="G27" s="121">
        <f t="shared" si="4"/>
        <v>-181717463.32499993</v>
      </c>
      <c r="H27" s="121">
        <f t="shared" si="4"/>
        <v>-303367883.32218742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47049443.600000001</v>
      </c>
      <c r="D28" s="121">
        <f>+D27+D25</f>
        <v>43452035.999999993</v>
      </c>
      <c r="E28" s="121">
        <f t="shared" ref="E28:H28" si="5">+E27+E25</f>
        <v>-79519776.87499997</v>
      </c>
      <c r="F28" s="121">
        <f t="shared" si="5"/>
        <v>-181717463.32499993</v>
      </c>
      <c r="G28" s="121">
        <f t="shared" si="5"/>
        <v>-303367883.32218742</v>
      </c>
      <c r="H28" s="121">
        <f t="shared" si="5"/>
        <v>-470521356.65442961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-9208794.2666666657</v>
      </c>
      <c r="H35" s="121">
        <f>'FIN-P&amp;L_CWS'!I207</f>
        <v>-9240670.666666666</v>
      </c>
      <c r="I35" s="121">
        <f>'FIN-P&amp;L_CWS'!J207</f>
        <v>-9217714.9666666668</v>
      </c>
      <c r="J35" s="121">
        <f>'FIN-P&amp;L_CWS'!K207</f>
        <v>-9278334.2666666657</v>
      </c>
      <c r="K35" s="121">
        <f>'FIN-P&amp;L_CWS'!L207</f>
        <v>-9242230.666666666</v>
      </c>
      <c r="L35" s="121">
        <f>'FIN-P&amp;L_CWS'!M207</f>
        <v>-9264449.9666666668</v>
      </c>
      <c r="M35" s="121">
        <f>'FIN-P&amp;L_CWS'!N207</f>
        <v>-9252314.9666666668</v>
      </c>
      <c r="N35" s="121">
        <f>'FIN-P&amp;L_CWS'!O207</f>
        <v>-9238339.9666666668</v>
      </c>
      <c r="O35" s="121">
        <f>'FIN-P&amp;L_CWS'!P207</f>
        <v>-9290319.9666666668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-256620</v>
      </c>
      <c r="H39" s="121">
        <f>'REV-AR_CWS'!H20*-1</f>
        <v>-16380</v>
      </c>
      <c r="I39" s="121">
        <f>'REV-AR_CWS'!I20*-1</f>
        <v>-37310</v>
      </c>
      <c r="J39" s="121">
        <f>'REV-AR_CWS'!J20*-1</f>
        <v>53690</v>
      </c>
      <c r="K39" s="121">
        <f>'REV-AR_CWS'!K20*-1</f>
        <v>-16380</v>
      </c>
      <c r="L39" s="121">
        <f>'REV-AR_CWS'!L20*-1</f>
        <v>53690</v>
      </c>
      <c r="M39" s="121">
        <f>'REV-AR_CWS'!M20*-1</f>
        <v>0</v>
      </c>
      <c r="N39" s="121">
        <f>'REV-AR_CWS'!N20*-1</f>
        <v>0</v>
      </c>
      <c r="O39" s="121">
        <f>'REV-AR_CWS'!O20*-1</f>
        <v>91000</v>
      </c>
      <c r="P39" s="121">
        <f>'REV-AR_CWS'!P20*-1</f>
        <v>-112558.75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-266978.33333333337</v>
      </c>
      <c r="H43" s="121">
        <f t="shared" si="6"/>
        <v>-26738.333333333336</v>
      </c>
      <c r="I43" s="121">
        <f t="shared" si="6"/>
        <v>-11668.333333333336</v>
      </c>
      <c r="J43" s="121">
        <f t="shared" si="6"/>
        <v>43331.666666666657</v>
      </c>
      <c r="K43" s="121">
        <f t="shared" si="6"/>
        <v>9261.6666666666661</v>
      </c>
      <c r="L43" s="121">
        <f t="shared" si="6"/>
        <v>55331.666666666657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-51358.333333333314</v>
      </c>
      <c r="P43" s="121">
        <f t="shared" si="6"/>
        <v>-250117.08333333331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-9475772.5999999996</v>
      </c>
      <c r="H45" s="121">
        <f t="shared" si="7"/>
        <v>-9267409</v>
      </c>
      <c r="I45" s="121">
        <f t="shared" si="7"/>
        <v>-9229383.3000000007</v>
      </c>
      <c r="J45" s="121">
        <f t="shared" si="7"/>
        <v>-9235002.5999999996</v>
      </c>
      <c r="K45" s="121">
        <f t="shared" si="7"/>
        <v>-9232969</v>
      </c>
      <c r="L45" s="121">
        <f t="shared" si="7"/>
        <v>-9209118.3000000007</v>
      </c>
      <c r="M45" s="121">
        <f t="shared" si="7"/>
        <v>-9250673.3000000007</v>
      </c>
      <c r="N45" s="121">
        <f t="shared" si="7"/>
        <v>-9200698.3000000007</v>
      </c>
      <c r="O45" s="121">
        <f t="shared" si="7"/>
        <v>-9341678.3000000007</v>
      </c>
      <c r="P45" s="121">
        <f t="shared" si="7"/>
        <v>-11016453.6875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47078035.600000001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55357844.79999999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52793714.299999997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47049443.600000001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-9485772.5999999996</v>
      </c>
      <c r="H55" s="121">
        <f t="shared" si="10"/>
        <v>46090435.79999999</v>
      </c>
      <c r="I55" s="121">
        <f t="shared" si="10"/>
        <v>-9229383.3000000007</v>
      </c>
      <c r="J55" s="121">
        <f t="shared" si="10"/>
        <v>-9235002.5999999996</v>
      </c>
      <c r="K55" s="121">
        <f t="shared" si="10"/>
        <v>-9232969</v>
      </c>
      <c r="L55" s="121">
        <f t="shared" si="10"/>
        <v>-9209118.3000000007</v>
      </c>
      <c r="M55" s="121">
        <f t="shared" si="10"/>
        <v>-9250673.3000000007</v>
      </c>
      <c r="N55" s="121">
        <f t="shared" si="10"/>
        <v>43593016</v>
      </c>
      <c r="O55" s="121">
        <f t="shared" si="10"/>
        <v>-9341678.3000000007</v>
      </c>
      <c r="P55" s="121">
        <f t="shared" si="10"/>
        <v>-11016453.6875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47049443.600000001</v>
      </c>
      <c r="E57" s="121">
        <f t="shared" si="11"/>
        <v>37618219.600000001</v>
      </c>
      <c r="F57" s="121">
        <f t="shared" si="11"/>
        <v>28222395.600000001</v>
      </c>
      <c r="G57" s="121">
        <f t="shared" si="11"/>
        <v>18753181.600000001</v>
      </c>
      <c r="H57" s="121">
        <f t="shared" si="11"/>
        <v>9267409.0000000019</v>
      </c>
      <c r="I57" s="121">
        <f t="shared" si="11"/>
        <v>55357844.79999999</v>
      </c>
      <c r="J57" s="121">
        <f t="shared" si="11"/>
        <v>46128461.499999985</v>
      </c>
      <c r="K57" s="121">
        <f t="shared" si="11"/>
        <v>36893458.899999984</v>
      </c>
      <c r="L57" s="121">
        <f t="shared" si="11"/>
        <v>27660489.899999984</v>
      </c>
      <c r="M57" s="121">
        <f t="shared" si="11"/>
        <v>18451371.599999983</v>
      </c>
      <c r="N57" s="121">
        <f t="shared" si="11"/>
        <v>9200698.2999999821</v>
      </c>
      <c r="O57" s="121">
        <f t="shared" si="11"/>
        <v>52793714.299999982</v>
      </c>
      <c r="P57" s="121">
        <f t="shared" si="11"/>
        <v>43452035.999999985</v>
      </c>
      <c r="Q57" s="121">
        <f t="shared" si="11"/>
        <v>32435582.312499985</v>
      </c>
      <c r="R57" s="121">
        <f t="shared" si="11"/>
        <v>21503380.874999985</v>
      </c>
      <c r="S57" s="121">
        <f t="shared" si="11"/>
        <v>10755095.874999985</v>
      </c>
      <c r="T57" s="121">
        <f t="shared" si="11"/>
        <v>-1.4901161193847656E-8</v>
      </c>
      <c r="U57" s="121">
        <f t="shared" si="11"/>
        <v>-10773032.000000015</v>
      </c>
      <c r="V57" s="121">
        <f t="shared" si="11"/>
        <v>-21442620.812500015</v>
      </c>
      <c r="W57" s="121">
        <f t="shared" si="11"/>
        <v>-31104187.937500015</v>
      </c>
      <c r="X57" s="121">
        <f t="shared" si="11"/>
        <v>-40786829.937500015</v>
      </c>
      <c r="Y57" s="121">
        <f t="shared" si="11"/>
        <v>-50417291.500000015</v>
      </c>
      <c r="Z57" s="121">
        <f t="shared" si="11"/>
        <v>-60156799.312500015</v>
      </c>
      <c r="AA57" s="121">
        <f t="shared" si="11"/>
        <v>-69769792.125000015</v>
      </c>
      <c r="AB57" s="121">
        <f t="shared" si="11"/>
        <v>-79519776.875000015</v>
      </c>
      <c r="AC57" s="121">
        <f t="shared" si="11"/>
        <v>-88074321.903125018</v>
      </c>
      <c r="AD57" s="121">
        <f t="shared" si="11"/>
        <v>-96792292.868750021</v>
      </c>
      <c r="AE57" s="121">
        <f t="shared" si="11"/>
        <v>-105352885.15937503</v>
      </c>
      <c r="AF57" s="121">
        <f t="shared" si="11"/>
        <v>-113951995.92500003</v>
      </c>
      <c r="AG57" s="121">
        <f t="shared" si="11"/>
        <v>-122589077.12812503</v>
      </c>
      <c r="AH57" s="121">
        <f t="shared" si="11"/>
        <v>-131101219.76875003</v>
      </c>
      <c r="AI57" s="121">
        <f t="shared" si="11"/>
        <v>-139619785.53437501</v>
      </c>
      <c r="AJ57" s="121">
        <f t="shared" ref="AJ57:BK57" si="12">AI58</f>
        <v>-148095426.73750001</v>
      </c>
      <c r="AK57" s="121">
        <f t="shared" si="12"/>
        <v>-156535185.42812502</v>
      </c>
      <c r="AL57" s="121">
        <f t="shared" si="12"/>
        <v>-165054832.86875004</v>
      </c>
      <c r="AM57" s="121">
        <f t="shared" si="12"/>
        <v>-173378915.30937505</v>
      </c>
      <c r="AN57" s="121">
        <f t="shared" si="12"/>
        <v>-181717463.32500005</v>
      </c>
      <c r="AO57" s="121">
        <f t="shared" si="12"/>
        <v>-192033078.25601566</v>
      </c>
      <c r="AP57" s="121">
        <f t="shared" si="12"/>
        <v>-202376655.64203128</v>
      </c>
      <c r="AQ57" s="121">
        <f t="shared" si="12"/>
        <v>-212545971.77304691</v>
      </c>
      <c r="AR57" s="121">
        <f t="shared" si="12"/>
        <v>-222752326.85406253</v>
      </c>
      <c r="AS57" s="121">
        <f t="shared" si="12"/>
        <v>-232991880.70507815</v>
      </c>
      <c r="AT57" s="121">
        <f t="shared" si="12"/>
        <v>-243098450.37609378</v>
      </c>
      <c r="AU57" s="121">
        <f t="shared" si="12"/>
        <v>-253207925.45710939</v>
      </c>
      <c r="AV57" s="121">
        <f t="shared" si="12"/>
        <v>-263293815.30812502</v>
      </c>
      <c r="AW57" s="121">
        <f t="shared" si="12"/>
        <v>-273331307.59414065</v>
      </c>
      <c r="AX57" s="121">
        <f t="shared" si="12"/>
        <v>-283464752.38015628</v>
      </c>
      <c r="AY57" s="121">
        <f t="shared" si="12"/>
        <v>-293411380.16617191</v>
      </c>
      <c r="AZ57" s="121">
        <f t="shared" si="12"/>
        <v>-303367883.32218754</v>
      </c>
      <c r="BA57" s="121">
        <f t="shared" si="12"/>
        <v>-317207436.94379103</v>
      </c>
      <c r="BB57" s="121">
        <f t="shared" si="12"/>
        <v>-331057452.43539453</v>
      </c>
      <c r="BC57" s="121">
        <f t="shared" si="12"/>
        <v>-344709955.37799805</v>
      </c>
      <c r="BD57" s="121">
        <f t="shared" si="12"/>
        <v>-358397146.67060155</v>
      </c>
      <c r="BE57" s="121">
        <f t="shared" si="12"/>
        <v>-372108698.96020508</v>
      </c>
      <c r="BF57" s="121">
        <f t="shared" si="12"/>
        <v>-385674485.05080861</v>
      </c>
      <c r="BG57" s="121">
        <f t="shared" si="12"/>
        <v>-399247848.8434121</v>
      </c>
      <c r="BH57" s="121">
        <f t="shared" si="12"/>
        <v>-412813610.33301562</v>
      </c>
      <c r="BI57" s="121">
        <f t="shared" si="12"/>
        <v>-426326273.32461911</v>
      </c>
      <c r="BJ57" s="121">
        <f t="shared" si="12"/>
        <v>-439951713.81622261</v>
      </c>
      <c r="BK57" s="121">
        <f t="shared" si="12"/>
        <v>-453399085.3078261</v>
      </c>
      <c r="BL57" s="130"/>
    </row>
    <row r="58" spans="2:64" x14ac:dyDescent="0.15">
      <c r="B58" s="136" t="s">
        <v>487</v>
      </c>
      <c r="C58" s="121">
        <f>C55</f>
        <v>47049443.600000001</v>
      </c>
      <c r="D58" s="121">
        <f t="shared" ref="D58:AI58" si="13">D57+D55</f>
        <v>37618219.600000001</v>
      </c>
      <c r="E58" s="121">
        <f t="shared" si="13"/>
        <v>28222395.600000001</v>
      </c>
      <c r="F58" s="121">
        <f t="shared" si="13"/>
        <v>18753181.600000001</v>
      </c>
      <c r="G58" s="121">
        <f t="shared" si="13"/>
        <v>9267409.0000000019</v>
      </c>
      <c r="H58" s="121">
        <f t="shared" si="13"/>
        <v>55357844.79999999</v>
      </c>
      <c r="I58" s="121">
        <f t="shared" si="13"/>
        <v>46128461.499999985</v>
      </c>
      <c r="J58" s="121">
        <f t="shared" si="13"/>
        <v>36893458.899999984</v>
      </c>
      <c r="K58" s="121">
        <f t="shared" si="13"/>
        <v>27660489.899999984</v>
      </c>
      <c r="L58" s="121">
        <f t="shared" si="13"/>
        <v>18451371.599999983</v>
      </c>
      <c r="M58" s="121">
        <f t="shared" si="13"/>
        <v>9200698.2999999821</v>
      </c>
      <c r="N58" s="121">
        <f t="shared" si="13"/>
        <v>52793714.299999982</v>
      </c>
      <c r="O58" s="121">
        <f t="shared" si="13"/>
        <v>43452035.999999985</v>
      </c>
      <c r="P58" s="121">
        <f t="shared" si="13"/>
        <v>32435582.312499985</v>
      </c>
      <c r="Q58" s="121">
        <f t="shared" si="13"/>
        <v>21503380.874999985</v>
      </c>
      <c r="R58" s="121">
        <f t="shared" si="13"/>
        <v>10755095.874999985</v>
      </c>
      <c r="S58" s="121">
        <f t="shared" si="13"/>
        <v>-1.4901161193847656E-8</v>
      </c>
      <c r="T58" s="121">
        <f t="shared" si="13"/>
        <v>-10773032.000000015</v>
      </c>
      <c r="U58" s="121">
        <f t="shared" si="13"/>
        <v>-21442620.812500015</v>
      </c>
      <c r="V58" s="121">
        <f t="shared" si="13"/>
        <v>-31104187.937500015</v>
      </c>
      <c r="W58" s="121">
        <f t="shared" si="13"/>
        <v>-40786829.937500015</v>
      </c>
      <c r="X58" s="121">
        <f t="shared" si="13"/>
        <v>-50417291.500000015</v>
      </c>
      <c r="Y58" s="121">
        <f t="shared" si="13"/>
        <v>-60156799.312500015</v>
      </c>
      <c r="Z58" s="121">
        <f t="shared" si="13"/>
        <v>-69769792.125000015</v>
      </c>
      <c r="AA58" s="121">
        <f t="shared" si="13"/>
        <v>-79519776.875000015</v>
      </c>
      <c r="AB58" s="121">
        <f t="shared" si="13"/>
        <v>-88074321.903125018</v>
      </c>
      <c r="AC58" s="121">
        <f t="shared" si="13"/>
        <v>-96792292.868750021</v>
      </c>
      <c r="AD58" s="121">
        <f t="shared" si="13"/>
        <v>-105352885.15937503</v>
      </c>
      <c r="AE58" s="121">
        <f t="shared" si="13"/>
        <v>-113951995.92500003</v>
      </c>
      <c r="AF58" s="121">
        <f t="shared" si="13"/>
        <v>-122589077.12812503</v>
      </c>
      <c r="AG58" s="121">
        <f t="shared" si="13"/>
        <v>-131101219.76875003</v>
      </c>
      <c r="AH58" s="121">
        <f t="shared" si="13"/>
        <v>-139619785.53437501</v>
      </c>
      <c r="AI58" s="121">
        <f t="shared" si="13"/>
        <v>-148095426.73750001</v>
      </c>
      <c r="AJ58" s="121">
        <f t="shared" ref="AJ58:BK58" si="14">AJ57+AJ55</f>
        <v>-156535185.42812502</v>
      </c>
      <c r="AK58" s="121">
        <f t="shared" si="14"/>
        <v>-165054832.86875004</v>
      </c>
      <c r="AL58" s="121">
        <f t="shared" si="14"/>
        <v>-173378915.30937505</v>
      </c>
      <c r="AM58" s="121">
        <f t="shared" si="14"/>
        <v>-181717463.32500005</v>
      </c>
      <c r="AN58" s="121">
        <f t="shared" si="14"/>
        <v>-192033078.25601566</v>
      </c>
      <c r="AO58" s="121">
        <f t="shared" si="14"/>
        <v>-202376655.64203128</v>
      </c>
      <c r="AP58" s="121">
        <f t="shared" si="14"/>
        <v>-212545971.77304691</v>
      </c>
      <c r="AQ58" s="121">
        <f t="shared" si="14"/>
        <v>-222752326.85406253</v>
      </c>
      <c r="AR58" s="121">
        <f t="shared" si="14"/>
        <v>-232991880.70507815</v>
      </c>
      <c r="AS58" s="121">
        <f t="shared" si="14"/>
        <v>-243098450.37609378</v>
      </c>
      <c r="AT58" s="121">
        <f t="shared" si="14"/>
        <v>-253207925.45710939</v>
      </c>
      <c r="AU58" s="121">
        <f t="shared" si="14"/>
        <v>-263293815.30812502</v>
      </c>
      <c r="AV58" s="121">
        <f t="shared" si="14"/>
        <v>-273331307.59414065</v>
      </c>
      <c r="AW58" s="121">
        <f t="shared" si="14"/>
        <v>-283464752.38015628</v>
      </c>
      <c r="AX58" s="121">
        <f t="shared" si="14"/>
        <v>-293411380.16617191</v>
      </c>
      <c r="AY58" s="121">
        <f t="shared" si="14"/>
        <v>-303367883.32218754</v>
      </c>
      <c r="AZ58" s="121">
        <f t="shared" si="14"/>
        <v>-317207436.94379103</v>
      </c>
      <c r="BA58" s="121">
        <f t="shared" si="14"/>
        <v>-331057452.43539453</v>
      </c>
      <c r="BB58" s="121">
        <f t="shared" si="14"/>
        <v>-344709955.37799805</v>
      </c>
      <c r="BC58" s="121">
        <f t="shared" si="14"/>
        <v>-358397146.67060155</v>
      </c>
      <c r="BD58" s="121">
        <f t="shared" si="14"/>
        <v>-372108698.96020508</v>
      </c>
      <c r="BE58" s="121">
        <f t="shared" si="14"/>
        <v>-385674485.05080861</v>
      </c>
      <c r="BF58" s="121">
        <f t="shared" si="14"/>
        <v>-399247848.8434121</v>
      </c>
      <c r="BG58" s="121">
        <f t="shared" si="14"/>
        <v>-412813610.33301562</v>
      </c>
      <c r="BH58" s="121">
        <f t="shared" si="14"/>
        <v>-426326273.32461911</v>
      </c>
      <c r="BI58" s="121">
        <f t="shared" si="14"/>
        <v>-439951713.81622261</v>
      </c>
      <c r="BJ58" s="121">
        <f t="shared" si="14"/>
        <v>-453399085.3078261</v>
      </c>
      <c r="BK58" s="121">
        <f t="shared" si="14"/>
        <v>-470521356.65442961</v>
      </c>
      <c r="BL58" s="130"/>
    </row>
    <row r="60" spans="2:64" x14ac:dyDescent="0.15">
      <c r="B60" s="138" t="s">
        <v>1088</v>
      </c>
      <c r="C60" s="130">
        <f>C53</f>
        <v>47078035.600000001</v>
      </c>
      <c r="D60" s="130">
        <f t="shared" ref="D60:AI60" si="15">D53+C60</f>
        <v>47078035.600000001</v>
      </c>
      <c r="E60" s="130">
        <f t="shared" si="15"/>
        <v>47078035.600000001</v>
      </c>
      <c r="F60" s="130">
        <f t="shared" si="15"/>
        <v>47078035.600000001</v>
      </c>
      <c r="G60" s="130">
        <f t="shared" si="15"/>
        <v>47078035.600000001</v>
      </c>
      <c r="H60" s="130">
        <f t="shared" si="15"/>
        <v>102435880.39999999</v>
      </c>
      <c r="I60" s="130">
        <f t="shared" si="15"/>
        <v>102435880.39999999</v>
      </c>
      <c r="J60" s="130">
        <f t="shared" si="15"/>
        <v>102435880.39999999</v>
      </c>
      <c r="K60" s="130">
        <f t="shared" si="15"/>
        <v>102435880.39999999</v>
      </c>
      <c r="L60" s="130">
        <f t="shared" si="15"/>
        <v>102435880.39999999</v>
      </c>
      <c r="M60" s="130">
        <f t="shared" si="15"/>
        <v>102435880.39999999</v>
      </c>
      <c r="N60" s="130">
        <f t="shared" si="15"/>
        <v>155229594.69999999</v>
      </c>
      <c r="O60" s="130">
        <f t="shared" si="15"/>
        <v>155229594.69999999</v>
      </c>
      <c r="P60" s="130">
        <f t="shared" si="15"/>
        <v>155229594.69999999</v>
      </c>
      <c r="Q60" s="130">
        <f t="shared" si="15"/>
        <v>155229594.69999999</v>
      </c>
      <c r="R60" s="130">
        <f t="shared" si="15"/>
        <v>155229594.69999999</v>
      </c>
      <c r="S60" s="130">
        <f t="shared" si="15"/>
        <v>155229594.69999999</v>
      </c>
      <c r="T60" s="130">
        <f t="shared" si="15"/>
        <v>155229594.69999999</v>
      </c>
      <c r="U60" s="130">
        <f t="shared" si="15"/>
        <v>155229594.69999999</v>
      </c>
      <c r="V60" s="130">
        <f t="shared" si="15"/>
        <v>155229594.69999999</v>
      </c>
      <c r="W60" s="130">
        <f t="shared" si="15"/>
        <v>155229594.69999999</v>
      </c>
      <c r="X60" s="130">
        <f t="shared" si="15"/>
        <v>155229594.69999999</v>
      </c>
      <c r="Y60" s="130">
        <f t="shared" si="15"/>
        <v>155229594.69999999</v>
      </c>
      <c r="Z60" s="130">
        <f t="shared" si="15"/>
        <v>155229594.69999999</v>
      </c>
      <c r="AA60" s="130">
        <f t="shared" si="15"/>
        <v>155229594.69999999</v>
      </c>
      <c r="AB60" s="130">
        <f t="shared" si="15"/>
        <v>155229594.69999999</v>
      </c>
      <c r="AC60" s="130">
        <f t="shared" si="15"/>
        <v>155229594.69999999</v>
      </c>
      <c r="AD60" s="130">
        <f t="shared" si="15"/>
        <v>155229594.69999999</v>
      </c>
      <c r="AE60" s="130">
        <f t="shared" si="15"/>
        <v>155229594.69999999</v>
      </c>
      <c r="AF60" s="130">
        <f t="shared" si="15"/>
        <v>155229594.69999999</v>
      </c>
      <c r="AG60" s="130">
        <f t="shared" si="15"/>
        <v>155229594.69999999</v>
      </c>
      <c r="AH60" s="130">
        <f t="shared" si="15"/>
        <v>155229594.69999999</v>
      </c>
      <c r="AI60" s="130">
        <f t="shared" si="15"/>
        <v>155229594.69999999</v>
      </c>
      <c r="AJ60" s="130">
        <f t="shared" ref="AJ60:BK60" si="16">AJ53+AI60</f>
        <v>155229594.69999999</v>
      </c>
      <c r="AK60" s="130">
        <f t="shared" si="16"/>
        <v>155229594.69999999</v>
      </c>
      <c r="AL60" s="130">
        <f t="shared" si="16"/>
        <v>155229594.69999999</v>
      </c>
      <c r="AM60" s="130">
        <f t="shared" si="16"/>
        <v>155229594.69999999</v>
      </c>
      <c r="AN60" s="130">
        <f t="shared" si="16"/>
        <v>155229594.69999999</v>
      </c>
      <c r="AO60" s="130">
        <f t="shared" si="16"/>
        <v>155229594.69999999</v>
      </c>
      <c r="AP60" s="130">
        <f t="shared" si="16"/>
        <v>155229594.69999999</v>
      </c>
      <c r="AQ60" s="130">
        <f t="shared" si="16"/>
        <v>155229594.69999999</v>
      </c>
      <c r="AR60" s="130">
        <f t="shared" si="16"/>
        <v>155229594.69999999</v>
      </c>
      <c r="AS60" s="130">
        <f t="shared" si="16"/>
        <v>155229594.69999999</v>
      </c>
      <c r="AT60" s="130">
        <f t="shared" si="16"/>
        <v>155229594.69999999</v>
      </c>
      <c r="AU60" s="130">
        <f t="shared" si="16"/>
        <v>155229594.69999999</v>
      </c>
      <c r="AV60" s="130">
        <f t="shared" si="16"/>
        <v>155229594.69999999</v>
      </c>
      <c r="AW60" s="130">
        <f t="shared" si="16"/>
        <v>155229594.69999999</v>
      </c>
      <c r="AX60" s="130">
        <f t="shared" si="16"/>
        <v>155229594.69999999</v>
      </c>
      <c r="AY60" s="130">
        <f t="shared" si="16"/>
        <v>155229594.69999999</v>
      </c>
      <c r="AZ60" s="130">
        <f t="shared" si="16"/>
        <v>155229594.69999999</v>
      </c>
      <c r="BA60" s="130">
        <f t="shared" si="16"/>
        <v>155229594.69999999</v>
      </c>
      <c r="BB60" s="130">
        <f t="shared" si="16"/>
        <v>155229594.69999999</v>
      </c>
      <c r="BC60" s="130">
        <f t="shared" si="16"/>
        <v>155229594.69999999</v>
      </c>
      <c r="BD60" s="130">
        <f t="shared" si="16"/>
        <v>155229594.69999999</v>
      </c>
      <c r="BE60" s="130">
        <f t="shared" si="16"/>
        <v>155229594.69999999</v>
      </c>
      <c r="BF60" s="130">
        <f t="shared" si="16"/>
        <v>155229594.69999999</v>
      </c>
      <c r="BG60" s="130">
        <f t="shared" si="16"/>
        <v>155229594.69999999</v>
      </c>
      <c r="BH60" s="130">
        <f t="shared" si="16"/>
        <v>155229594.69999999</v>
      </c>
      <c r="BI60" s="130">
        <f t="shared" si="16"/>
        <v>155229594.69999999</v>
      </c>
      <c r="BJ60" s="130">
        <f t="shared" si="16"/>
        <v>155229594.69999999</v>
      </c>
      <c r="BK60" s="130">
        <f t="shared" si="16"/>
        <v>155229594.69999999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-9485772.5999999996</v>
      </c>
      <c r="H67" s="121">
        <f t="shared" si="17"/>
        <v>-9267409</v>
      </c>
      <c r="I67" s="121">
        <f t="shared" si="17"/>
        <v>-9229383.3000000007</v>
      </c>
      <c r="J67" s="121">
        <f t="shared" si="17"/>
        <v>-9235002.5999999996</v>
      </c>
      <c r="K67" s="121">
        <f t="shared" si="17"/>
        <v>-9232969</v>
      </c>
      <c r="L67" s="121">
        <f t="shared" si="17"/>
        <v>-9209118.3000000007</v>
      </c>
      <c r="M67" s="121">
        <f t="shared" si="17"/>
        <v>-9250673.3000000007</v>
      </c>
      <c r="N67" s="121">
        <f t="shared" si="17"/>
        <v>-9200698.3000000007</v>
      </c>
      <c r="O67" s="121">
        <f t="shared" si="17"/>
        <v>-9341678.3000000007</v>
      </c>
      <c r="P67" s="121">
        <f t="shared" si="17"/>
        <v>-11016453.6875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-625750951.3544296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-37810626.600000001</v>
      </c>
      <c r="I69" s="121">
        <f t="shared" si="18"/>
        <v>-47078035.600000001</v>
      </c>
      <c r="J69" s="121">
        <f t="shared" si="18"/>
        <v>-56307418.900000006</v>
      </c>
      <c r="K69" s="121">
        <f t="shared" si="18"/>
        <v>-65542421.500000007</v>
      </c>
      <c r="L69" s="121">
        <f t="shared" si="18"/>
        <v>-74775390.5</v>
      </c>
      <c r="M69" s="121">
        <f t="shared" si="18"/>
        <v>-83984508.799999997</v>
      </c>
      <c r="N69" s="121">
        <f t="shared" si="18"/>
        <v>-93235182.099999994</v>
      </c>
      <c r="O69" s="121">
        <f t="shared" si="18"/>
        <v>-102435880.39999999</v>
      </c>
      <c r="P69" s="121">
        <f t="shared" si="18"/>
        <v>-111777558.69999999</v>
      </c>
      <c r="Q69" s="121">
        <f t="shared" si="18"/>
        <v>-122794012.38749999</v>
      </c>
      <c r="R69" s="121">
        <f t="shared" si="18"/>
        <v>-133726213.82499999</v>
      </c>
      <c r="S69" s="121">
        <f t="shared" si="18"/>
        <v>-144474498.82499999</v>
      </c>
      <c r="T69" s="121">
        <f t="shared" si="18"/>
        <v>-155229594.69999999</v>
      </c>
      <c r="U69" s="121">
        <f t="shared" si="18"/>
        <v>-166002626.69999999</v>
      </c>
      <c r="V69" s="121">
        <f t="shared" si="18"/>
        <v>-176672215.51249999</v>
      </c>
      <c r="W69" s="121">
        <f t="shared" si="18"/>
        <v>-186333782.63749999</v>
      </c>
      <c r="X69" s="121">
        <f t="shared" si="18"/>
        <v>-196016424.63749999</v>
      </c>
      <c r="Y69" s="121">
        <f t="shared" si="18"/>
        <v>-205646886.19999999</v>
      </c>
      <c r="Z69" s="121">
        <f t="shared" si="18"/>
        <v>-215386394.01249999</v>
      </c>
      <c r="AA69" s="121">
        <f t="shared" si="18"/>
        <v>-224999386.82499999</v>
      </c>
      <c r="AB69" s="121">
        <f t="shared" si="18"/>
        <v>-234749371.57499999</v>
      </c>
      <c r="AC69" s="121">
        <f t="shared" si="18"/>
        <v>-243303916.60312498</v>
      </c>
      <c r="AD69" s="121">
        <f t="shared" si="18"/>
        <v>-252021887.56874996</v>
      </c>
      <c r="AE69" s="121">
        <f t="shared" si="18"/>
        <v>-260582479.85937497</v>
      </c>
      <c r="AF69" s="121">
        <f t="shared" si="18"/>
        <v>-269181590.62499994</v>
      </c>
      <c r="AG69" s="121">
        <f t="shared" si="18"/>
        <v>-277818671.82812494</v>
      </c>
      <c r="AH69" s="121">
        <f t="shared" si="18"/>
        <v>-286330814.46874994</v>
      </c>
      <c r="AI69" s="121">
        <f t="shared" si="18"/>
        <v>-294849380.23437494</v>
      </c>
      <c r="AJ69" s="121">
        <f t="shared" ref="AJ69:BK69" si="19">AI70</f>
        <v>-303325021.43749994</v>
      </c>
      <c r="AK69" s="121">
        <f t="shared" si="19"/>
        <v>-311764780.12812495</v>
      </c>
      <c r="AL69" s="121">
        <f t="shared" si="19"/>
        <v>-320284427.56874996</v>
      </c>
      <c r="AM69" s="121">
        <f t="shared" si="19"/>
        <v>-328608510.00937498</v>
      </c>
      <c r="AN69" s="121">
        <f t="shared" si="19"/>
        <v>-336947058.02499998</v>
      </c>
      <c r="AO69" s="121">
        <f t="shared" si="19"/>
        <v>-347262672.95601559</v>
      </c>
      <c r="AP69" s="121">
        <f t="shared" si="19"/>
        <v>-357606250.34203124</v>
      </c>
      <c r="AQ69" s="121">
        <f t="shared" si="19"/>
        <v>-367775566.47304684</v>
      </c>
      <c r="AR69" s="121">
        <f t="shared" si="19"/>
        <v>-377981921.55406249</v>
      </c>
      <c r="AS69" s="121">
        <f t="shared" si="19"/>
        <v>-388221475.40507811</v>
      </c>
      <c r="AT69" s="121">
        <f t="shared" si="19"/>
        <v>-398328045.07609373</v>
      </c>
      <c r="AU69" s="121">
        <f t="shared" si="19"/>
        <v>-408437520.15710938</v>
      </c>
      <c r="AV69" s="121">
        <f t="shared" si="19"/>
        <v>-418523410.00812501</v>
      </c>
      <c r="AW69" s="121">
        <f t="shared" si="19"/>
        <v>-428560902.29414064</v>
      </c>
      <c r="AX69" s="121">
        <f t="shared" si="19"/>
        <v>-438694347.08015627</v>
      </c>
      <c r="AY69" s="121">
        <f t="shared" si="19"/>
        <v>-448640974.8661719</v>
      </c>
      <c r="AZ69" s="121">
        <f t="shared" si="19"/>
        <v>-458597478.02218753</v>
      </c>
      <c r="BA69" s="121">
        <f t="shared" si="19"/>
        <v>-472437031.64379102</v>
      </c>
      <c r="BB69" s="121">
        <f t="shared" si="19"/>
        <v>-486287047.13539451</v>
      </c>
      <c r="BC69" s="121">
        <f t="shared" si="19"/>
        <v>-499939550.07799804</v>
      </c>
      <c r="BD69" s="121">
        <f t="shared" si="19"/>
        <v>-513626741.37060153</v>
      </c>
      <c r="BE69" s="121">
        <f t="shared" si="19"/>
        <v>-527338293.66020507</v>
      </c>
      <c r="BF69" s="121">
        <f t="shared" si="19"/>
        <v>-540904079.7508086</v>
      </c>
      <c r="BG69" s="121">
        <f t="shared" si="19"/>
        <v>-554477443.54341209</v>
      </c>
      <c r="BH69" s="121">
        <f t="shared" si="19"/>
        <v>-568043205.03301561</v>
      </c>
      <c r="BI69" s="121">
        <f t="shared" si="19"/>
        <v>-581555868.0246191</v>
      </c>
      <c r="BJ69" s="121">
        <f t="shared" si="19"/>
        <v>-595181308.5162226</v>
      </c>
      <c r="BK69" s="121">
        <f t="shared" si="19"/>
        <v>-608628680.00782609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-37810626.600000001</v>
      </c>
      <c r="H70" s="121">
        <f t="shared" si="20"/>
        <v>-47078035.600000001</v>
      </c>
      <c r="I70" s="121">
        <f t="shared" si="20"/>
        <v>-56307418.900000006</v>
      </c>
      <c r="J70" s="121">
        <f t="shared" si="20"/>
        <v>-65542421.500000007</v>
      </c>
      <c r="K70" s="121">
        <f t="shared" si="20"/>
        <v>-74775390.5</v>
      </c>
      <c r="L70" s="121">
        <f t="shared" si="20"/>
        <v>-83984508.799999997</v>
      </c>
      <c r="M70" s="121">
        <f t="shared" si="20"/>
        <v>-93235182.099999994</v>
      </c>
      <c r="N70" s="121">
        <f t="shared" si="20"/>
        <v>-102435880.39999999</v>
      </c>
      <c r="O70" s="121">
        <f t="shared" si="20"/>
        <v>-111777558.69999999</v>
      </c>
      <c r="P70" s="121">
        <f t="shared" si="20"/>
        <v>-122794012.38749999</v>
      </c>
      <c r="Q70" s="121">
        <f t="shared" si="20"/>
        <v>-133726213.82499999</v>
      </c>
      <c r="R70" s="121">
        <f t="shared" si="20"/>
        <v>-144474498.82499999</v>
      </c>
      <c r="S70" s="121">
        <f t="shared" si="20"/>
        <v>-155229594.69999999</v>
      </c>
      <c r="T70" s="121">
        <f t="shared" si="20"/>
        <v>-166002626.69999999</v>
      </c>
      <c r="U70" s="121">
        <f t="shared" si="20"/>
        <v>-176672215.51249999</v>
      </c>
      <c r="V70" s="121">
        <f t="shared" si="20"/>
        <v>-186333782.63749999</v>
      </c>
      <c r="W70" s="121">
        <f t="shared" si="20"/>
        <v>-196016424.63749999</v>
      </c>
      <c r="X70" s="121">
        <f t="shared" si="20"/>
        <v>-205646886.19999999</v>
      </c>
      <c r="Y70" s="121">
        <f t="shared" si="20"/>
        <v>-215386394.01249999</v>
      </c>
      <c r="Z70" s="121">
        <f t="shared" si="20"/>
        <v>-224999386.82499999</v>
      </c>
      <c r="AA70" s="121">
        <f t="shared" si="20"/>
        <v>-234749371.57499999</v>
      </c>
      <c r="AB70" s="121">
        <f t="shared" si="20"/>
        <v>-243303916.60312498</v>
      </c>
      <c r="AC70" s="121">
        <f t="shared" si="20"/>
        <v>-252021887.56874996</v>
      </c>
      <c r="AD70" s="121">
        <f t="shared" si="20"/>
        <v>-260582479.85937497</v>
      </c>
      <c r="AE70" s="121">
        <f t="shared" si="20"/>
        <v>-269181590.62499994</v>
      </c>
      <c r="AF70" s="121">
        <f t="shared" si="20"/>
        <v>-277818671.82812494</v>
      </c>
      <c r="AG70" s="121">
        <f t="shared" si="20"/>
        <v>-286330814.46874994</v>
      </c>
      <c r="AH70" s="121">
        <f t="shared" si="20"/>
        <v>-294849380.23437494</v>
      </c>
      <c r="AI70" s="121">
        <f t="shared" si="20"/>
        <v>-303325021.43749994</v>
      </c>
      <c r="AJ70" s="121">
        <f t="shared" ref="AJ70:BK70" si="21">AJ69+AJ67</f>
        <v>-311764780.12812495</v>
      </c>
      <c r="AK70" s="121">
        <f t="shared" si="21"/>
        <v>-320284427.56874996</v>
      </c>
      <c r="AL70" s="121">
        <f t="shared" si="21"/>
        <v>-328608510.00937498</v>
      </c>
      <c r="AM70" s="121">
        <f t="shared" si="21"/>
        <v>-336947058.02499998</v>
      </c>
      <c r="AN70" s="121">
        <f t="shared" si="21"/>
        <v>-347262672.95601559</v>
      </c>
      <c r="AO70" s="121">
        <f t="shared" si="21"/>
        <v>-357606250.34203124</v>
      </c>
      <c r="AP70" s="121">
        <f t="shared" si="21"/>
        <v>-367775566.47304684</v>
      </c>
      <c r="AQ70" s="121">
        <f t="shared" si="21"/>
        <v>-377981921.55406249</v>
      </c>
      <c r="AR70" s="121">
        <f t="shared" si="21"/>
        <v>-388221475.40507811</v>
      </c>
      <c r="AS70" s="121">
        <f t="shared" si="21"/>
        <v>-398328045.07609373</v>
      </c>
      <c r="AT70" s="121">
        <f t="shared" si="21"/>
        <v>-408437520.15710938</v>
      </c>
      <c r="AU70" s="121">
        <f t="shared" si="21"/>
        <v>-418523410.00812501</v>
      </c>
      <c r="AV70" s="121">
        <f t="shared" si="21"/>
        <v>-428560902.29414064</v>
      </c>
      <c r="AW70" s="121">
        <f t="shared" si="21"/>
        <v>-438694347.08015627</v>
      </c>
      <c r="AX70" s="121">
        <f t="shared" si="21"/>
        <v>-448640974.8661719</v>
      </c>
      <c r="AY70" s="121">
        <f t="shared" si="21"/>
        <v>-458597478.02218753</v>
      </c>
      <c r="AZ70" s="121">
        <f t="shared" si="21"/>
        <v>-472437031.64379102</v>
      </c>
      <c r="BA70" s="121">
        <f t="shared" si="21"/>
        <v>-486287047.13539451</v>
      </c>
      <c r="BB70" s="121">
        <f t="shared" si="21"/>
        <v>-499939550.07799804</v>
      </c>
      <c r="BC70" s="121">
        <f t="shared" si="21"/>
        <v>-513626741.37060153</v>
      </c>
      <c r="BD70" s="121">
        <f t="shared" si="21"/>
        <v>-527338293.66020507</v>
      </c>
      <c r="BE70" s="121">
        <f t="shared" si="21"/>
        <v>-540904079.7508086</v>
      </c>
      <c r="BF70" s="121">
        <f t="shared" si="21"/>
        <v>-554477443.54341209</v>
      </c>
      <c r="BG70" s="121">
        <f t="shared" si="21"/>
        <v>-568043205.03301561</v>
      </c>
      <c r="BH70" s="121">
        <f t="shared" si="21"/>
        <v>-581555868.0246191</v>
      </c>
      <c r="BI70" s="121">
        <f t="shared" si="21"/>
        <v>-595181308.5162226</v>
      </c>
      <c r="BJ70" s="121">
        <f t="shared" si="21"/>
        <v>-608628680.00782609</v>
      </c>
      <c r="BK70" s="121">
        <f t="shared" si="21"/>
        <v>-625750951.3544296</v>
      </c>
      <c r="BL70" s="130">
        <f>+BK58-BK70</f>
        <v>155229594.69999999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47049443.600000001</v>
      </c>
      <c r="E7" s="121">
        <f>P50</f>
        <v>43452035.999999985</v>
      </c>
      <c r="F7" s="121">
        <f>AB50</f>
        <v>-79519776.875000015</v>
      </c>
      <c r="G7" s="121">
        <f>AN50</f>
        <v>-181717463.32500005</v>
      </c>
      <c r="H7" s="121">
        <f>AZ50</f>
        <v>-303367883.32218754</v>
      </c>
      <c r="I7" s="121">
        <f>BL50</f>
        <v>-470521356.65442961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128310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47049443.600000001</v>
      </c>
      <c r="E10" s="121">
        <f>P53</f>
        <v>44432345.999999985</v>
      </c>
      <c r="F10" s="121">
        <f>AB53</f>
        <v>-77800264.375000015</v>
      </c>
      <c r="G10" s="121">
        <f>SUM(G7:G9)</f>
        <v>-180005068.32500005</v>
      </c>
      <c r="H10" s="121">
        <f>SUM(H7:H9)</f>
        <v>-301546531.82218754</v>
      </c>
      <c r="I10" s="121">
        <f>SUM(I7:I9)</f>
        <v>-456811504.15442961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47049443.600000001</v>
      </c>
      <c r="E17" s="121">
        <f>E15+E10</f>
        <v>44512570.999999985</v>
      </c>
      <c r="F17" s="121">
        <f>F15+F10</f>
        <v>-77733439.375000015</v>
      </c>
      <c r="G17" s="121">
        <f>G15+G10</f>
        <v>-179964751.65833339</v>
      </c>
      <c r="H17" s="121">
        <f>H15+H10</f>
        <v>-301527315.15552086</v>
      </c>
      <c r="I17" s="121">
        <f>I15+I10</f>
        <v>-456813387.48776293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47078035.600000001</v>
      </c>
      <c r="E34" s="121">
        <f>P77</f>
        <v>155229594.69999999</v>
      </c>
      <c r="F34" s="121">
        <f>AB77</f>
        <v>155229594.69999999</v>
      </c>
      <c r="G34" s="121">
        <f>AN77</f>
        <v>155229594.69999999</v>
      </c>
      <c r="H34" s="121">
        <f>AZ77</f>
        <v>155229594.69999999</v>
      </c>
      <c r="I34" s="121">
        <f>BL77</f>
        <v>155229594.69999999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-102086703.73333333</v>
      </c>
      <c r="F35" s="121">
        <f>AB78</f>
        <v>-224280922.2416667</v>
      </c>
      <c r="G35" s="121">
        <f>AN78</f>
        <v>-327806802.50937498</v>
      </c>
      <c r="H35" s="121">
        <f>AZ78</f>
        <v>-447676192.86617178</v>
      </c>
      <c r="I35" s="121">
        <f>BL78</f>
        <v>-607507679.40782607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-9290319.9666666668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47049443.600000001</v>
      </c>
      <c r="E37" s="121">
        <f>P80</f>
        <v>43852570.999999985</v>
      </c>
      <c r="F37" s="121">
        <f>AB80</f>
        <v>-78813439.375000045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47049443.600000001</v>
      </c>
      <c r="E39" s="121">
        <f>E37+E31</f>
        <v>44512570.999999985</v>
      </c>
      <c r="F39" s="121">
        <f>F37+F31</f>
        <v>-77733439.375000045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47049443.600000001</v>
      </c>
      <c r="E50" s="121">
        <f>IF($D42="Y",'FIN-CASHFLOW_CWS'!D58,'FIN-CASHFLOW_CWS'!D70)</f>
        <v>37618219.600000001</v>
      </c>
      <c r="F50" s="121">
        <f>IF($D42="Y",'FIN-CASHFLOW_CWS'!E58,'FIN-CASHFLOW_CWS'!E70)</f>
        <v>28222395.600000001</v>
      </c>
      <c r="G50" s="121">
        <f>IF($D42="Y",'FIN-CASHFLOW_CWS'!F58,'FIN-CASHFLOW_CWS'!F70)</f>
        <v>18753181.600000001</v>
      </c>
      <c r="H50" s="121">
        <f>IF($D42="Y",'FIN-CASHFLOW_CWS'!G58,'FIN-CASHFLOW_CWS'!G70)</f>
        <v>9267409.0000000019</v>
      </c>
      <c r="I50" s="121">
        <f>IF($D42="Y",'FIN-CASHFLOW_CWS'!H58,'FIN-CASHFLOW_CWS'!H70)</f>
        <v>55357844.79999999</v>
      </c>
      <c r="J50" s="121">
        <f>IF($D42="Y",'FIN-CASHFLOW_CWS'!I58,'FIN-CASHFLOW_CWS'!I70)</f>
        <v>46128461.499999985</v>
      </c>
      <c r="K50" s="121">
        <f>IF($D42="Y",'FIN-CASHFLOW_CWS'!J58,'FIN-CASHFLOW_CWS'!J70)</f>
        <v>36893458.899999984</v>
      </c>
      <c r="L50" s="121">
        <f>IF($D42="Y",'FIN-CASHFLOW_CWS'!K58,'FIN-CASHFLOW_CWS'!K70)</f>
        <v>27660489.899999984</v>
      </c>
      <c r="M50" s="121">
        <f>IF($D42="Y",'FIN-CASHFLOW_CWS'!L58,'FIN-CASHFLOW_CWS'!L70)</f>
        <v>18451371.599999983</v>
      </c>
      <c r="N50" s="121">
        <f>IF($D42="Y",'FIN-CASHFLOW_CWS'!M58,'FIN-CASHFLOW_CWS'!M70)</f>
        <v>9200698.2999999821</v>
      </c>
      <c r="O50" s="121">
        <f>IF($D42="Y",'FIN-CASHFLOW_CWS'!N58,'FIN-CASHFLOW_CWS'!N70)</f>
        <v>52793714.299999982</v>
      </c>
      <c r="P50" s="121">
        <f>IF($D42="Y",'FIN-CASHFLOW_CWS'!O58,'FIN-CASHFLOW_CWS'!O70)</f>
        <v>43452035.999999985</v>
      </c>
      <c r="Q50" s="121">
        <f>IF($D42="Y",'FIN-CASHFLOW_CWS'!P58,'FIN-CASHFLOW_CWS'!P70)</f>
        <v>32435582.312499985</v>
      </c>
      <c r="R50" s="121">
        <f>IF($D42="Y",'FIN-CASHFLOW_CWS'!Q58,'FIN-CASHFLOW_CWS'!Q70)</f>
        <v>21503380.874999985</v>
      </c>
      <c r="S50" s="121">
        <f>IF($D42="Y",'FIN-CASHFLOW_CWS'!R58,'FIN-CASHFLOW_CWS'!R70)</f>
        <v>10755095.874999985</v>
      </c>
      <c r="T50" s="121">
        <f>IF($D42="Y",'FIN-CASHFLOW_CWS'!S58,'FIN-CASHFLOW_CWS'!S70)</f>
        <v>-1.4901161193847656E-8</v>
      </c>
      <c r="U50" s="121">
        <f>IF($D42="Y",'FIN-CASHFLOW_CWS'!T58,'FIN-CASHFLOW_CWS'!T70)</f>
        <v>-10773032.000000015</v>
      </c>
      <c r="V50" s="121">
        <f>IF($D42="Y",'FIN-CASHFLOW_CWS'!U58,'FIN-CASHFLOW_CWS'!U70)</f>
        <v>-21442620.812500015</v>
      </c>
      <c r="W50" s="121">
        <f>IF($D42="Y",'FIN-CASHFLOW_CWS'!V58,'FIN-CASHFLOW_CWS'!V70)</f>
        <v>-31104187.937500015</v>
      </c>
      <c r="X50" s="121">
        <f>IF($D42="Y",'FIN-CASHFLOW_CWS'!W58,'FIN-CASHFLOW_CWS'!W70)</f>
        <v>-40786829.937500015</v>
      </c>
      <c r="Y50" s="121">
        <f>IF($D42="Y",'FIN-CASHFLOW_CWS'!X58,'FIN-CASHFLOW_CWS'!X70)</f>
        <v>-50417291.500000015</v>
      </c>
      <c r="Z50" s="121">
        <f>IF($D42="Y",'FIN-CASHFLOW_CWS'!Y58,'FIN-CASHFLOW_CWS'!Y70)</f>
        <v>-60156799.312500015</v>
      </c>
      <c r="AA50" s="121">
        <f>IF($D42="Y",'FIN-CASHFLOW_CWS'!Z58,'FIN-CASHFLOW_CWS'!Z70)</f>
        <v>-69769792.125000015</v>
      </c>
      <c r="AB50" s="121">
        <f>IF($D42="Y",'FIN-CASHFLOW_CWS'!AA58,'FIN-CASHFLOW_CWS'!AA70)</f>
        <v>-79519776.875000015</v>
      </c>
      <c r="AC50" s="121">
        <f>IF($D42="Y",'FIN-CASHFLOW_CWS'!AB58,'FIN-CASHFLOW_CWS'!AB70)</f>
        <v>-88074321.903125018</v>
      </c>
      <c r="AD50" s="121">
        <f>IF($D42="Y",'FIN-CASHFLOW_CWS'!AC58,'FIN-CASHFLOW_CWS'!AC70)</f>
        <v>-96792292.868750021</v>
      </c>
      <c r="AE50" s="121">
        <f>IF($D42="Y",'FIN-CASHFLOW_CWS'!AD58,'FIN-CASHFLOW_CWS'!AD70)</f>
        <v>-105352885.15937503</v>
      </c>
      <c r="AF50" s="121">
        <f>IF($D42="Y",'FIN-CASHFLOW_CWS'!AE58,'FIN-CASHFLOW_CWS'!AE70)</f>
        <v>-113951995.92500003</v>
      </c>
      <c r="AG50" s="121">
        <f>IF($D42="Y",'FIN-CASHFLOW_CWS'!AF58,'FIN-CASHFLOW_CWS'!AF70)</f>
        <v>-122589077.12812503</v>
      </c>
      <c r="AH50" s="121">
        <f>IF($D42="Y",'FIN-CASHFLOW_CWS'!AG58,'FIN-CASHFLOW_CWS'!AG70)</f>
        <v>-131101219.76875003</v>
      </c>
      <c r="AI50" s="121">
        <f>IF($D42="Y",'FIN-CASHFLOW_CWS'!AH58,'FIN-CASHFLOW_CWS'!AH70)</f>
        <v>-139619785.53437501</v>
      </c>
      <c r="AJ50" s="121">
        <f>IF($D42="Y",'FIN-CASHFLOW_CWS'!AI58,'FIN-CASHFLOW_CWS'!AI70)</f>
        <v>-148095426.73750001</v>
      </c>
      <c r="AK50" s="121">
        <f>IF($D42="Y",'FIN-CASHFLOW_CWS'!AJ58,'FIN-CASHFLOW_CWS'!AJ70)</f>
        <v>-156535185.42812502</v>
      </c>
      <c r="AL50" s="121">
        <f>IF($D42="Y",'FIN-CASHFLOW_CWS'!AK58,'FIN-CASHFLOW_CWS'!AK70)</f>
        <v>-165054832.86875004</v>
      </c>
      <c r="AM50" s="121">
        <f>IF($D42="Y",'FIN-CASHFLOW_CWS'!AL58,'FIN-CASHFLOW_CWS'!AL70)</f>
        <v>-173378915.30937505</v>
      </c>
      <c r="AN50" s="121">
        <f>IF($D42="Y",'FIN-CASHFLOW_CWS'!AM58,'FIN-CASHFLOW_CWS'!AM70)</f>
        <v>-181717463.32500005</v>
      </c>
      <c r="AO50" s="121">
        <f>IF($D42="Y",'FIN-CASHFLOW_CWS'!AN58,'FIN-CASHFLOW_CWS'!AN70)</f>
        <v>-192033078.25601566</v>
      </c>
      <c r="AP50" s="121">
        <f>IF($D42="Y",'FIN-CASHFLOW_CWS'!AO58,'FIN-CASHFLOW_CWS'!AO70)</f>
        <v>-202376655.64203128</v>
      </c>
      <c r="AQ50" s="121">
        <f>IF($D42="Y",'FIN-CASHFLOW_CWS'!AP58,'FIN-CASHFLOW_CWS'!AP70)</f>
        <v>-212545971.77304691</v>
      </c>
      <c r="AR50" s="121">
        <f>IF($D42="Y",'FIN-CASHFLOW_CWS'!AQ58,'FIN-CASHFLOW_CWS'!AQ70)</f>
        <v>-222752326.85406253</v>
      </c>
      <c r="AS50" s="121">
        <f>IF($D42="Y",'FIN-CASHFLOW_CWS'!AR58,'FIN-CASHFLOW_CWS'!AR70)</f>
        <v>-232991880.70507815</v>
      </c>
      <c r="AT50" s="121">
        <f>IF($D42="Y",'FIN-CASHFLOW_CWS'!AS58,'FIN-CASHFLOW_CWS'!AS70)</f>
        <v>-243098450.37609378</v>
      </c>
      <c r="AU50" s="121">
        <f>IF($D42="Y",'FIN-CASHFLOW_CWS'!AT58,'FIN-CASHFLOW_CWS'!AT70)</f>
        <v>-253207925.45710939</v>
      </c>
      <c r="AV50" s="121">
        <f>IF($D42="Y",'FIN-CASHFLOW_CWS'!AU58,'FIN-CASHFLOW_CWS'!AU70)</f>
        <v>-263293815.30812502</v>
      </c>
      <c r="AW50" s="121">
        <f>IF($D42="Y",'FIN-CASHFLOW_CWS'!AV58,'FIN-CASHFLOW_CWS'!AV70)</f>
        <v>-273331307.59414065</v>
      </c>
      <c r="AX50" s="121">
        <f>IF($D42="Y",'FIN-CASHFLOW_CWS'!AW58,'FIN-CASHFLOW_CWS'!AW70)</f>
        <v>-283464752.38015628</v>
      </c>
      <c r="AY50" s="121">
        <f>IF($D42="Y",'FIN-CASHFLOW_CWS'!AX58,'FIN-CASHFLOW_CWS'!AX70)</f>
        <v>-293411380.16617191</v>
      </c>
      <c r="AZ50" s="121">
        <f>IF($D42="Y",'FIN-CASHFLOW_CWS'!AY58,'FIN-CASHFLOW_CWS'!AY70)</f>
        <v>-303367883.32218754</v>
      </c>
      <c r="BA50" s="121">
        <f>IF($D42="Y",'FIN-CASHFLOW_CWS'!AZ58,'FIN-CASHFLOW_CWS'!AZ70)</f>
        <v>-317207436.94379103</v>
      </c>
      <c r="BB50" s="121">
        <f>IF($D42="Y",'FIN-CASHFLOW_CWS'!BA58,'FIN-CASHFLOW_CWS'!BA70)</f>
        <v>-331057452.43539453</v>
      </c>
      <c r="BC50" s="121">
        <f>IF($D42="Y",'FIN-CASHFLOW_CWS'!BB58,'FIN-CASHFLOW_CWS'!BB70)</f>
        <v>-344709955.37799805</v>
      </c>
      <c r="BD50" s="121">
        <f>IF($D42="Y",'FIN-CASHFLOW_CWS'!BC58,'FIN-CASHFLOW_CWS'!BC70)</f>
        <v>-358397146.67060155</v>
      </c>
      <c r="BE50" s="121">
        <f>IF($D42="Y",'FIN-CASHFLOW_CWS'!BD58,'FIN-CASHFLOW_CWS'!BD70)</f>
        <v>-372108698.96020508</v>
      </c>
      <c r="BF50" s="121">
        <f>IF($D42="Y",'FIN-CASHFLOW_CWS'!BE58,'FIN-CASHFLOW_CWS'!BE70)</f>
        <v>-385674485.05080861</v>
      </c>
      <c r="BG50" s="121">
        <f>IF($D42="Y",'FIN-CASHFLOW_CWS'!BF58,'FIN-CASHFLOW_CWS'!BF70)</f>
        <v>-399247848.8434121</v>
      </c>
      <c r="BH50" s="121">
        <f>IF($D42="Y",'FIN-CASHFLOW_CWS'!BG58,'FIN-CASHFLOW_CWS'!BG70)</f>
        <v>-412813610.33301562</v>
      </c>
      <c r="BI50" s="121">
        <f>IF($D42="Y",'FIN-CASHFLOW_CWS'!BH58,'FIN-CASHFLOW_CWS'!BH70)</f>
        <v>-426326273.32461911</v>
      </c>
      <c r="BJ50" s="121">
        <f>IF($D42="Y",'FIN-CASHFLOW_CWS'!BI58,'FIN-CASHFLOW_CWS'!BI70)</f>
        <v>-439951713.81622261</v>
      </c>
      <c r="BK50" s="121">
        <f>IF($D42="Y",'FIN-CASHFLOW_CWS'!BJ58,'FIN-CASHFLOW_CWS'!BJ70)</f>
        <v>-453399085.3078261</v>
      </c>
      <c r="BL50" s="121">
        <f>IF($D42="Y",'FIN-CASHFLOW_CWS'!BK58,'FIN-CASHFLOW_CWS'!BK70)</f>
        <v>-470521356.65442961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256620</v>
      </c>
      <c r="I51" s="121">
        <f>'REV-AR_CWS'!H19</f>
        <v>273000</v>
      </c>
      <c r="J51" s="121">
        <f>'REV-AR_CWS'!I19</f>
        <v>310310</v>
      </c>
      <c r="K51" s="121">
        <f>'REV-AR_CWS'!J19</f>
        <v>256620</v>
      </c>
      <c r="L51" s="121">
        <f>'REV-AR_CWS'!K19</f>
        <v>273000</v>
      </c>
      <c r="M51" s="121">
        <f>'REV-AR_CWS'!L19</f>
        <v>219310</v>
      </c>
      <c r="N51" s="121">
        <f>'REV-AR_CWS'!M19</f>
        <v>219310</v>
      </c>
      <c r="O51" s="121">
        <f>'REV-AR_CWS'!N19</f>
        <v>219310</v>
      </c>
      <c r="P51" s="121">
        <f>'REV-AR_CWS'!O19</f>
        <v>128310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47049443.600000001</v>
      </c>
      <c r="E53" s="121">
        <f>SUM(E50:E52)</f>
        <v>37714219.600000001</v>
      </c>
      <c r="F53" s="121">
        <f t="shared" ref="F53:BL53" si="3">SUM(F50:F52)</f>
        <v>28426395.600000001</v>
      </c>
      <c r="G53" s="121">
        <f t="shared" si="3"/>
        <v>19077181.600000001</v>
      </c>
      <c r="H53" s="121">
        <f t="shared" si="3"/>
        <v>9848029.0000000019</v>
      </c>
      <c r="I53" s="121">
        <f t="shared" si="3"/>
        <v>55954844.79999999</v>
      </c>
      <c r="J53" s="121">
        <f t="shared" si="3"/>
        <v>46726771.499999985</v>
      </c>
      <c r="K53" s="121">
        <f t="shared" si="3"/>
        <v>37426078.899999984</v>
      </c>
      <c r="L53" s="121">
        <f t="shared" si="3"/>
        <v>28185489.899999984</v>
      </c>
      <c r="M53" s="121">
        <f t="shared" si="3"/>
        <v>18886681.599999983</v>
      </c>
      <c r="N53" s="121">
        <f t="shared" si="3"/>
        <v>9744008.2999999821</v>
      </c>
      <c r="O53" s="121">
        <f t="shared" si="3"/>
        <v>53565024.299999982</v>
      </c>
      <c r="P53" s="121">
        <f t="shared" si="3"/>
        <v>44432345.999999985</v>
      </c>
      <c r="Q53" s="121">
        <f t="shared" si="3"/>
        <v>33668851.062499985</v>
      </c>
      <c r="R53" s="121">
        <f t="shared" si="3"/>
        <v>22951999.624999985</v>
      </c>
      <c r="S53" s="121">
        <f t="shared" si="3"/>
        <v>12313683.374999985</v>
      </c>
      <c r="T53" s="121">
        <f t="shared" si="3"/>
        <v>1559074.9999999851</v>
      </c>
      <c r="U53" s="121">
        <f t="shared" si="3"/>
        <v>-9168619.5000000149</v>
      </c>
      <c r="V53" s="121">
        <f t="shared" si="3"/>
        <v>-19890214.562500015</v>
      </c>
      <c r="W53" s="121">
        <f t="shared" si="3"/>
        <v>-29674712.937500015</v>
      </c>
      <c r="X53" s="121">
        <f t="shared" si="3"/>
        <v>-39376817.437500015</v>
      </c>
      <c r="Y53" s="121">
        <f t="shared" si="3"/>
        <v>-49205810.250000015</v>
      </c>
      <c r="Z53" s="121">
        <f t="shared" si="3"/>
        <v>-58912918.062500015</v>
      </c>
      <c r="AA53" s="121">
        <f t="shared" si="3"/>
        <v>-68299110.875000015</v>
      </c>
      <c r="AB53" s="121">
        <f t="shared" si="3"/>
        <v>-77800264.375000015</v>
      </c>
      <c r="AC53" s="121">
        <f t="shared" si="3"/>
        <v>-86206673.153125018</v>
      </c>
      <c r="AD53" s="121">
        <f t="shared" si="3"/>
        <v>-94720967.868750021</v>
      </c>
      <c r="AE53" s="121">
        <f t="shared" si="3"/>
        <v>-103142437.65937503</v>
      </c>
      <c r="AF53" s="121">
        <f t="shared" si="3"/>
        <v>-111741015.92500003</v>
      </c>
      <c r="AG53" s="121">
        <f t="shared" si="3"/>
        <v>-120351040.87812503</v>
      </c>
      <c r="AH53" s="121">
        <f t="shared" si="3"/>
        <v>-128996217.26875003</v>
      </c>
      <c r="AI53" s="121">
        <f t="shared" si="3"/>
        <v>-137632365.53437501</v>
      </c>
      <c r="AJ53" s="121">
        <f t="shared" si="3"/>
        <v>-146187870.48750001</v>
      </c>
      <c r="AK53" s="121">
        <f t="shared" si="3"/>
        <v>-154861872.92812502</v>
      </c>
      <c r="AL53" s="121">
        <f t="shared" si="3"/>
        <v>-163537040.36875004</v>
      </c>
      <c r="AM53" s="121">
        <f t="shared" si="3"/>
        <v>-171831962.80937505</v>
      </c>
      <c r="AN53" s="121">
        <f t="shared" si="3"/>
        <v>-180005068.32500005</v>
      </c>
      <c r="AO53" s="121">
        <f t="shared" si="3"/>
        <v>-190063318.25601566</v>
      </c>
      <c r="AP53" s="121">
        <f t="shared" si="3"/>
        <v>-200182464.64203128</v>
      </c>
      <c r="AQ53" s="121">
        <f t="shared" si="3"/>
        <v>-210209232.27304691</v>
      </c>
      <c r="AR53" s="121">
        <f t="shared" si="3"/>
        <v>-220414972.35406253</v>
      </c>
      <c r="AS53" s="121">
        <f t="shared" si="3"/>
        <v>-230616786.20507815</v>
      </c>
      <c r="AT53" s="121">
        <f t="shared" si="3"/>
        <v>-240843044.87609378</v>
      </c>
      <c r="AU53" s="121">
        <f t="shared" si="3"/>
        <v>-251080522.95710939</v>
      </c>
      <c r="AV53" s="121">
        <f t="shared" si="3"/>
        <v>-261233648.80812502</v>
      </c>
      <c r="AW53" s="121">
        <f t="shared" si="3"/>
        <v>-271512700.59414065</v>
      </c>
      <c r="AX53" s="121">
        <f t="shared" si="3"/>
        <v>-281794861.38015628</v>
      </c>
      <c r="AY53" s="121">
        <f t="shared" si="3"/>
        <v>-291715245.16617191</v>
      </c>
      <c r="AZ53" s="121">
        <f t="shared" si="3"/>
        <v>-301546531.82218754</v>
      </c>
      <c r="BA53" s="121">
        <f t="shared" si="3"/>
        <v>-315142354.74379104</v>
      </c>
      <c r="BB53" s="121">
        <f t="shared" si="3"/>
        <v>-328748053.63539451</v>
      </c>
      <c r="BC53" s="121">
        <f t="shared" si="3"/>
        <v>-342255657.47799808</v>
      </c>
      <c r="BD53" s="121">
        <f t="shared" si="3"/>
        <v>-355942233.77060157</v>
      </c>
      <c r="BE53" s="121">
        <f t="shared" si="3"/>
        <v>-369604196.0602051</v>
      </c>
      <c r="BF53" s="121">
        <f t="shared" si="3"/>
        <v>-383276700.45080858</v>
      </c>
      <c r="BG53" s="121">
        <f t="shared" si="3"/>
        <v>-396989765.94341213</v>
      </c>
      <c r="BH53" s="121">
        <f t="shared" si="3"/>
        <v>-410608289.03301561</v>
      </c>
      <c r="BI53" s="121">
        <f t="shared" si="3"/>
        <v>-424370588.5246191</v>
      </c>
      <c r="BJ53" s="121">
        <f t="shared" si="3"/>
        <v>-434476708.61622262</v>
      </c>
      <c r="BK53" s="121">
        <f t="shared" si="3"/>
        <v>-444404759.70782608</v>
      </c>
      <c r="BL53" s="121">
        <f t="shared" si="3"/>
        <v>-456811504.15442961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47049443.600000001</v>
      </c>
      <c r="E60" s="121">
        <f t="shared" si="5"/>
        <v>37756502.933333337</v>
      </c>
      <c r="F60" s="121">
        <f t="shared" si="5"/>
        <v>28502870.600000001</v>
      </c>
      <c r="G60" s="121">
        <f t="shared" si="5"/>
        <v>19162181.600000001</v>
      </c>
      <c r="H60" s="121">
        <f t="shared" si="5"/>
        <v>9941387.3333333358</v>
      </c>
      <c r="I60" s="121">
        <f t="shared" si="5"/>
        <v>56046561.466666654</v>
      </c>
      <c r="J60" s="121">
        <f t="shared" si="5"/>
        <v>46816846.499999985</v>
      </c>
      <c r="K60" s="121">
        <f t="shared" si="5"/>
        <v>37514512.233333319</v>
      </c>
      <c r="L60" s="121">
        <f t="shared" si="5"/>
        <v>28272281.566666652</v>
      </c>
      <c r="M60" s="121">
        <f t="shared" si="5"/>
        <v>18971831.599999983</v>
      </c>
      <c r="N60" s="121">
        <f t="shared" si="5"/>
        <v>9827516.6333333161</v>
      </c>
      <c r="O60" s="121">
        <f t="shared" si="5"/>
        <v>53646890.966666646</v>
      </c>
      <c r="P60" s="121">
        <f t="shared" si="5"/>
        <v>44512570.999999985</v>
      </c>
      <c r="Q60" s="121">
        <f t="shared" si="5"/>
        <v>33747434.395833321</v>
      </c>
      <c r="R60" s="121">
        <f t="shared" si="5"/>
        <v>23028941.291666653</v>
      </c>
      <c r="S60" s="121">
        <f t="shared" si="5"/>
        <v>12388983.374999985</v>
      </c>
      <c r="T60" s="121">
        <f t="shared" si="5"/>
        <v>1632733.3333333184</v>
      </c>
      <c r="U60" s="121">
        <f t="shared" si="5"/>
        <v>-9096602.8333333489</v>
      </c>
      <c r="V60" s="121">
        <f t="shared" si="5"/>
        <v>-19819839.562500015</v>
      </c>
      <c r="W60" s="121">
        <f t="shared" si="5"/>
        <v>-29599096.270833347</v>
      </c>
      <c r="X60" s="121">
        <f t="shared" si="5"/>
        <v>-39302959.104166679</v>
      </c>
      <c r="Y60" s="121">
        <f t="shared" si="5"/>
        <v>-49133710.250000015</v>
      </c>
      <c r="Z60" s="121">
        <f t="shared" si="5"/>
        <v>-58842576.395833351</v>
      </c>
      <c r="AA60" s="121">
        <f t="shared" si="5"/>
        <v>-68230527.541666687</v>
      </c>
      <c r="AB60" s="121">
        <f t="shared" si="5"/>
        <v>-77733439.375000015</v>
      </c>
      <c r="AC60" s="121">
        <f t="shared" si="5"/>
        <v>-86147014.81979169</v>
      </c>
      <c r="AD60" s="121">
        <f t="shared" si="5"/>
        <v>-94663067.868750021</v>
      </c>
      <c r="AE60" s="121">
        <f t="shared" si="5"/>
        <v>-103086295.99270836</v>
      </c>
      <c r="AF60" s="121">
        <f t="shared" si="5"/>
        <v>-111686632.5916667</v>
      </c>
      <c r="AG60" s="121">
        <f t="shared" si="5"/>
        <v>-120298415.87812503</v>
      </c>
      <c r="AH60" s="121">
        <f t="shared" si="5"/>
        <v>-128945350.60208336</v>
      </c>
      <c r="AI60" s="121">
        <f t="shared" si="5"/>
        <v>-137583257.20104167</v>
      </c>
      <c r="AJ60" s="121">
        <f t="shared" ref="AJ60:BL60" si="6">AJ58+AJ53</f>
        <v>-146140520.48750001</v>
      </c>
      <c r="AK60" s="121">
        <f t="shared" si="6"/>
        <v>-154816281.26145837</v>
      </c>
      <c r="AL60" s="121">
        <f t="shared" si="6"/>
        <v>-163493207.03541669</v>
      </c>
      <c r="AM60" s="121">
        <f t="shared" si="6"/>
        <v>-171789887.80937505</v>
      </c>
      <c r="AN60" s="121">
        <f t="shared" si="6"/>
        <v>-179964751.65833339</v>
      </c>
      <c r="AO60" s="121">
        <f t="shared" si="6"/>
        <v>-190024759.92268232</v>
      </c>
      <c r="AP60" s="121">
        <f t="shared" si="6"/>
        <v>-200145664.64203128</v>
      </c>
      <c r="AQ60" s="121">
        <f t="shared" si="6"/>
        <v>-210174190.60638025</v>
      </c>
      <c r="AR60" s="121">
        <f t="shared" si="6"/>
        <v>-220381689.02072918</v>
      </c>
      <c r="AS60" s="121">
        <f t="shared" si="6"/>
        <v>-230585261.20507815</v>
      </c>
      <c r="AT60" s="121">
        <f t="shared" si="6"/>
        <v>-240813278.20942712</v>
      </c>
      <c r="AU60" s="121">
        <f t="shared" si="6"/>
        <v>-251052514.62377605</v>
      </c>
      <c r="AV60" s="121">
        <f t="shared" si="6"/>
        <v>-261207398.80812502</v>
      </c>
      <c r="AW60" s="121">
        <f t="shared" si="6"/>
        <v>-271488208.92747396</v>
      </c>
      <c r="AX60" s="121">
        <f t="shared" si="6"/>
        <v>-281772128.04682297</v>
      </c>
      <c r="AY60" s="121">
        <f t="shared" si="6"/>
        <v>-291694270.16617191</v>
      </c>
      <c r="AZ60" s="121">
        <f t="shared" si="6"/>
        <v>-301527315.15552086</v>
      </c>
      <c r="BA60" s="121">
        <f t="shared" si="6"/>
        <v>-315124896.41045773</v>
      </c>
      <c r="BB60" s="121">
        <f t="shared" si="6"/>
        <v>-328732353.63539451</v>
      </c>
      <c r="BC60" s="121">
        <f t="shared" si="6"/>
        <v>-342241715.81133139</v>
      </c>
      <c r="BD60" s="121">
        <f t="shared" si="6"/>
        <v>-355930050.43726826</v>
      </c>
      <c r="BE60" s="121">
        <f t="shared" si="6"/>
        <v>-369593771.0602051</v>
      </c>
      <c r="BF60" s="121">
        <f t="shared" si="6"/>
        <v>-383268033.7841419</v>
      </c>
      <c r="BG60" s="121">
        <f t="shared" si="6"/>
        <v>-396982857.61007881</v>
      </c>
      <c r="BH60" s="121">
        <f t="shared" si="6"/>
        <v>-410603139.03301561</v>
      </c>
      <c r="BI60" s="121">
        <f t="shared" si="6"/>
        <v>-424367196.85795242</v>
      </c>
      <c r="BJ60" s="121">
        <f t="shared" si="6"/>
        <v>-434475075.28288931</v>
      </c>
      <c r="BK60" s="121">
        <f t="shared" si="6"/>
        <v>-444404884.70782608</v>
      </c>
      <c r="BL60" s="121">
        <f t="shared" si="6"/>
        <v>-456813387.48776293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47078035.600000001</v>
      </c>
      <c r="E77" s="121">
        <f>IF($D42="Y",'FIN-CASHFLOW_CWS'!D60,'FIN-CASHFLOW_CWS'!D65)</f>
        <v>47078035.600000001</v>
      </c>
      <c r="F77" s="121">
        <f>IF($D42="Y",'FIN-CASHFLOW_CWS'!E60,'FIN-CASHFLOW_CWS'!E65)</f>
        <v>47078035.600000001</v>
      </c>
      <c r="G77" s="121">
        <f>IF($D42="Y",'FIN-CASHFLOW_CWS'!F60,'FIN-CASHFLOW_CWS'!F65)</f>
        <v>47078035.600000001</v>
      </c>
      <c r="H77" s="121">
        <f>IF($D42="Y",'FIN-CASHFLOW_CWS'!G60,'FIN-CASHFLOW_CWS'!G65)</f>
        <v>47078035.600000001</v>
      </c>
      <c r="I77" s="121">
        <f>IF($D42="Y",'FIN-CASHFLOW_CWS'!H60,'FIN-CASHFLOW_CWS'!H65)</f>
        <v>102435880.39999999</v>
      </c>
      <c r="J77" s="121">
        <f>IF($D42="Y",'FIN-CASHFLOW_CWS'!I60,'FIN-CASHFLOW_CWS'!I65)</f>
        <v>102435880.39999999</v>
      </c>
      <c r="K77" s="121">
        <f>IF($D42="Y",'FIN-CASHFLOW_CWS'!J60,'FIN-CASHFLOW_CWS'!J65)</f>
        <v>102435880.39999999</v>
      </c>
      <c r="L77" s="121">
        <f>IF($D42="Y",'FIN-CASHFLOW_CWS'!K60,'FIN-CASHFLOW_CWS'!K65)</f>
        <v>102435880.39999999</v>
      </c>
      <c r="M77" s="121">
        <f>IF($D42="Y",'FIN-CASHFLOW_CWS'!L60,'FIN-CASHFLOW_CWS'!L65)</f>
        <v>102435880.39999999</v>
      </c>
      <c r="N77" s="121">
        <f>IF($D42="Y",'FIN-CASHFLOW_CWS'!M60,'FIN-CASHFLOW_CWS'!M65)</f>
        <v>102435880.39999999</v>
      </c>
      <c r="O77" s="121">
        <f>IF($D42="Y",'FIN-CASHFLOW_CWS'!N60,'FIN-CASHFLOW_CWS'!N65)</f>
        <v>155229594.69999999</v>
      </c>
      <c r="P77" s="121">
        <f>IF($D42="Y",'FIN-CASHFLOW_CWS'!O60,'FIN-CASHFLOW_CWS'!O65)</f>
        <v>155229594.69999999</v>
      </c>
      <c r="Q77" s="121">
        <f>IF($D42="Y",'FIN-CASHFLOW_CWS'!P60,'FIN-CASHFLOW_CWS'!P65)</f>
        <v>155229594.69999999</v>
      </c>
      <c r="R77" s="121">
        <f>IF($D42="Y",'FIN-CASHFLOW_CWS'!Q60,'FIN-CASHFLOW_CWS'!Q65)</f>
        <v>155229594.69999999</v>
      </c>
      <c r="S77" s="121">
        <f>IF($D42="Y",'FIN-CASHFLOW_CWS'!R60,'FIN-CASHFLOW_CWS'!R65)</f>
        <v>155229594.69999999</v>
      </c>
      <c r="T77" s="121">
        <f>IF($D42="Y",'FIN-CASHFLOW_CWS'!S60,'FIN-CASHFLOW_CWS'!S65)</f>
        <v>155229594.69999999</v>
      </c>
      <c r="U77" s="121">
        <f>IF($D42="Y",'FIN-CASHFLOW_CWS'!T60,'FIN-CASHFLOW_CWS'!T65)</f>
        <v>155229594.69999999</v>
      </c>
      <c r="V77" s="121">
        <f>IF($D42="Y",'FIN-CASHFLOW_CWS'!U60,'FIN-CASHFLOW_CWS'!U65)</f>
        <v>155229594.69999999</v>
      </c>
      <c r="W77" s="121">
        <f>IF($D42="Y",'FIN-CASHFLOW_CWS'!V60,'FIN-CASHFLOW_CWS'!V65)</f>
        <v>155229594.69999999</v>
      </c>
      <c r="X77" s="121">
        <f>IF($D42="Y",'FIN-CASHFLOW_CWS'!W60,'FIN-CASHFLOW_CWS'!W65)</f>
        <v>155229594.69999999</v>
      </c>
      <c r="Y77" s="121">
        <f>IF($D42="Y",'FIN-CASHFLOW_CWS'!X60,'FIN-CASHFLOW_CWS'!X65)</f>
        <v>155229594.69999999</v>
      </c>
      <c r="Z77" s="121">
        <f>IF($D42="Y",'FIN-CASHFLOW_CWS'!Y60,'FIN-CASHFLOW_CWS'!Y65)</f>
        <v>155229594.69999999</v>
      </c>
      <c r="AA77" s="121">
        <f>IF($D42="Y",'FIN-CASHFLOW_CWS'!Z60,'FIN-CASHFLOW_CWS'!Z65)</f>
        <v>155229594.69999999</v>
      </c>
      <c r="AB77" s="121">
        <f>IF($D42="Y",'FIN-CASHFLOW_CWS'!AA60,'FIN-CASHFLOW_CWS'!AA65)</f>
        <v>155229594.69999999</v>
      </c>
      <c r="AC77" s="121">
        <f>IF($D42="Y",'FIN-CASHFLOW_CWS'!AB60,'FIN-CASHFLOW_CWS'!AB65)</f>
        <v>155229594.69999999</v>
      </c>
      <c r="AD77" s="121">
        <f>IF($D42="Y",'FIN-CASHFLOW_CWS'!AC60,'FIN-CASHFLOW_CWS'!AC65)</f>
        <v>155229594.69999999</v>
      </c>
      <c r="AE77" s="121">
        <f>IF($D42="Y",'FIN-CASHFLOW_CWS'!AD60,'FIN-CASHFLOW_CWS'!AD65)</f>
        <v>155229594.69999999</v>
      </c>
      <c r="AF77" s="121">
        <f>IF($D42="Y",'FIN-CASHFLOW_CWS'!AE60,'FIN-CASHFLOW_CWS'!AE65)</f>
        <v>155229594.69999999</v>
      </c>
      <c r="AG77" s="121">
        <f>IF($D42="Y",'FIN-CASHFLOW_CWS'!AF60,'FIN-CASHFLOW_CWS'!AF65)</f>
        <v>155229594.69999999</v>
      </c>
      <c r="AH77" s="121">
        <f>IF($D42="Y",'FIN-CASHFLOW_CWS'!AG60,'FIN-CASHFLOW_CWS'!AG65)</f>
        <v>155229594.69999999</v>
      </c>
      <c r="AI77" s="121">
        <f>IF($D42="Y",'FIN-CASHFLOW_CWS'!AH60,'FIN-CASHFLOW_CWS'!AH65)</f>
        <v>155229594.69999999</v>
      </c>
      <c r="AJ77" s="121">
        <f>IF($D42="Y",'FIN-CASHFLOW_CWS'!AI60,'FIN-CASHFLOW_CWS'!AI65)</f>
        <v>155229594.69999999</v>
      </c>
      <c r="AK77" s="121">
        <f>IF($D42="Y",'FIN-CASHFLOW_CWS'!AJ60,'FIN-CASHFLOW_CWS'!AJ65)</f>
        <v>155229594.69999999</v>
      </c>
      <c r="AL77" s="121">
        <f>IF($D42="Y",'FIN-CASHFLOW_CWS'!AK60,'FIN-CASHFLOW_CWS'!AK65)</f>
        <v>155229594.69999999</v>
      </c>
      <c r="AM77" s="121">
        <f>IF($D42="Y",'FIN-CASHFLOW_CWS'!AL60,'FIN-CASHFLOW_CWS'!AL65)</f>
        <v>155229594.69999999</v>
      </c>
      <c r="AN77" s="121">
        <f>IF($D42="Y",'FIN-CASHFLOW_CWS'!AM60,'FIN-CASHFLOW_CWS'!AM65)</f>
        <v>155229594.69999999</v>
      </c>
      <c r="AO77" s="121">
        <f>IF($D42="Y",'FIN-CASHFLOW_CWS'!AN60,'FIN-CASHFLOW_CWS'!AN65)</f>
        <v>155229594.69999999</v>
      </c>
      <c r="AP77" s="121">
        <f>IF($D42="Y",'FIN-CASHFLOW_CWS'!AO60,'FIN-CASHFLOW_CWS'!AO65)</f>
        <v>155229594.69999999</v>
      </c>
      <c r="AQ77" s="121">
        <f>IF($D42="Y",'FIN-CASHFLOW_CWS'!AP60,'FIN-CASHFLOW_CWS'!AP65)</f>
        <v>155229594.69999999</v>
      </c>
      <c r="AR77" s="121">
        <f>IF($D42="Y",'FIN-CASHFLOW_CWS'!AQ60,'FIN-CASHFLOW_CWS'!AQ65)</f>
        <v>155229594.69999999</v>
      </c>
      <c r="AS77" s="121">
        <f>IF($D42="Y",'FIN-CASHFLOW_CWS'!AR60,'FIN-CASHFLOW_CWS'!AR65)</f>
        <v>155229594.69999999</v>
      </c>
      <c r="AT77" s="121">
        <f>IF($D42="Y",'FIN-CASHFLOW_CWS'!AS60,'FIN-CASHFLOW_CWS'!AS65)</f>
        <v>155229594.69999999</v>
      </c>
      <c r="AU77" s="121">
        <f>IF($D42="Y",'FIN-CASHFLOW_CWS'!AT60,'FIN-CASHFLOW_CWS'!AT65)</f>
        <v>155229594.69999999</v>
      </c>
      <c r="AV77" s="121">
        <f>IF($D42="Y",'FIN-CASHFLOW_CWS'!AU60,'FIN-CASHFLOW_CWS'!AU65)</f>
        <v>155229594.69999999</v>
      </c>
      <c r="AW77" s="121">
        <f>IF($D42="Y",'FIN-CASHFLOW_CWS'!AV60,'FIN-CASHFLOW_CWS'!AV65)</f>
        <v>155229594.69999999</v>
      </c>
      <c r="AX77" s="121">
        <f>IF($D42="Y",'FIN-CASHFLOW_CWS'!AW60,'FIN-CASHFLOW_CWS'!AW65)</f>
        <v>155229594.69999999</v>
      </c>
      <c r="AY77" s="121">
        <f>IF($D42="Y",'FIN-CASHFLOW_CWS'!AX60,'FIN-CASHFLOW_CWS'!AX65)</f>
        <v>155229594.69999999</v>
      </c>
      <c r="AZ77" s="121">
        <f>IF($D42="Y",'FIN-CASHFLOW_CWS'!AY60,'FIN-CASHFLOW_CWS'!AY65)</f>
        <v>155229594.69999999</v>
      </c>
      <c r="BA77" s="121">
        <f>IF($D42="Y",'FIN-CASHFLOW_CWS'!AZ60,'FIN-CASHFLOW_CWS'!AZ65)</f>
        <v>155229594.69999999</v>
      </c>
      <c r="BB77" s="121">
        <f>IF($D42="Y",'FIN-CASHFLOW_CWS'!BA60,'FIN-CASHFLOW_CWS'!BA65)</f>
        <v>155229594.69999999</v>
      </c>
      <c r="BC77" s="121">
        <f>IF($D42="Y",'FIN-CASHFLOW_CWS'!BB60,'FIN-CASHFLOW_CWS'!BB65)</f>
        <v>155229594.69999999</v>
      </c>
      <c r="BD77" s="121">
        <f>IF($D42="Y",'FIN-CASHFLOW_CWS'!BC60,'FIN-CASHFLOW_CWS'!BC65)</f>
        <v>155229594.69999999</v>
      </c>
      <c r="BE77" s="121">
        <f>IF($D42="Y",'FIN-CASHFLOW_CWS'!BD60,'FIN-CASHFLOW_CWS'!BD65)</f>
        <v>155229594.69999999</v>
      </c>
      <c r="BF77" s="121">
        <f>IF($D42="Y",'FIN-CASHFLOW_CWS'!BE60,'FIN-CASHFLOW_CWS'!BE65)</f>
        <v>155229594.69999999</v>
      </c>
      <c r="BG77" s="121">
        <f>IF($D42="Y",'FIN-CASHFLOW_CWS'!BF60,'FIN-CASHFLOW_CWS'!BF65)</f>
        <v>155229594.69999999</v>
      </c>
      <c r="BH77" s="121">
        <f>IF($D42="Y",'FIN-CASHFLOW_CWS'!BG60,'FIN-CASHFLOW_CWS'!BG65)</f>
        <v>155229594.69999999</v>
      </c>
      <c r="BI77" s="121">
        <f>IF($D42="Y",'FIN-CASHFLOW_CWS'!BH60,'FIN-CASHFLOW_CWS'!BH65)</f>
        <v>155229594.69999999</v>
      </c>
      <c r="BJ77" s="121">
        <f>IF($D42="Y",'FIN-CASHFLOW_CWS'!BI60,'FIN-CASHFLOW_CWS'!BI65)</f>
        <v>155229594.69999999</v>
      </c>
      <c r="BK77" s="121">
        <f>IF($D42="Y",'FIN-CASHFLOW_CWS'!BJ60,'FIN-CASHFLOW_CWS'!BJ65)</f>
        <v>155229594.69999999</v>
      </c>
      <c r="BL77" s="121">
        <f>IF($D42="Y",'FIN-CASHFLOW_CWS'!BK60,'FIN-CASHFLOW_CWS'!BK65)</f>
        <v>155229594.69999999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-37352648.266666666</v>
      </c>
      <c r="J78" s="121">
        <f t="shared" si="10"/>
        <v>-46593318.93333333</v>
      </c>
      <c r="K78" s="121">
        <f t="shared" si="10"/>
        <v>-55811033.899999999</v>
      </c>
      <c r="L78" s="121">
        <f t="shared" si="10"/>
        <v>-65089368.166666664</v>
      </c>
      <c r="M78" s="121">
        <f t="shared" si="10"/>
        <v>-74331598.833333328</v>
      </c>
      <c r="N78" s="121">
        <f t="shared" si="10"/>
        <v>-83596048.799999997</v>
      </c>
      <c r="O78" s="121">
        <f t="shared" si="10"/>
        <v>-92848363.766666666</v>
      </c>
      <c r="P78" s="121">
        <f t="shared" si="10"/>
        <v>-102086703.73333333</v>
      </c>
      <c r="Q78" s="121">
        <f t="shared" si="10"/>
        <v>-111377023.7</v>
      </c>
      <c r="R78" s="121">
        <f t="shared" si="10"/>
        <v>-122143360.30416667</v>
      </c>
      <c r="S78" s="121">
        <f t="shared" si="10"/>
        <v>-132859453.40833335</v>
      </c>
      <c r="T78" s="121">
        <f t="shared" si="10"/>
        <v>-143564211.32500002</v>
      </c>
      <c r="U78" s="121">
        <f t="shared" si="10"/>
        <v>-154288061.36666667</v>
      </c>
      <c r="V78" s="121">
        <f t="shared" si="10"/>
        <v>-164984997.53333333</v>
      </c>
      <c r="W78" s="121">
        <f t="shared" si="10"/>
        <v>-175675834.26249999</v>
      </c>
      <c r="X78" s="121">
        <f t="shared" si="10"/>
        <v>-185390290.97083333</v>
      </c>
      <c r="Y78" s="121">
        <f t="shared" si="10"/>
        <v>-195094153.80416667</v>
      </c>
      <c r="Z78" s="121">
        <f t="shared" si="10"/>
        <v>-204816904.95000002</v>
      </c>
      <c r="AA78" s="121">
        <f t="shared" si="10"/>
        <v>-214558171.09583336</v>
      </c>
      <c r="AB78" s="121">
        <f t="shared" si="10"/>
        <v>-224280922.2416667</v>
      </c>
      <c r="AC78" s="121">
        <f t="shared" si="10"/>
        <v>-234043034.07500005</v>
      </c>
      <c r="AD78" s="121">
        <f t="shared" si="10"/>
        <v>-242464169.51979172</v>
      </c>
      <c r="AE78" s="121">
        <f t="shared" si="10"/>
        <v>-250971582.56875005</v>
      </c>
      <c r="AF78" s="121">
        <f t="shared" si="10"/>
        <v>-259501730.69270837</v>
      </c>
      <c r="AG78" s="121">
        <f t="shared" si="10"/>
        <v>-268053467.29166672</v>
      </c>
      <c r="AH78" s="121">
        <f t="shared" si="10"/>
        <v>-276606930.57812506</v>
      </c>
      <c r="AI78" s="121">
        <f t="shared" si="10"/>
        <v>-285195545.30208337</v>
      </c>
      <c r="AJ78" s="121">
        <f t="shared" si="10"/>
        <v>-293726531.90104169</v>
      </c>
      <c r="AK78" s="121">
        <f t="shared" si="10"/>
        <v>-302283795.1875</v>
      </c>
      <c r="AL78" s="121">
        <f t="shared" si="10"/>
        <v>-310784595.96145833</v>
      </c>
      <c r="AM78" s="121">
        <f t="shared" si="10"/>
        <v>-319306001.73541665</v>
      </c>
      <c r="AN78" s="121">
        <f t="shared" si="10"/>
        <v>-327806802.50937498</v>
      </c>
      <c r="AO78" s="121">
        <f t="shared" si="10"/>
        <v>-336224666.35833329</v>
      </c>
      <c r="AP78" s="121">
        <f t="shared" si="10"/>
        <v>-346288562.62268227</v>
      </c>
      <c r="AQ78" s="121">
        <f t="shared" si="10"/>
        <v>-356407523.34203124</v>
      </c>
      <c r="AR78" s="121">
        <f t="shared" si="10"/>
        <v>-366541025.30638021</v>
      </c>
      <c r="AS78" s="121">
        <f t="shared" si="10"/>
        <v>-376696035.72072917</v>
      </c>
      <c r="AT78" s="121">
        <f t="shared" si="10"/>
        <v>-386847119.90507811</v>
      </c>
      <c r="AU78" s="121">
        <f t="shared" si="10"/>
        <v>-397022648.90942705</v>
      </c>
      <c r="AV78" s="121">
        <f t="shared" si="10"/>
        <v>-407156909.32377601</v>
      </c>
      <c r="AW78" s="121">
        <f t="shared" si="10"/>
        <v>-417311793.50812495</v>
      </c>
      <c r="AX78" s="121">
        <f t="shared" si="10"/>
        <v>-427426391.62747389</v>
      </c>
      <c r="AY78" s="121">
        <f t="shared" si="10"/>
        <v>-437561594.74682283</v>
      </c>
      <c r="AZ78" s="121">
        <f t="shared" si="10"/>
        <v>-447676192.86617178</v>
      </c>
      <c r="BA78" s="121">
        <f t="shared" si="10"/>
        <v>-457736685.85552073</v>
      </c>
      <c r="BB78" s="121">
        <f t="shared" si="10"/>
        <v>-471335141.91045755</v>
      </c>
      <c r="BC78" s="121">
        <f t="shared" si="10"/>
        <v>-484946098.33539438</v>
      </c>
      <c r="BD78" s="121">
        <f t="shared" si="10"/>
        <v>-498557812.11133122</v>
      </c>
      <c r="BE78" s="121">
        <f t="shared" si="10"/>
        <v>-512191034.33726805</v>
      </c>
      <c r="BF78" s="121">
        <f t="shared" si="10"/>
        <v>-525807515.76020491</v>
      </c>
      <c r="BG78" s="121">
        <f t="shared" si="10"/>
        <v>-539434539.28414178</v>
      </c>
      <c r="BH78" s="121">
        <f t="shared" si="10"/>
        <v>-553047011.51007867</v>
      </c>
      <c r="BI78" s="121">
        <f t="shared" si="10"/>
        <v>-566667292.93301547</v>
      </c>
      <c r="BJ78" s="121">
        <f t="shared" si="10"/>
        <v>-580273886.75795233</v>
      </c>
      <c r="BK78" s="121">
        <f t="shared" si="10"/>
        <v>-593901085.5828892</v>
      </c>
      <c r="BL78" s="121">
        <f t="shared" si="10"/>
        <v>-607507679.40782607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-9208794.2666666657</v>
      </c>
      <c r="I79" s="70">
        <f>'FIN-CASHFLOW_CWS'!H35</f>
        <v>-9240670.666666666</v>
      </c>
      <c r="J79" s="70">
        <f>'FIN-CASHFLOW_CWS'!I35</f>
        <v>-9217714.9666666668</v>
      </c>
      <c r="K79" s="70">
        <f>'FIN-CASHFLOW_CWS'!J35</f>
        <v>-9278334.2666666657</v>
      </c>
      <c r="L79" s="70">
        <f>'FIN-CASHFLOW_CWS'!K35</f>
        <v>-9242230.666666666</v>
      </c>
      <c r="M79" s="70">
        <f>'FIN-CASHFLOW_CWS'!L35</f>
        <v>-9264449.9666666668</v>
      </c>
      <c r="N79" s="70">
        <f>'FIN-CASHFLOW_CWS'!M35</f>
        <v>-9252314.9666666668</v>
      </c>
      <c r="O79" s="70">
        <f>'FIN-CASHFLOW_CWS'!N35</f>
        <v>-9238339.9666666668</v>
      </c>
      <c r="P79" s="70">
        <f>'FIN-CASHFLOW_CWS'!O35</f>
        <v>-9290319.9666666668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47049443.600000001</v>
      </c>
      <c r="E80" s="121">
        <f>SUM(E77:E79)</f>
        <v>37660502.933333337</v>
      </c>
      <c r="F80" s="121">
        <f t="shared" ref="F80:BL80" si="11">SUM(F77:F79)</f>
        <v>28298870.600000001</v>
      </c>
      <c r="G80" s="121">
        <f t="shared" si="11"/>
        <v>18934181.600000001</v>
      </c>
      <c r="H80" s="121">
        <f t="shared" si="11"/>
        <v>9725387.3333333358</v>
      </c>
      <c r="I80" s="121">
        <f t="shared" si="11"/>
        <v>55842561.466666661</v>
      </c>
      <c r="J80" s="121">
        <f t="shared" si="11"/>
        <v>46624846.499999993</v>
      </c>
      <c r="K80" s="121">
        <f t="shared" si="11"/>
        <v>37346512.233333327</v>
      </c>
      <c r="L80" s="121">
        <f t="shared" si="11"/>
        <v>28104281.566666663</v>
      </c>
      <c r="M80" s="121">
        <f t="shared" si="11"/>
        <v>18839831.599999994</v>
      </c>
      <c r="N80" s="121">
        <f t="shared" si="11"/>
        <v>9587516.6333333272</v>
      </c>
      <c r="O80" s="121">
        <f t="shared" si="11"/>
        <v>53142890.966666654</v>
      </c>
      <c r="P80" s="121">
        <f t="shared" si="11"/>
        <v>43852570.999999985</v>
      </c>
      <c r="Q80" s="121">
        <f t="shared" si="11"/>
        <v>33086234.395833321</v>
      </c>
      <c r="R80" s="121">
        <f t="shared" si="11"/>
        <v>22370141.291666649</v>
      </c>
      <c r="S80" s="121">
        <f t="shared" si="11"/>
        <v>11665383.374999976</v>
      </c>
      <c r="T80" s="121">
        <f t="shared" si="11"/>
        <v>941533.33333330415</v>
      </c>
      <c r="U80" s="121">
        <f t="shared" si="11"/>
        <v>-9755402.8333333526</v>
      </c>
      <c r="V80" s="121">
        <f t="shared" si="11"/>
        <v>-20446239.562500007</v>
      </c>
      <c r="W80" s="121">
        <f t="shared" si="11"/>
        <v>-30160696.270833336</v>
      </c>
      <c r="X80" s="121">
        <f t="shared" si="11"/>
        <v>-39864559.104166679</v>
      </c>
      <c r="Y80" s="121">
        <f t="shared" si="11"/>
        <v>-49587310.250000022</v>
      </c>
      <c r="Z80" s="121">
        <f t="shared" si="11"/>
        <v>-59328576.395833366</v>
      </c>
      <c r="AA80" s="121">
        <f t="shared" si="11"/>
        <v>-69051327.541666701</v>
      </c>
      <c r="AB80" s="121">
        <f t="shared" si="11"/>
        <v>-78813439.375000045</v>
      </c>
      <c r="AC80" s="121">
        <f t="shared" si="11"/>
        <v>-87234574.819791734</v>
      </c>
      <c r="AD80" s="121">
        <f t="shared" si="11"/>
        <v>-95741987.868750066</v>
      </c>
      <c r="AE80" s="121">
        <f t="shared" si="11"/>
        <v>-104272135.9927084</v>
      </c>
      <c r="AF80" s="121">
        <f t="shared" si="11"/>
        <v>-112823872.59166671</v>
      </c>
      <c r="AG80" s="121">
        <f t="shared" si="11"/>
        <v>-121377335.87812506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47049443.600000001</v>
      </c>
      <c r="E82" s="121">
        <f t="shared" si="12"/>
        <v>37756502.933333337</v>
      </c>
      <c r="F82" s="121">
        <f t="shared" si="12"/>
        <v>28502870.600000001</v>
      </c>
      <c r="G82" s="121">
        <f t="shared" si="12"/>
        <v>19162181.600000001</v>
      </c>
      <c r="H82" s="121">
        <f t="shared" si="12"/>
        <v>9941387.3333333358</v>
      </c>
      <c r="I82" s="121">
        <f t="shared" si="12"/>
        <v>56046561.466666661</v>
      </c>
      <c r="J82" s="121">
        <f t="shared" si="12"/>
        <v>46816846.499999993</v>
      </c>
      <c r="K82" s="121">
        <f t="shared" si="12"/>
        <v>37514512.233333327</v>
      </c>
      <c r="L82" s="121">
        <f t="shared" si="12"/>
        <v>28272281.566666663</v>
      </c>
      <c r="M82" s="121">
        <f t="shared" si="12"/>
        <v>18971831.599999994</v>
      </c>
      <c r="N82" s="121">
        <f t="shared" si="12"/>
        <v>9827516.6333333272</v>
      </c>
      <c r="O82" s="121">
        <f t="shared" si="12"/>
        <v>53646890.966666654</v>
      </c>
      <c r="P82" s="121">
        <f t="shared" si="12"/>
        <v>44512570.999999985</v>
      </c>
      <c r="Q82" s="121">
        <f t="shared" si="12"/>
        <v>33747434.395833321</v>
      </c>
      <c r="R82" s="121">
        <f t="shared" si="12"/>
        <v>23028941.291666649</v>
      </c>
      <c r="S82" s="121">
        <f t="shared" si="12"/>
        <v>12388983.374999976</v>
      </c>
      <c r="T82" s="121">
        <f t="shared" si="12"/>
        <v>1632733.3333333042</v>
      </c>
      <c r="U82" s="121">
        <f t="shared" si="12"/>
        <v>-9096602.8333333526</v>
      </c>
      <c r="V82" s="121">
        <f t="shared" si="12"/>
        <v>-19819839.562500007</v>
      </c>
      <c r="W82" s="121">
        <f t="shared" si="12"/>
        <v>-29599096.270833336</v>
      </c>
      <c r="X82" s="121">
        <f t="shared" si="12"/>
        <v>-39302959.104166679</v>
      </c>
      <c r="Y82" s="121">
        <f t="shared" si="12"/>
        <v>-49133710.250000022</v>
      </c>
      <c r="Z82" s="121">
        <f t="shared" si="12"/>
        <v>-58842576.395833366</v>
      </c>
      <c r="AA82" s="121">
        <f t="shared" si="12"/>
        <v>-68230527.541666701</v>
      </c>
      <c r="AB82" s="121">
        <f t="shared" si="12"/>
        <v>-77733439.375000045</v>
      </c>
      <c r="AC82" s="121">
        <f t="shared" si="12"/>
        <v>-86147014.819791734</v>
      </c>
      <c r="AD82" s="121">
        <f t="shared" si="12"/>
        <v>-94663067.868750066</v>
      </c>
      <c r="AE82" s="121">
        <f t="shared" si="12"/>
        <v>-103086295.9927084</v>
      </c>
      <c r="AF82" s="121">
        <f t="shared" si="12"/>
        <v>-111686632.59166671</v>
      </c>
      <c r="AG82" s="121">
        <f t="shared" si="12"/>
        <v>-120298415.87812506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-149837888.78945079</v>
      </c>
      <c r="E4" s="121">
        <f>'FIN-VALUE_CWS'!E34</f>
        <v>55357844.79999999</v>
      </c>
      <c r="G4" s="245">
        <f>'FIN-VALUE_CWS'!F34</f>
        <v>-0.36945158028612995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-216952818.62204632</v>
      </c>
      <c r="E5" s="121">
        <f>'FIN-VALUE_CWS'!E35</f>
        <v>52793714.299999997</v>
      </c>
      <c r="G5" s="245">
        <f>'FIN-VALUE_CWS'!F35</f>
        <v>-0.24334191477812495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-9485772.5999999996</v>
      </c>
      <c r="H6" s="121">
        <f>'FIN-CASHFLOW_CWS'!H67</f>
        <v>-9267409</v>
      </c>
      <c r="I6" s="121">
        <f>'FIN-CASHFLOW_CWS'!I67</f>
        <v>-9229383.3000000007</v>
      </c>
      <c r="J6" s="121">
        <f>'FIN-CASHFLOW_CWS'!J67</f>
        <v>-9235002.5999999996</v>
      </c>
      <c r="K6" s="121">
        <f>'FIN-CASHFLOW_CWS'!K67</f>
        <v>-9232969</v>
      </c>
      <c r="L6" s="121">
        <f>'FIN-CASHFLOW_CWS'!L67</f>
        <v>-9209118.3000000007</v>
      </c>
      <c r="M6" s="121">
        <f>'FIN-CASHFLOW_CWS'!M67</f>
        <v>-9250673.3000000007</v>
      </c>
      <c r="N6" s="121">
        <f>'FIN-CASHFLOW_CWS'!N67</f>
        <v>-9200698.3000000007</v>
      </c>
      <c r="O6" s="121">
        <f>'FIN-CASHFLOW_CWS'!O67</f>
        <v>-9341678.3000000007</v>
      </c>
      <c r="P6" s="121">
        <f>'FIN-CASHFLOW_CWS'!P67</f>
        <v>-11016453.6875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-37810626.600000001</v>
      </c>
      <c r="I8" s="121">
        <f>'FIN-CASHFLOW_CWS'!I69</f>
        <v>-47078035.600000001</v>
      </c>
      <c r="J8" s="121">
        <f>'FIN-CASHFLOW_CWS'!J69</f>
        <v>-56307418.900000006</v>
      </c>
      <c r="K8" s="121">
        <f>'FIN-CASHFLOW_CWS'!K69</f>
        <v>-65542421.500000007</v>
      </c>
      <c r="L8" s="121">
        <f>'FIN-CASHFLOW_CWS'!L69</f>
        <v>-74775390.5</v>
      </c>
      <c r="M8" s="121">
        <f>'FIN-CASHFLOW_CWS'!M69</f>
        <v>-83984508.799999997</v>
      </c>
      <c r="N8" s="121">
        <f>'FIN-CASHFLOW_CWS'!N69</f>
        <v>-93235182.099999994</v>
      </c>
      <c r="O8" s="121">
        <f>'FIN-CASHFLOW_CWS'!O69</f>
        <v>-102435880.39999999</v>
      </c>
      <c r="P8" s="121">
        <f>'FIN-CASHFLOW_CWS'!P69</f>
        <v>-111777558.69999999</v>
      </c>
      <c r="Q8" s="121">
        <f>'FIN-CASHFLOW_CWS'!Q69</f>
        <v>-122794012.38749999</v>
      </c>
      <c r="R8" s="121">
        <f>'FIN-CASHFLOW_CWS'!R69</f>
        <v>-133726213.82499999</v>
      </c>
      <c r="S8" s="121">
        <f>'FIN-CASHFLOW_CWS'!S69</f>
        <v>-144474498.82499999</v>
      </c>
      <c r="T8" s="121">
        <f>'FIN-CASHFLOW_CWS'!T69</f>
        <v>-155229594.69999999</v>
      </c>
      <c r="U8" s="121">
        <f>'FIN-CASHFLOW_CWS'!U69</f>
        <v>-166002626.69999999</v>
      </c>
      <c r="V8" s="121">
        <f>'FIN-CASHFLOW_CWS'!V69</f>
        <v>-176672215.51249999</v>
      </c>
      <c r="W8" s="121">
        <f>'FIN-CASHFLOW_CWS'!W69</f>
        <v>-186333782.63749999</v>
      </c>
      <c r="X8" s="121">
        <f>'FIN-CASHFLOW_CWS'!X69</f>
        <v>-196016424.63749999</v>
      </c>
      <c r="Y8" s="121">
        <f>'FIN-CASHFLOW_CWS'!Y69</f>
        <v>-205646886.19999999</v>
      </c>
      <c r="Z8" s="121">
        <f>'FIN-CASHFLOW_CWS'!Z69</f>
        <v>-215386394.01249999</v>
      </c>
      <c r="AA8" s="121">
        <f>'FIN-CASHFLOW_CWS'!AA69</f>
        <v>-224999386.82499999</v>
      </c>
      <c r="AB8" s="121">
        <f>'FIN-CASHFLOW_CWS'!AB69</f>
        <v>-234749371.57499999</v>
      </c>
      <c r="AC8" s="121">
        <f>'FIN-CASHFLOW_CWS'!AC69</f>
        <v>-243303916.60312498</v>
      </c>
      <c r="AD8" s="121">
        <f>'FIN-CASHFLOW_CWS'!AD69</f>
        <v>-252021887.56874996</v>
      </c>
      <c r="AE8" s="121">
        <f>'FIN-CASHFLOW_CWS'!AE69</f>
        <v>-260582479.85937497</v>
      </c>
      <c r="AF8" s="121">
        <f>'FIN-CASHFLOW_CWS'!AF69</f>
        <v>-269181590.62499994</v>
      </c>
      <c r="AG8" s="121">
        <f>'FIN-CASHFLOW_CWS'!AG69</f>
        <v>-277818671.82812494</v>
      </c>
      <c r="AH8" s="121">
        <f>'FIN-CASHFLOW_CWS'!AH69</f>
        <v>-286330814.46874994</v>
      </c>
      <c r="AI8" s="121">
        <f>'FIN-CASHFLOW_CWS'!AI69</f>
        <v>-294849380.23437494</v>
      </c>
      <c r="AJ8" s="121">
        <f>'FIN-CASHFLOW_CWS'!AJ69</f>
        <v>-303325021.43749994</v>
      </c>
      <c r="AK8" s="121">
        <f>'FIN-CASHFLOW_CWS'!AK69</f>
        <v>-311764780.12812495</v>
      </c>
      <c r="AL8" s="121">
        <f>'FIN-CASHFLOW_CWS'!AL69</f>
        <v>-320284427.56874996</v>
      </c>
      <c r="AM8" s="121">
        <f>'FIN-CASHFLOW_CWS'!AM69</f>
        <v>-328608510.00937498</v>
      </c>
      <c r="AN8" s="121">
        <f>'FIN-CASHFLOW_CWS'!AN69</f>
        <v>-336947058.02499998</v>
      </c>
      <c r="AO8" s="121">
        <f>'FIN-CASHFLOW_CWS'!AO69</f>
        <v>-347262672.95601559</v>
      </c>
      <c r="AP8" s="121">
        <f>'FIN-CASHFLOW_CWS'!AP69</f>
        <v>-357606250.34203124</v>
      </c>
      <c r="AQ8" s="121">
        <f>'FIN-CASHFLOW_CWS'!AQ69</f>
        <v>-367775566.47304684</v>
      </c>
      <c r="AR8" s="121">
        <f>'FIN-CASHFLOW_CWS'!AR69</f>
        <v>-377981921.55406249</v>
      </c>
      <c r="AS8" s="121">
        <f>'FIN-CASHFLOW_CWS'!AS69</f>
        <v>-388221475.40507811</v>
      </c>
      <c r="AT8" s="121">
        <f>'FIN-CASHFLOW_CWS'!AT69</f>
        <v>-398328045.07609373</v>
      </c>
      <c r="AU8" s="121">
        <f>'FIN-CASHFLOW_CWS'!AU69</f>
        <v>-408437520.15710938</v>
      </c>
      <c r="AV8" s="121">
        <f>'FIN-CASHFLOW_CWS'!AV69</f>
        <v>-418523410.00812501</v>
      </c>
      <c r="AW8" s="121">
        <f>'FIN-CASHFLOW_CWS'!AW69</f>
        <v>-428560902.29414064</v>
      </c>
      <c r="AX8" s="121">
        <f>'FIN-CASHFLOW_CWS'!AX69</f>
        <v>-438694347.08015627</v>
      </c>
      <c r="AY8" s="121">
        <f>'FIN-CASHFLOW_CWS'!AY69</f>
        <v>-448640974.8661719</v>
      </c>
      <c r="AZ8" s="121">
        <f>'FIN-CASHFLOW_CWS'!AZ69</f>
        <v>-458597478.02218753</v>
      </c>
      <c r="BA8" s="121">
        <f>'FIN-CASHFLOW_CWS'!BA69</f>
        <v>-472437031.64379102</v>
      </c>
      <c r="BB8" s="121">
        <f>'FIN-CASHFLOW_CWS'!BB69</f>
        <v>-486287047.13539451</v>
      </c>
      <c r="BC8" s="121">
        <f>'FIN-CASHFLOW_CWS'!BC69</f>
        <v>-499939550.07799804</v>
      </c>
      <c r="BD8" s="121">
        <f>'FIN-CASHFLOW_CWS'!BD69</f>
        <v>-513626741.37060153</v>
      </c>
      <c r="BE8" s="121">
        <f>'FIN-CASHFLOW_CWS'!BE69</f>
        <v>-527338293.66020507</v>
      </c>
      <c r="BF8" s="121">
        <f>'FIN-CASHFLOW_CWS'!BF69</f>
        <v>-540904079.7508086</v>
      </c>
      <c r="BG8" s="121">
        <f>'FIN-CASHFLOW_CWS'!BG69</f>
        <v>-554477443.54341209</v>
      </c>
      <c r="BH8" s="121">
        <f>'FIN-CASHFLOW_CWS'!BH69</f>
        <v>-568043205.03301561</v>
      </c>
      <c r="BI8" s="121">
        <f>'FIN-CASHFLOW_CWS'!BI69</f>
        <v>-581555868.0246191</v>
      </c>
      <c r="BJ8" s="121">
        <f>'FIN-CASHFLOW_CWS'!BJ69</f>
        <v>-595181308.5162226</v>
      </c>
      <c r="BK8" s="121">
        <f>'FIN-CASHFLOW_CWS'!BK69</f>
        <v>-608628680.00782609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-37810626.600000001</v>
      </c>
      <c r="H9" s="121">
        <f>'FIN-CASHFLOW_CWS'!H70</f>
        <v>-47078035.600000001</v>
      </c>
      <c r="I9" s="121">
        <f>'FIN-CASHFLOW_CWS'!I70</f>
        <v>-56307418.900000006</v>
      </c>
      <c r="J9" s="121">
        <f>'FIN-CASHFLOW_CWS'!J70</f>
        <v>-65542421.500000007</v>
      </c>
      <c r="K9" s="121">
        <f>'FIN-CASHFLOW_CWS'!K70</f>
        <v>-74775390.5</v>
      </c>
      <c r="L9" s="121">
        <f>'FIN-CASHFLOW_CWS'!L70</f>
        <v>-83984508.799999997</v>
      </c>
      <c r="M9" s="121">
        <f>'FIN-CASHFLOW_CWS'!M70</f>
        <v>-93235182.099999994</v>
      </c>
      <c r="N9" s="121">
        <f>'FIN-CASHFLOW_CWS'!N70</f>
        <v>-102435880.39999999</v>
      </c>
      <c r="O9" s="121">
        <f>'FIN-CASHFLOW_CWS'!O70</f>
        <v>-111777558.69999999</v>
      </c>
      <c r="P9" s="121">
        <f>'FIN-CASHFLOW_CWS'!P70</f>
        <v>-122794012.38749999</v>
      </c>
      <c r="Q9" s="121">
        <f>'FIN-CASHFLOW_CWS'!Q70</f>
        <v>-133726213.82499999</v>
      </c>
      <c r="R9" s="121">
        <f>'FIN-CASHFLOW_CWS'!R70</f>
        <v>-144474498.82499999</v>
      </c>
      <c r="S9" s="121">
        <f>'FIN-CASHFLOW_CWS'!S70</f>
        <v>-155229594.69999999</v>
      </c>
      <c r="T9" s="121">
        <f>'FIN-CASHFLOW_CWS'!T70</f>
        <v>-166002626.69999999</v>
      </c>
      <c r="U9" s="121">
        <f>'FIN-CASHFLOW_CWS'!U70</f>
        <v>-176672215.51249999</v>
      </c>
      <c r="V9" s="121">
        <f>'FIN-CASHFLOW_CWS'!V70</f>
        <v>-186333782.63749999</v>
      </c>
      <c r="W9" s="121">
        <f>'FIN-CASHFLOW_CWS'!W70</f>
        <v>-196016424.63749999</v>
      </c>
      <c r="X9" s="121">
        <f>'FIN-CASHFLOW_CWS'!X70</f>
        <v>-205646886.19999999</v>
      </c>
      <c r="Y9" s="121">
        <f>'FIN-CASHFLOW_CWS'!Y70</f>
        <v>-215386394.01249999</v>
      </c>
      <c r="Z9" s="121">
        <f>'FIN-CASHFLOW_CWS'!Z70</f>
        <v>-224999386.82499999</v>
      </c>
      <c r="AA9" s="121">
        <f>'FIN-CASHFLOW_CWS'!AA70</f>
        <v>-234749371.57499999</v>
      </c>
      <c r="AB9" s="121">
        <f>'FIN-CASHFLOW_CWS'!AB70</f>
        <v>-243303916.60312498</v>
      </c>
      <c r="AC9" s="121">
        <f>'FIN-CASHFLOW_CWS'!AC70</f>
        <v>-252021887.56874996</v>
      </c>
      <c r="AD9" s="121">
        <f>'FIN-CASHFLOW_CWS'!AD70</f>
        <v>-260582479.85937497</v>
      </c>
      <c r="AE9" s="121">
        <f>'FIN-CASHFLOW_CWS'!AE70</f>
        <v>-269181590.62499994</v>
      </c>
      <c r="AF9" s="121">
        <f>'FIN-CASHFLOW_CWS'!AF70</f>
        <v>-277818671.82812494</v>
      </c>
      <c r="AG9" s="121">
        <f>'FIN-CASHFLOW_CWS'!AG70</f>
        <v>-286330814.46874994</v>
      </c>
      <c r="AH9" s="121">
        <f>'FIN-CASHFLOW_CWS'!AH70</f>
        <v>-294849380.23437494</v>
      </c>
      <c r="AI9" s="121">
        <f>'FIN-CASHFLOW_CWS'!AI70</f>
        <v>-303325021.43749994</v>
      </c>
      <c r="AJ9" s="121">
        <f>'FIN-CASHFLOW_CWS'!AJ70</f>
        <v>-311764780.12812495</v>
      </c>
      <c r="AK9" s="121">
        <f>'FIN-CASHFLOW_CWS'!AK70</f>
        <v>-320284427.56874996</v>
      </c>
      <c r="AL9" s="121">
        <f>'FIN-CASHFLOW_CWS'!AL70</f>
        <v>-328608510.00937498</v>
      </c>
      <c r="AM9" s="121">
        <f>'FIN-CASHFLOW_CWS'!AM70</f>
        <v>-336947058.02499998</v>
      </c>
      <c r="AN9" s="121">
        <f>'FIN-CASHFLOW_CWS'!AN70</f>
        <v>-347262672.95601559</v>
      </c>
      <c r="AO9" s="121">
        <f>'FIN-CASHFLOW_CWS'!AO70</f>
        <v>-357606250.34203124</v>
      </c>
      <c r="AP9" s="121">
        <f>'FIN-CASHFLOW_CWS'!AP70</f>
        <v>-367775566.47304684</v>
      </c>
      <c r="AQ9" s="121">
        <f>'FIN-CASHFLOW_CWS'!AQ70</f>
        <v>-377981921.55406249</v>
      </c>
      <c r="AR9" s="121">
        <f>'FIN-CASHFLOW_CWS'!AR70</f>
        <v>-388221475.40507811</v>
      </c>
      <c r="AS9" s="121">
        <f>'FIN-CASHFLOW_CWS'!AS70</f>
        <v>-398328045.07609373</v>
      </c>
      <c r="AT9" s="121">
        <f>'FIN-CASHFLOW_CWS'!AT70</f>
        <v>-408437520.15710938</v>
      </c>
      <c r="AU9" s="121">
        <f>'FIN-CASHFLOW_CWS'!AU70</f>
        <v>-418523410.00812501</v>
      </c>
      <c r="AV9" s="121">
        <f>'FIN-CASHFLOW_CWS'!AV70</f>
        <v>-428560902.29414064</v>
      </c>
      <c r="AW9" s="121">
        <f>'FIN-CASHFLOW_CWS'!AW70</f>
        <v>-438694347.08015627</v>
      </c>
      <c r="AX9" s="121">
        <f>'FIN-CASHFLOW_CWS'!AX70</f>
        <v>-448640974.8661719</v>
      </c>
      <c r="AY9" s="121">
        <f>'FIN-CASHFLOW_CWS'!AY70</f>
        <v>-458597478.02218753</v>
      </c>
      <c r="AZ9" s="121">
        <f>'FIN-CASHFLOW_CWS'!AZ70</f>
        <v>-472437031.64379102</v>
      </c>
      <c r="BA9" s="121">
        <f>'FIN-CASHFLOW_CWS'!BA70</f>
        <v>-486287047.13539451</v>
      </c>
      <c r="BB9" s="121">
        <f>'FIN-CASHFLOW_CWS'!BB70</f>
        <v>-499939550.07799804</v>
      </c>
      <c r="BC9" s="121">
        <f>'FIN-CASHFLOW_CWS'!BC70</f>
        <v>-513626741.37060153</v>
      </c>
      <c r="BD9" s="121">
        <f>'FIN-CASHFLOW_CWS'!BD70</f>
        <v>-527338293.66020507</v>
      </c>
      <c r="BE9" s="121">
        <f>'FIN-CASHFLOW_CWS'!BE70</f>
        <v>-540904079.7508086</v>
      </c>
      <c r="BF9" s="121">
        <f>'FIN-CASHFLOW_CWS'!BF70</f>
        <v>-554477443.54341209</v>
      </c>
      <c r="BG9" s="121">
        <f>'FIN-CASHFLOW_CWS'!BG70</f>
        <v>-568043205.03301561</v>
      </c>
      <c r="BH9" s="121">
        <f>'FIN-CASHFLOW_CWS'!BH70</f>
        <v>-581555868.0246191</v>
      </c>
      <c r="BI9" s="121">
        <f>'FIN-CASHFLOW_CWS'!BI70</f>
        <v>-595181308.5162226</v>
      </c>
      <c r="BJ9" s="121">
        <f>'FIN-CASHFLOW_CWS'!BJ70</f>
        <v>-608628680.00782609</v>
      </c>
      <c r="BK9" s="121">
        <f>'FIN-CASHFLOW_CWS'!BK70</f>
        <v>-625750951.3544296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47078035.600000001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55357844.79999999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52793714.299999997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-9485772.5999999996</v>
      </c>
      <c r="H15" s="121">
        <f t="shared" si="0"/>
        <v>46090435.79999999</v>
      </c>
      <c r="I15" s="121">
        <f t="shared" si="0"/>
        <v>-9229383.3000000007</v>
      </c>
      <c r="J15" s="121">
        <f t="shared" si="0"/>
        <v>-9235002.5999999996</v>
      </c>
      <c r="K15" s="121">
        <f t="shared" si="0"/>
        <v>-9232969</v>
      </c>
      <c r="L15" s="121">
        <f t="shared" si="0"/>
        <v>-9209118.3000000007</v>
      </c>
      <c r="M15" s="121">
        <f t="shared" si="0"/>
        <v>-9250673.3000000007</v>
      </c>
      <c r="N15" s="121">
        <f t="shared" si="0"/>
        <v>43593016</v>
      </c>
      <c r="O15" s="121">
        <f t="shared" si="0"/>
        <v>-9341678.3000000007</v>
      </c>
      <c r="P15" s="121">
        <f t="shared" si="0"/>
        <v>-11016453.6875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47078035.600000001</v>
      </c>
      <c r="D17" s="121">
        <f t="shared" ref="D17:AI17" si="2">C18</f>
        <v>47049443.600000001</v>
      </c>
      <c r="E17" s="121">
        <f t="shared" si="2"/>
        <v>37618219.600000001</v>
      </c>
      <c r="F17" s="121">
        <f t="shared" si="2"/>
        <v>28222395.600000001</v>
      </c>
      <c r="G17" s="121">
        <f t="shared" si="2"/>
        <v>18753181.600000001</v>
      </c>
      <c r="H17" s="121">
        <f t="shared" si="2"/>
        <v>9267409.0000000019</v>
      </c>
      <c r="I17" s="121">
        <f t="shared" si="2"/>
        <v>55357844.79999999</v>
      </c>
      <c r="J17" s="121">
        <f t="shared" si="2"/>
        <v>46128461.499999985</v>
      </c>
      <c r="K17" s="121">
        <f t="shared" si="2"/>
        <v>36893458.899999984</v>
      </c>
      <c r="L17" s="121">
        <f t="shared" si="2"/>
        <v>27660489.899999984</v>
      </c>
      <c r="M17" s="121">
        <f t="shared" si="2"/>
        <v>18451371.599999983</v>
      </c>
      <c r="N17" s="121">
        <f t="shared" si="2"/>
        <v>9200698.2999999821</v>
      </c>
      <c r="O17" s="121">
        <f t="shared" si="2"/>
        <v>52793714.299999982</v>
      </c>
      <c r="P17" s="121">
        <f t="shared" si="2"/>
        <v>43452035.999999985</v>
      </c>
      <c r="Q17" s="121">
        <f t="shared" si="2"/>
        <v>32435582.312499985</v>
      </c>
      <c r="R17" s="121">
        <f t="shared" si="2"/>
        <v>21503380.874999985</v>
      </c>
      <c r="S17" s="121">
        <f t="shared" si="2"/>
        <v>10755095.874999985</v>
      </c>
      <c r="T17" s="121">
        <f t="shared" si="2"/>
        <v>-1.4901161193847656E-8</v>
      </c>
      <c r="U17" s="121">
        <f t="shared" si="2"/>
        <v>-10773032.000000015</v>
      </c>
      <c r="V17" s="121">
        <f t="shared" si="2"/>
        <v>-21442620.812500015</v>
      </c>
      <c r="W17" s="121">
        <f t="shared" si="2"/>
        <v>-31104187.937500015</v>
      </c>
      <c r="X17" s="121">
        <f t="shared" si="2"/>
        <v>-40786829.937500015</v>
      </c>
      <c r="Y17" s="121">
        <f t="shared" si="2"/>
        <v>-50417291.500000015</v>
      </c>
      <c r="Z17" s="121">
        <f t="shared" si="2"/>
        <v>-60156799.312500015</v>
      </c>
      <c r="AA17" s="121">
        <f t="shared" si="2"/>
        <v>-69769792.125000015</v>
      </c>
      <c r="AB17" s="121">
        <f t="shared" si="2"/>
        <v>-79519776.875000015</v>
      </c>
      <c r="AC17" s="121">
        <f t="shared" si="2"/>
        <v>-88074321.903125018</v>
      </c>
      <c r="AD17" s="121">
        <f t="shared" si="2"/>
        <v>-96792292.868750021</v>
      </c>
      <c r="AE17" s="121">
        <f t="shared" si="2"/>
        <v>-105352885.15937503</v>
      </c>
      <c r="AF17" s="121">
        <f t="shared" si="2"/>
        <v>-113951995.92500003</v>
      </c>
      <c r="AG17" s="121">
        <f t="shared" si="2"/>
        <v>-122589077.12812503</v>
      </c>
      <c r="AH17" s="121">
        <f t="shared" si="2"/>
        <v>-131101219.76875003</v>
      </c>
      <c r="AI17" s="121">
        <f t="shared" si="2"/>
        <v>-139619785.53437501</v>
      </c>
      <c r="AJ17" s="121">
        <f t="shared" ref="AJ17:BK17" si="3">AI18</f>
        <v>-148095426.73750001</v>
      </c>
      <c r="AK17" s="121">
        <f t="shared" si="3"/>
        <v>-156535185.42812502</v>
      </c>
      <c r="AL17" s="121">
        <f t="shared" si="3"/>
        <v>-165054832.86875004</v>
      </c>
      <c r="AM17" s="121">
        <f t="shared" si="3"/>
        <v>-173378915.30937505</v>
      </c>
      <c r="AN17" s="121">
        <f t="shared" si="3"/>
        <v>-181717463.32500005</v>
      </c>
      <c r="AO17" s="121">
        <f t="shared" si="3"/>
        <v>-192033078.25601566</v>
      </c>
      <c r="AP17" s="121">
        <f t="shared" si="3"/>
        <v>-202376655.64203128</v>
      </c>
      <c r="AQ17" s="121">
        <f t="shared" si="3"/>
        <v>-212545971.77304691</v>
      </c>
      <c r="AR17" s="121">
        <f t="shared" si="3"/>
        <v>-222752326.85406253</v>
      </c>
      <c r="AS17" s="121">
        <f t="shared" si="3"/>
        <v>-232991880.70507815</v>
      </c>
      <c r="AT17" s="121">
        <f t="shared" si="3"/>
        <v>-243098450.37609378</v>
      </c>
      <c r="AU17" s="121">
        <f t="shared" si="3"/>
        <v>-253207925.45710939</v>
      </c>
      <c r="AV17" s="121">
        <f t="shared" si="3"/>
        <v>-263293815.30812502</v>
      </c>
      <c r="AW17" s="121">
        <f t="shared" si="3"/>
        <v>-273331307.59414065</v>
      </c>
      <c r="AX17" s="121">
        <f t="shared" si="3"/>
        <v>-283464752.38015628</v>
      </c>
      <c r="AY17" s="121">
        <f t="shared" si="3"/>
        <v>-293411380.16617191</v>
      </c>
      <c r="AZ17" s="121">
        <f t="shared" si="3"/>
        <v>-303367883.32218754</v>
      </c>
      <c r="BA17" s="121">
        <f t="shared" si="3"/>
        <v>-317207436.94379103</v>
      </c>
      <c r="BB17" s="121">
        <f t="shared" si="3"/>
        <v>-331057452.43539453</v>
      </c>
      <c r="BC17" s="121">
        <f t="shared" si="3"/>
        <v>-344709955.37799805</v>
      </c>
      <c r="BD17" s="121">
        <f t="shared" si="3"/>
        <v>-358397146.67060155</v>
      </c>
      <c r="BE17" s="121">
        <f t="shared" si="3"/>
        <v>-372108698.96020508</v>
      </c>
      <c r="BF17" s="121">
        <f t="shared" si="3"/>
        <v>-385674485.05080861</v>
      </c>
      <c r="BG17" s="121">
        <f t="shared" si="3"/>
        <v>-399247848.8434121</v>
      </c>
      <c r="BH17" s="121">
        <f t="shared" si="3"/>
        <v>-412813610.33301562</v>
      </c>
      <c r="BI17" s="121">
        <f t="shared" si="3"/>
        <v>-426326273.32461911</v>
      </c>
      <c r="BJ17" s="121">
        <f t="shared" si="3"/>
        <v>-439951713.81622261</v>
      </c>
      <c r="BK17" s="121">
        <f t="shared" si="3"/>
        <v>-453399085.3078261</v>
      </c>
    </row>
    <row r="18" spans="2:64" x14ac:dyDescent="0.15">
      <c r="B18" s="127" t="s">
        <v>487</v>
      </c>
      <c r="C18" s="121">
        <f>C13+C15</f>
        <v>47049443.600000001</v>
      </c>
      <c r="D18" s="121">
        <f t="shared" ref="D18:AI18" si="4">D15+D17</f>
        <v>37618219.600000001</v>
      </c>
      <c r="E18" s="121">
        <f t="shared" si="4"/>
        <v>28222395.600000001</v>
      </c>
      <c r="F18" s="121">
        <f t="shared" si="4"/>
        <v>18753181.600000001</v>
      </c>
      <c r="G18" s="121">
        <f t="shared" si="4"/>
        <v>9267409.0000000019</v>
      </c>
      <c r="H18" s="121">
        <f t="shared" si="4"/>
        <v>55357844.79999999</v>
      </c>
      <c r="I18" s="121">
        <f t="shared" si="4"/>
        <v>46128461.499999985</v>
      </c>
      <c r="J18" s="121">
        <f t="shared" si="4"/>
        <v>36893458.899999984</v>
      </c>
      <c r="K18" s="121">
        <f t="shared" si="4"/>
        <v>27660489.899999984</v>
      </c>
      <c r="L18" s="121">
        <f t="shared" si="4"/>
        <v>18451371.599999983</v>
      </c>
      <c r="M18" s="121">
        <f t="shared" si="4"/>
        <v>9200698.2999999821</v>
      </c>
      <c r="N18" s="121">
        <f t="shared" si="4"/>
        <v>52793714.299999982</v>
      </c>
      <c r="O18" s="121">
        <f t="shared" si="4"/>
        <v>43452035.999999985</v>
      </c>
      <c r="P18" s="121">
        <f t="shared" si="4"/>
        <v>32435582.312499985</v>
      </c>
      <c r="Q18" s="121">
        <f t="shared" si="4"/>
        <v>21503380.874999985</v>
      </c>
      <c r="R18" s="121">
        <f t="shared" si="4"/>
        <v>10755095.874999985</v>
      </c>
      <c r="S18" s="121">
        <f t="shared" si="4"/>
        <v>-1.4901161193847656E-8</v>
      </c>
      <c r="T18" s="121">
        <f t="shared" si="4"/>
        <v>-10773032.000000015</v>
      </c>
      <c r="U18" s="121">
        <f t="shared" si="4"/>
        <v>-21442620.812500015</v>
      </c>
      <c r="V18" s="121">
        <f t="shared" si="4"/>
        <v>-31104187.937500015</v>
      </c>
      <c r="W18" s="121">
        <f t="shared" si="4"/>
        <v>-40786829.937500015</v>
      </c>
      <c r="X18" s="121">
        <f t="shared" si="4"/>
        <v>-50417291.500000015</v>
      </c>
      <c r="Y18" s="121">
        <f t="shared" si="4"/>
        <v>-60156799.312500015</v>
      </c>
      <c r="Z18" s="121">
        <f t="shared" si="4"/>
        <v>-69769792.125000015</v>
      </c>
      <c r="AA18" s="121">
        <f t="shared" si="4"/>
        <v>-79519776.875000015</v>
      </c>
      <c r="AB18" s="121">
        <f t="shared" si="4"/>
        <v>-88074321.903125018</v>
      </c>
      <c r="AC18" s="121">
        <f t="shared" si="4"/>
        <v>-96792292.868750021</v>
      </c>
      <c r="AD18" s="121">
        <f t="shared" si="4"/>
        <v>-105352885.15937503</v>
      </c>
      <c r="AE18" s="121">
        <f t="shared" si="4"/>
        <v>-113951995.92500003</v>
      </c>
      <c r="AF18" s="121">
        <f t="shared" si="4"/>
        <v>-122589077.12812503</v>
      </c>
      <c r="AG18" s="121">
        <f t="shared" si="4"/>
        <v>-131101219.76875003</v>
      </c>
      <c r="AH18" s="121">
        <f t="shared" si="4"/>
        <v>-139619785.53437501</v>
      </c>
      <c r="AI18" s="121">
        <f t="shared" si="4"/>
        <v>-148095426.73750001</v>
      </c>
      <c r="AJ18" s="121">
        <f t="shared" ref="AJ18:BK18" si="5">AJ15+AJ17</f>
        <v>-156535185.42812502</v>
      </c>
      <c r="AK18" s="121">
        <f t="shared" si="5"/>
        <v>-165054832.86875004</v>
      </c>
      <c r="AL18" s="121">
        <f t="shared" si="5"/>
        <v>-173378915.30937505</v>
      </c>
      <c r="AM18" s="121">
        <f t="shared" si="5"/>
        <v>-181717463.32500005</v>
      </c>
      <c r="AN18" s="121">
        <f t="shared" si="5"/>
        <v>-192033078.25601566</v>
      </c>
      <c r="AO18" s="121">
        <f t="shared" si="5"/>
        <v>-202376655.64203128</v>
      </c>
      <c r="AP18" s="121">
        <f t="shared" si="5"/>
        <v>-212545971.77304691</v>
      </c>
      <c r="AQ18" s="121">
        <f t="shared" si="5"/>
        <v>-222752326.85406253</v>
      </c>
      <c r="AR18" s="121">
        <f t="shared" si="5"/>
        <v>-232991880.70507815</v>
      </c>
      <c r="AS18" s="121">
        <f t="shared" si="5"/>
        <v>-243098450.37609378</v>
      </c>
      <c r="AT18" s="121">
        <f t="shared" si="5"/>
        <v>-253207925.45710939</v>
      </c>
      <c r="AU18" s="121">
        <f t="shared" si="5"/>
        <v>-263293815.30812502</v>
      </c>
      <c r="AV18" s="121">
        <f t="shared" si="5"/>
        <v>-273331307.59414065</v>
      </c>
      <c r="AW18" s="121">
        <f t="shared" si="5"/>
        <v>-283464752.38015628</v>
      </c>
      <c r="AX18" s="121">
        <f t="shared" si="5"/>
        <v>-293411380.16617191</v>
      </c>
      <c r="AY18" s="121">
        <f t="shared" si="5"/>
        <v>-303367883.32218754</v>
      </c>
      <c r="AZ18" s="121">
        <f t="shared" si="5"/>
        <v>-317207436.94379103</v>
      </c>
      <c r="BA18" s="121">
        <f t="shared" si="5"/>
        <v>-331057452.43539453</v>
      </c>
      <c r="BB18" s="121">
        <f t="shared" si="5"/>
        <v>-344709955.37799805</v>
      </c>
      <c r="BC18" s="121">
        <f t="shared" si="5"/>
        <v>-358397146.67060155</v>
      </c>
      <c r="BD18" s="121">
        <f t="shared" si="5"/>
        <v>-372108698.96020508</v>
      </c>
      <c r="BE18" s="121">
        <f t="shared" si="5"/>
        <v>-385674485.05080861</v>
      </c>
      <c r="BF18" s="121">
        <f t="shared" si="5"/>
        <v>-399247848.8434121</v>
      </c>
      <c r="BG18" s="121">
        <f t="shared" si="5"/>
        <v>-412813610.33301562</v>
      </c>
      <c r="BH18" s="121">
        <f t="shared" si="5"/>
        <v>-426326273.32461911</v>
      </c>
      <c r="BI18" s="121">
        <f t="shared" si="5"/>
        <v>-439951713.81622261</v>
      </c>
      <c r="BJ18" s="121">
        <f t="shared" si="5"/>
        <v>-453399085.3078261</v>
      </c>
      <c r="BK18" s="121">
        <f t="shared" si="5"/>
        <v>-470521356.65442961</v>
      </c>
      <c r="BL18" s="130">
        <f>BK18-BK9</f>
        <v>155229594.69999999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-47078035.600000001</v>
      </c>
      <c r="E27" s="130">
        <f>D29</f>
        <v>-102435880.39999999</v>
      </c>
      <c r="F27" s="225">
        <f>C27</f>
        <v>0</v>
      </c>
      <c r="G27" s="225">
        <f>F29</f>
        <v>-155229594.69999999</v>
      </c>
      <c r="L27" s="130"/>
    </row>
    <row r="28" spans="2:64" x14ac:dyDescent="0.15">
      <c r="B28" s="138" t="s">
        <v>864</v>
      </c>
      <c r="C28" s="121">
        <f>C29-C27</f>
        <v>-47078035.600000001</v>
      </c>
      <c r="D28" s="121">
        <f>D29-D27</f>
        <v>-55357844.79999999</v>
      </c>
      <c r="E28" s="121">
        <f>E29-E27</f>
        <v>-52793714.299999997</v>
      </c>
      <c r="F28" s="225">
        <f>SUM(C28:E28)</f>
        <v>-155229594.69999999</v>
      </c>
      <c r="G28" s="145">
        <f>G29-G27</f>
        <v>-315291761.95442963</v>
      </c>
      <c r="L28" s="130"/>
    </row>
    <row r="29" spans="2:64" x14ac:dyDescent="0.15">
      <c r="B29" s="138" t="s">
        <v>865</v>
      </c>
      <c r="C29" s="121">
        <f>H9</f>
        <v>-47078035.600000001</v>
      </c>
      <c r="D29" s="130">
        <f>N9</f>
        <v>-102435880.39999999</v>
      </c>
      <c r="E29" s="130">
        <f>S9</f>
        <v>-155229594.69999999</v>
      </c>
      <c r="F29" s="225">
        <f>E29</f>
        <v>-155229594.69999999</v>
      </c>
      <c r="G29" s="225">
        <f>'FIN-CASHFLOW_CWS'!BK58</f>
        <v>-470521356.65442961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-149837888.78945079</v>
      </c>
      <c r="E34" s="130">
        <f>D28*-1</f>
        <v>55357844.79999999</v>
      </c>
      <c r="F34" s="238">
        <f>E34/D34</f>
        <v>-0.36945158028612995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-216952818.62204632</v>
      </c>
      <c r="E35" s="130">
        <f>E28*-1</f>
        <v>52793714.299999997</v>
      </c>
      <c r="F35" s="238">
        <f>E35/D35</f>
        <v>-0.24334191477812495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23539017.800000001</v>
      </c>
      <c r="F42" s="239">
        <f>D42/E44</f>
        <v>0.5</v>
      </c>
      <c r="G42" s="240">
        <f>F42*(1-G52)</f>
        <v>0.68472579014306501</v>
      </c>
      <c r="H42" s="241">
        <f>G42*(1-H60)</f>
        <v>0.85134827501444288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23539017.800000001</v>
      </c>
      <c r="F43" s="239">
        <f>D43/E44</f>
        <v>0.5</v>
      </c>
      <c r="G43" s="240">
        <f>F43*(1-G52)</f>
        <v>0.68472579014306501</v>
      </c>
      <c r="H43" s="241">
        <f>G43*(1-H60)</f>
        <v>0.85134827501444288</v>
      </c>
    </row>
    <row r="44" spans="1:15" x14ac:dyDescent="0.15">
      <c r="B44" s="47" t="s">
        <v>866</v>
      </c>
      <c r="E44" s="121">
        <f>D43+D42</f>
        <v>47078035.600000001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470.78035600000004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55357844.79999999</v>
      </c>
      <c r="F52" s="239"/>
      <c r="G52" s="243">
        <f>D52/E53</f>
        <v>-0.36945158028612995</v>
      </c>
      <c r="H52" s="243">
        <f>G52*(1-H60)</f>
        <v>-0.45935463525076092</v>
      </c>
      <c r="L52" s="224"/>
    </row>
    <row r="53" spans="2:12" x14ac:dyDescent="0.15">
      <c r="B53" s="47" t="s">
        <v>866</v>
      </c>
      <c r="E53" s="121">
        <f>D34</f>
        <v>-149837888.78945079</v>
      </c>
    </row>
    <row r="54" spans="2:12" x14ac:dyDescent="0.15">
      <c r="B54" s="106" t="s">
        <v>945</v>
      </c>
      <c r="D54" s="235">
        <f>D47/(1-G52)-D47</f>
        <v>-26978.068126288752</v>
      </c>
      <c r="L54" s="224"/>
    </row>
    <row r="55" spans="2:12" x14ac:dyDescent="0.15">
      <c r="B55" s="47" t="s">
        <v>934</v>
      </c>
      <c r="D55" s="236">
        <f>D47+D54</f>
        <v>73021.931873711248</v>
      </c>
    </row>
    <row r="56" spans="2:12" x14ac:dyDescent="0.15">
      <c r="B56" s="47" t="s">
        <v>935</v>
      </c>
      <c r="D56" s="131">
        <f>E53/D55</f>
        <v>-2051.9573358945081</v>
      </c>
    </row>
    <row r="57" spans="2:12" x14ac:dyDescent="0.15">
      <c r="B57" s="47" t="s">
        <v>938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52793714.299999997</v>
      </c>
      <c r="F60" s="239"/>
      <c r="H60" s="243">
        <f>D60/E61</f>
        <v>-0.24334191477812495</v>
      </c>
      <c r="L60" s="224"/>
    </row>
    <row r="61" spans="2:12" x14ac:dyDescent="0.15">
      <c r="B61" s="47" t="s">
        <v>866</v>
      </c>
      <c r="E61" s="121">
        <f>D35</f>
        <v>-216952818.62204632</v>
      </c>
    </row>
    <row r="62" spans="2:12" x14ac:dyDescent="0.15">
      <c r="B62" s="106" t="s">
        <v>946</v>
      </c>
      <c r="D62" s="235">
        <f>D55/(1-H60)-D55</f>
        <v>-14291.560922819546</v>
      </c>
      <c r="L62" s="224"/>
    </row>
    <row r="63" spans="2:12" x14ac:dyDescent="0.15">
      <c r="B63" s="47" t="s">
        <v>934</v>
      </c>
      <c r="D63" s="236">
        <f>D55+D62</f>
        <v>58730.370950891702</v>
      </c>
    </row>
    <row r="64" spans="2:12" x14ac:dyDescent="0.15">
      <c r="B64" s="47" t="s">
        <v>935</v>
      </c>
      <c r="D64" s="131">
        <f>E61/D63</f>
        <v>-3694.0481578680092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23539017.800000001</v>
      </c>
      <c r="D70" s="237">
        <f>H42</f>
        <v>0.85134827501444288</v>
      </c>
      <c r="E70" s="130">
        <f>$C$69*D70</f>
        <v>-243277819.56533509</v>
      </c>
      <c r="F70" s="244">
        <f>E70/C70</f>
        <v>-10.335087964687085</v>
      </c>
    </row>
    <row r="71" spans="2:8" x14ac:dyDescent="0.15">
      <c r="B71" s="138" t="s">
        <v>933</v>
      </c>
      <c r="C71" s="130">
        <f>D43</f>
        <v>23539017.800000001</v>
      </c>
      <c r="D71" s="237">
        <f>H43</f>
        <v>0.85134827501444288</v>
      </c>
      <c r="E71" s="130">
        <f>$C$69*D71</f>
        <v>-243277819.56533509</v>
      </c>
      <c r="F71" s="244">
        <f>E71/C71</f>
        <v>-10.335087964687085</v>
      </c>
    </row>
    <row r="72" spans="2:8" x14ac:dyDescent="0.15">
      <c r="B72" s="138" t="s">
        <v>936</v>
      </c>
      <c r="C72" s="130">
        <f>D52</f>
        <v>55357844.79999999</v>
      </c>
      <c r="D72" s="237">
        <f>H52</f>
        <v>-0.45935463525076092</v>
      </c>
      <c r="E72" s="130">
        <f>$C$69*D72</f>
        <v>131263311.79697183</v>
      </c>
      <c r="F72" s="244">
        <f>E72/C72</f>
        <v>2.3711781459557808</v>
      </c>
    </row>
    <row r="73" spans="2:8" x14ac:dyDescent="0.15">
      <c r="B73" s="138" t="s">
        <v>937</v>
      </c>
      <c r="C73" s="130">
        <f>D60</f>
        <v>52793714.299999997</v>
      </c>
      <c r="D73" s="237">
        <f>H60</f>
        <v>-0.24334191477812495</v>
      </c>
      <c r="E73" s="130">
        <f>$C$69*D73</f>
        <v>69536395.589773789</v>
      </c>
      <c r="F73" s="244">
        <f>E73/C73</f>
        <v>1.3171339905094306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155229594.69999999</v>
      </c>
      <c r="D75" s="237">
        <f>SUM(D70:D73)</f>
        <v>0.99999999999999989</v>
      </c>
      <c r="E75" s="130">
        <f>SUM(E70:E73)</f>
        <v>-285755931.74392462</v>
      </c>
      <c r="F75" s="244">
        <f>E75/C75</f>
        <v>-1.8408598714451494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9347122.5999999996</v>
      </c>
      <c r="G7" s="251">
        <f>STAFF_CWS!L570</f>
        <v>9347239</v>
      </c>
      <c r="H7" s="251">
        <f>STAFF_CWS!M570</f>
        <v>9347983.3000000007</v>
      </c>
      <c r="I7" s="251">
        <f>STAFF_CWS!N570</f>
        <v>9347122.5999999996</v>
      </c>
      <c r="J7" s="251">
        <f>STAFF_CWS!O570</f>
        <v>9347239</v>
      </c>
      <c r="K7" s="251">
        <f>STAFF_CWS!P570</f>
        <v>9346378.3000000007</v>
      </c>
      <c r="L7" s="251">
        <f>STAFF_CWS!Q570</f>
        <v>9346378.3000000007</v>
      </c>
      <c r="M7" s="251">
        <f>STAFF_CWS!R570</f>
        <v>9346378.3000000007</v>
      </c>
      <c r="N7" s="251">
        <f>STAFF_CWS!S570</f>
        <v>9344773.3000000007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256620</v>
      </c>
      <c r="G22" s="251">
        <f>'REV-REVCALC_CWS'!I41</f>
        <v>273000</v>
      </c>
      <c r="H22" s="251">
        <f>'REV-REVCALC_CWS'!J41</f>
        <v>310310</v>
      </c>
      <c r="I22" s="251">
        <f>'REV-REVCALC_CWS'!K41</f>
        <v>256620</v>
      </c>
      <c r="J22" s="251">
        <f>'REV-REVCALC_CWS'!L41</f>
        <v>273000</v>
      </c>
      <c r="K22" s="251">
        <f>'REV-REVCALC_CWS'!M41</f>
        <v>219310</v>
      </c>
      <c r="L22" s="251">
        <f>'REV-REVCALC_CWS'!N41</f>
        <v>219310</v>
      </c>
      <c r="M22" s="251">
        <f>'REV-REVCALC_CWS'!O41</f>
        <v>219310</v>
      </c>
      <c r="N22" s="251">
        <f>'REV-REVCALC_CWS'!P41</f>
        <v>128310</v>
      </c>
      <c r="O22" s="251">
        <f>'REV-REVCALC_CWS'!Q41</f>
        <v>240868.75</v>
      </c>
      <c r="P22" s="251">
        <f>'REV-REVCALC_CWS'!R41</f>
        <v>391418.75</v>
      </c>
      <c r="Q22" s="251">
        <f>'REV-REVCALC_CWS'!S41</f>
        <v>436587.5</v>
      </c>
      <c r="R22" s="251">
        <f>'REV-REVCALC_CWS'!T41</f>
        <v>437075</v>
      </c>
      <c r="S22" s="251">
        <f>'REV-REVCALC_CWS'!U41</f>
        <v>482412.5</v>
      </c>
      <c r="T22" s="251">
        <f>'REV-REVCALC_CWS'!V41</f>
        <v>527606.25</v>
      </c>
      <c r="U22" s="251">
        <f>'REV-REVCALC_CWS'!W41</f>
        <v>437075</v>
      </c>
      <c r="V22" s="251">
        <f>'REV-REVCALC_CWS'!X41</f>
        <v>482412.5</v>
      </c>
      <c r="W22" s="251">
        <f>'REV-REVCALC_CWS'!Y41</f>
        <v>391881.25</v>
      </c>
      <c r="X22" s="251">
        <f>'REV-REVCALC_CWS'!Z41</f>
        <v>391881.25</v>
      </c>
      <c r="Y22" s="251">
        <f>'REV-REVCALC_CWS'!AA41</f>
        <v>391881.25</v>
      </c>
      <c r="Z22" s="251">
        <f>'REV-REVCALC_CWS'!AB41</f>
        <v>241112.5</v>
      </c>
      <c r="AA22" s="251">
        <f>'REV-REVCALC_CWS'!AC41</f>
        <v>155968.75</v>
      </c>
      <c r="AB22" s="251">
        <f>'REV-REVCALC_CWS'!AD41</f>
        <v>252725</v>
      </c>
      <c r="AC22" s="251">
        <f>'REV-REVCALC_CWS'!AE41</f>
        <v>284927.5</v>
      </c>
      <c r="AD22" s="251">
        <f>'REV-REVCALC_CWS'!AF41</f>
        <v>285460</v>
      </c>
      <c r="AE22" s="251">
        <f>'REV-REVCALC_CWS'!AG41</f>
        <v>312516.25</v>
      </c>
      <c r="AF22" s="251">
        <f>'REV-REVCALC_CWS'!AH41</f>
        <v>344722.5</v>
      </c>
      <c r="AG22" s="251">
        <f>'REV-REVCALC_CWS'!AI41</f>
        <v>285460</v>
      </c>
      <c r="AH22" s="251">
        <f>'REV-REVCALC_CWS'!AJ41</f>
        <v>312516.25</v>
      </c>
      <c r="AI22" s="251">
        <f>'REV-REVCALC_CWS'!AK41</f>
        <v>253232.5</v>
      </c>
      <c r="AJ22" s="251">
        <f>'REV-REVCALC_CWS'!AL41</f>
        <v>253232.5</v>
      </c>
      <c r="AK22" s="251">
        <f>'REV-REVCALC_CWS'!AM41</f>
        <v>253232.5</v>
      </c>
      <c r="AL22" s="251">
        <f>'REV-REVCALC_CWS'!AN41</f>
        <v>156235</v>
      </c>
      <c r="AM22" s="251">
        <f>'REV-REVCALC_CWS'!AO41</f>
        <v>194900</v>
      </c>
      <c r="AN22" s="251">
        <f>'REV-REVCALC_CWS'!AP41</f>
        <v>314355</v>
      </c>
      <c r="AO22" s="251">
        <f>'REV-REVCALC_CWS'!AQ41</f>
        <v>351927.5</v>
      </c>
      <c r="AP22" s="251">
        <f>'REV-REVCALC_CWS'!AR41</f>
        <v>352542.5</v>
      </c>
      <c r="AQ22" s="251">
        <f>'REV-REVCALC_CWS'!AS41</f>
        <v>390282.5</v>
      </c>
      <c r="AR22" s="251">
        <f>'REV-REVCALC_CWS'!AT41</f>
        <v>428057.5</v>
      </c>
      <c r="AS22" s="251">
        <f>'REV-REVCALC_CWS'!AU41</f>
        <v>352542.5</v>
      </c>
      <c r="AT22" s="251">
        <f>'REV-REVCALC_CWS'!AV41</f>
        <v>390282.5</v>
      </c>
      <c r="AU22" s="251">
        <f>'REV-REVCALC_CWS'!AW41</f>
        <v>314935</v>
      </c>
      <c r="AV22" s="251">
        <f>'REV-REVCALC_CWS'!AX41</f>
        <v>314935</v>
      </c>
      <c r="AW22" s="251">
        <f>'REV-REVCALC_CWS'!AY41</f>
        <v>314935</v>
      </c>
      <c r="AX22" s="251">
        <f>'REV-REVCALC_CWS'!AZ41</f>
        <v>195207.5</v>
      </c>
      <c r="AY22" s="251">
        <f>'REV-REVCALC_CWS'!BA41</f>
        <v>234235</v>
      </c>
      <c r="AZ22" s="251">
        <f>'REV-REVCALC_CWS'!BB41</f>
        <v>376200</v>
      </c>
      <c r="BA22" s="251">
        <f>'REV-REVCALC_CWS'!BC41</f>
        <v>418747.5</v>
      </c>
      <c r="BB22" s="251">
        <f>'REV-REVCALC_CWS'!BD41</f>
        <v>419362.5</v>
      </c>
      <c r="BC22" s="251">
        <f>'REV-REVCALC_CWS'!BE41</f>
        <v>468952.5</v>
      </c>
      <c r="BD22" s="251">
        <f>'REV-REVCALC_CWS'!BF41</f>
        <v>511825</v>
      </c>
      <c r="BE22" s="251">
        <f>'REV-REVCALC_CWS'!BG41</f>
        <v>419362.5</v>
      </c>
      <c r="BF22" s="251">
        <f>'REV-REVCALC_CWS'!BH41</f>
        <v>468952.5</v>
      </c>
      <c r="BG22" s="251">
        <f>'REV-REVCALC_CWS'!BI41</f>
        <v>376780</v>
      </c>
      <c r="BH22" s="251">
        <f>'REV-REVCALC_CWS'!BJ41</f>
        <v>376780</v>
      </c>
      <c r="BI22" s="251">
        <f>'REV-REVCALC_CWS'!BK41</f>
        <v>376780</v>
      </c>
      <c r="BJ22" s="251">
        <f>'REV-REVCALC_CWS'!BL41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-9208794.2666666657</v>
      </c>
      <c r="H42" s="251">
        <f>+'FIN-P&amp;L_CWS'!I207</f>
        <v>-9240670.666666666</v>
      </c>
      <c r="I42" s="251">
        <f>+'FIN-P&amp;L_CWS'!J207</f>
        <v>-9217714.9666666668</v>
      </c>
      <c r="J42" s="251">
        <f>+'FIN-P&amp;L_CWS'!K207</f>
        <v>-9278334.2666666657</v>
      </c>
      <c r="K42" s="251">
        <f>+'FIN-P&amp;L_CWS'!L207</f>
        <v>-9242230.666666666</v>
      </c>
      <c r="L42" s="251">
        <f>+'FIN-P&amp;L_CWS'!M207</f>
        <v>-9264449.9666666668</v>
      </c>
      <c r="M42" s="251">
        <f>+'FIN-P&amp;L_CWS'!N207</f>
        <v>-9252314.9666666668</v>
      </c>
      <c r="N42" s="251">
        <f>+'FIN-P&amp;L_CWS'!O207</f>
        <v>-9238339.9666666668</v>
      </c>
      <c r="O42" s="251">
        <f>+'FIN-P&amp;L_CWS'!P207</f>
        <v>-9290319.9666666668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-37352648.266666666</v>
      </c>
      <c r="H43" s="251">
        <f>+'FIN-P&amp;L_CWS'!I208</f>
        <v>-46593318.93333333</v>
      </c>
      <c r="I43" s="251">
        <f>+'FIN-P&amp;L_CWS'!J208</f>
        <v>-55811033.899999999</v>
      </c>
      <c r="J43" s="251">
        <f>+'FIN-P&amp;L_CWS'!K208</f>
        <v>-65089368.166666664</v>
      </c>
      <c r="K43" s="251">
        <f>+'FIN-P&amp;L_CWS'!L208</f>
        <v>-74331598.833333328</v>
      </c>
      <c r="L43" s="251">
        <f>+'FIN-P&amp;L_CWS'!M208</f>
        <v>-83596048.799999997</v>
      </c>
      <c r="M43" s="251">
        <f>+'FIN-P&amp;L_CWS'!N208</f>
        <v>-92848363.766666666</v>
      </c>
      <c r="N43" s="251">
        <f>+'FIN-P&amp;L_CWS'!O208</f>
        <v>-102086703.73333333</v>
      </c>
      <c r="O43" s="251">
        <f>+'FIN-P&amp;L_CWS'!P208</f>
        <v>-111377023.7</v>
      </c>
      <c r="P43" s="251">
        <f>+'FIN-P&amp;L_CWS'!Q208</f>
        <v>-122143360.30416667</v>
      </c>
      <c r="Q43" s="251">
        <f>+'FIN-P&amp;L_CWS'!R208</f>
        <v>-132859453.40833335</v>
      </c>
      <c r="R43" s="251">
        <f>+'FIN-P&amp;L_CWS'!S208</f>
        <v>-143564211.32500002</v>
      </c>
      <c r="S43" s="251">
        <f>+'FIN-P&amp;L_CWS'!T208</f>
        <v>-154288061.36666667</v>
      </c>
      <c r="T43" s="251">
        <f>+'FIN-P&amp;L_CWS'!U208</f>
        <v>-164984997.53333333</v>
      </c>
      <c r="U43" s="251">
        <f>+'FIN-P&amp;L_CWS'!V208</f>
        <v>-175675834.26249999</v>
      </c>
      <c r="V43" s="251">
        <f>+'FIN-P&amp;L_CWS'!W208</f>
        <v>-185390290.97083333</v>
      </c>
      <c r="W43" s="251">
        <f>+'FIN-P&amp;L_CWS'!X208</f>
        <v>-195094153.80416667</v>
      </c>
      <c r="X43" s="251">
        <f>+'FIN-P&amp;L_CWS'!Y208</f>
        <v>-204816904.95000002</v>
      </c>
      <c r="Y43" s="251">
        <f>+'FIN-P&amp;L_CWS'!Z208</f>
        <v>-214558171.09583336</v>
      </c>
      <c r="Z43" s="251">
        <f>+'FIN-P&amp;L_CWS'!AA208</f>
        <v>-224280922.2416667</v>
      </c>
      <c r="AA43" s="251">
        <f>+'FIN-P&amp;L_CWS'!AB208</f>
        <v>-234043034.07500005</v>
      </c>
      <c r="AB43" s="251">
        <f>+'FIN-P&amp;L_CWS'!AC208</f>
        <v>-242464169.51979172</v>
      </c>
      <c r="AC43" s="251">
        <f>+'FIN-P&amp;L_CWS'!AD208</f>
        <v>-250971582.56875005</v>
      </c>
      <c r="AD43" s="251">
        <f>+'FIN-P&amp;L_CWS'!AE208</f>
        <v>-259501730.69270837</v>
      </c>
      <c r="AE43" s="251">
        <f>+'FIN-P&amp;L_CWS'!AF208</f>
        <v>-268053467.29166672</v>
      </c>
      <c r="AF43" s="251">
        <f>+'FIN-P&amp;L_CWS'!AG208</f>
        <v>-276606930.57812506</v>
      </c>
      <c r="AG43" s="251">
        <f>+'FIN-P&amp;L_CWS'!AH208</f>
        <v>-285195545.30208337</v>
      </c>
      <c r="AH43" s="251">
        <f>+'FIN-P&amp;L_CWS'!AI208</f>
        <v>-293726531.90104169</v>
      </c>
      <c r="AI43" s="251">
        <f>+'FIN-P&amp;L_CWS'!AJ208</f>
        <v>-302283795.1875</v>
      </c>
      <c r="AJ43" s="251">
        <f>+'FIN-P&amp;L_CWS'!AK208</f>
        <v>-310784595.96145833</v>
      </c>
      <c r="AK43" s="251">
        <f>+'FIN-P&amp;L_CWS'!AL208</f>
        <v>-319306001.73541665</v>
      </c>
      <c r="AL43" s="251">
        <f>+'FIN-P&amp;L_CWS'!AM208</f>
        <v>-327806802.50937498</v>
      </c>
      <c r="AM43" s="251">
        <f>+'FIN-P&amp;L_CWS'!AN208</f>
        <v>-336224666.35833329</v>
      </c>
      <c r="AN43" s="251">
        <f>+'FIN-P&amp;L_CWS'!AO208</f>
        <v>-346288562.62268227</v>
      </c>
      <c r="AO43" s="251">
        <f>+'FIN-P&amp;L_CWS'!AP208</f>
        <v>-356407523.34203124</v>
      </c>
      <c r="AP43" s="251">
        <f>+'FIN-P&amp;L_CWS'!AQ208</f>
        <v>-366541025.30638021</v>
      </c>
      <c r="AQ43" s="251">
        <f>+'FIN-P&amp;L_CWS'!AR208</f>
        <v>-376696035.72072917</v>
      </c>
      <c r="AR43" s="251">
        <f>+'FIN-P&amp;L_CWS'!AS208</f>
        <v>-386847119.90507811</v>
      </c>
      <c r="AS43" s="251">
        <f>+'FIN-P&amp;L_CWS'!AT208</f>
        <v>-397022648.90942705</v>
      </c>
      <c r="AT43" s="251">
        <f>+'FIN-P&amp;L_CWS'!AU208</f>
        <v>-407156909.32377601</v>
      </c>
      <c r="AU43" s="251">
        <f>+'FIN-P&amp;L_CWS'!AV208</f>
        <v>-417311793.50812495</v>
      </c>
      <c r="AV43" s="251">
        <f>+'FIN-P&amp;L_CWS'!AW208</f>
        <v>-427426391.62747389</v>
      </c>
      <c r="AW43" s="251">
        <f>+'FIN-P&amp;L_CWS'!AX208</f>
        <v>-437561594.74682283</v>
      </c>
      <c r="AX43" s="251">
        <f>+'FIN-P&amp;L_CWS'!AY208</f>
        <v>-447676192.86617178</v>
      </c>
      <c r="AY43" s="251">
        <f>+'FIN-P&amp;L_CWS'!AZ208</f>
        <v>-457736685.85552073</v>
      </c>
      <c r="AZ43" s="251">
        <f>+'FIN-P&amp;L_CWS'!BA208</f>
        <v>-471335141.91045755</v>
      </c>
      <c r="BA43" s="251">
        <f>+'FIN-P&amp;L_CWS'!BB208</f>
        <v>-484946098.33539438</v>
      </c>
      <c r="BB43" s="251">
        <f>+'FIN-P&amp;L_CWS'!BC208</f>
        <v>-498557812.11133122</v>
      </c>
      <c r="BC43" s="251">
        <f>+'FIN-P&amp;L_CWS'!BD208</f>
        <v>-512191034.33726805</v>
      </c>
      <c r="BD43" s="251">
        <f>+'FIN-P&amp;L_CWS'!BE208</f>
        <v>-525807515.76020491</v>
      </c>
      <c r="BE43" s="251">
        <f>+'FIN-P&amp;L_CWS'!BF208</f>
        <v>-539434539.28414178</v>
      </c>
      <c r="BF43" s="251">
        <f>+'FIN-P&amp;L_CWS'!BG208</f>
        <v>-553047011.51007867</v>
      </c>
      <c r="BG43" s="251">
        <f>+'FIN-P&amp;L_CWS'!BH208</f>
        <v>-566667292.93301547</v>
      </c>
      <c r="BH43" s="251">
        <f>+'FIN-P&amp;L_CWS'!BI208</f>
        <v>-580273886.75795233</v>
      </c>
      <c r="BI43" s="251">
        <f>+'FIN-P&amp;L_CWS'!BJ208</f>
        <v>-593901085.5828892</v>
      </c>
      <c r="BJ43" s="251">
        <f>+'FIN-P&amp;L_CWS'!BK208</f>
        <v>-607507679.40782607</v>
      </c>
      <c r="BK43" s="251">
        <f>+'FIN-P&amp;L_CWS'!BL208</f>
        <v>-621097162.18776298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-9485772.5999999996</v>
      </c>
      <c r="H44" s="251">
        <f>+'FIN-CASHFLOW_CWS'!H67</f>
        <v>-9267409</v>
      </c>
      <c r="I44" s="251">
        <f>+'FIN-CASHFLOW_CWS'!I67</f>
        <v>-9229383.3000000007</v>
      </c>
      <c r="J44" s="251">
        <f>+'FIN-CASHFLOW_CWS'!J67</f>
        <v>-9235002.5999999996</v>
      </c>
      <c r="K44" s="251">
        <f>+'FIN-CASHFLOW_CWS'!K67</f>
        <v>-9232969</v>
      </c>
      <c r="L44" s="251">
        <f>+'FIN-CASHFLOW_CWS'!L67</f>
        <v>-9209118.3000000007</v>
      </c>
      <c r="M44" s="251">
        <f>+'FIN-CASHFLOW_CWS'!M67</f>
        <v>-9250673.3000000007</v>
      </c>
      <c r="N44" s="251">
        <f>+'FIN-CASHFLOW_CWS'!N67</f>
        <v>-9200698.3000000007</v>
      </c>
      <c r="O44" s="251">
        <f>+'FIN-CASHFLOW_CWS'!O67</f>
        <v>-9341678.3000000007</v>
      </c>
      <c r="P44" s="251">
        <f>+'FIN-CASHFLOW_CWS'!P67</f>
        <v>-11016453.6875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-37810626.600000001</v>
      </c>
      <c r="H45" s="251">
        <f>+'FIN-CASHFLOW_CWS'!H70</f>
        <v>-47078035.600000001</v>
      </c>
      <c r="I45" s="251">
        <f>+'FIN-CASHFLOW_CWS'!I70</f>
        <v>-56307418.900000006</v>
      </c>
      <c r="J45" s="251">
        <f>+'FIN-CASHFLOW_CWS'!J70</f>
        <v>-65542421.500000007</v>
      </c>
      <c r="K45" s="251">
        <f>+'FIN-CASHFLOW_CWS'!K70</f>
        <v>-74775390.5</v>
      </c>
      <c r="L45" s="251">
        <f>+'FIN-CASHFLOW_CWS'!L70</f>
        <v>-83984508.799999997</v>
      </c>
      <c r="M45" s="251">
        <f>+'FIN-CASHFLOW_CWS'!M70</f>
        <v>-93235182.099999994</v>
      </c>
      <c r="N45" s="251">
        <f>+'FIN-CASHFLOW_CWS'!N70</f>
        <v>-102435880.39999999</v>
      </c>
      <c r="O45" s="251">
        <f>+'FIN-CASHFLOW_CWS'!O70</f>
        <v>-111777558.69999999</v>
      </c>
      <c r="P45" s="251">
        <f>+'FIN-CASHFLOW_CWS'!P70</f>
        <v>-122794012.38749999</v>
      </c>
      <c r="Q45" s="251">
        <f>+'FIN-CASHFLOW_CWS'!Q70</f>
        <v>-133726213.82499999</v>
      </c>
      <c r="R45" s="251">
        <f>+'FIN-CASHFLOW_CWS'!R70</f>
        <v>-144474498.82499999</v>
      </c>
      <c r="S45" s="251">
        <f>+'FIN-CASHFLOW_CWS'!S70</f>
        <v>-155229594.69999999</v>
      </c>
      <c r="T45" s="251">
        <f>+'FIN-CASHFLOW_CWS'!T70</f>
        <v>-166002626.69999999</v>
      </c>
      <c r="U45" s="251">
        <f>+'FIN-CASHFLOW_CWS'!U70</f>
        <v>-176672215.51249999</v>
      </c>
      <c r="V45" s="251">
        <f>+'FIN-CASHFLOW_CWS'!V70</f>
        <v>-186333782.63749999</v>
      </c>
      <c r="W45" s="251">
        <f>+'FIN-CASHFLOW_CWS'!W70</f>
        <v>-196016424.63749999</v>
      </c>
      <c r="X45" s="251">
        <f>+'FIN-CASHFLOW_CWS'!X70</f>
        <v>-205646886.19999999</v>
      </c>
      <c r="Y45" s="251">
        <f>+'FIN-CASHFLOW_CWS'!Y70</f>
        <v>-215386394.01249999</v>
      </c>
      <c r="Z45" s="251">
        <f>+'FIN-CASHFLOW_CWS'!Z70</f>
        <v>-224999386.82499999</v>
      </c>
      <c r="AA45" s="251">
        <f>+'FIN-CASHFLOW_CWS'!AA70</f>
        <v>-234749371.57499999</v>
      </c>
      <c r="AB45" s="251">
        <f>+'FIN-CASHFLOW_CWS'!AB70</f>
        <v>-243303916.60312498</v>
      </c>
      <c r="AC45" s="251">
        <f>+'FIN-CASHFLOW_CWS'!AC70</f>
        <v>-252021887.56874996</v>
      </c>
      <c r="AD45" s="251">
        <f>+'FIN-CASHFLOW_CWS'!AD70</f>
        <v>-260582479.85937497</v>
      </c>
      <c r="AE45" s="251">
        <f>+'FIN-CASHFLOW_CWS'!AE70</f>
        <v>-269181590.62499994</v>
      </c>
      <c r="AF45" s="251">
        <f>+'FIN-CASHFLOW_CWS'!AF70</f>
        <v>-277818671.82812494</v>
      </c>
      <c r="AG45" s="251">
        <f>+'FIN-CASHFLOW_CWS'!AG70</f>
        <v>-286330814.46874994</v>
      </c>
      <c r="AH45" s="251">
        <f>+'FIN-CASHFLOW_CWS'!AH70</f>
        <v>-294849380.23437494</v>
      </c>
      <c r="AI45" s="251">
        <f>+'FIN-CASHFLOW_CWS'!AI70</f>
        <v>-303325021.43749994</v>
      </c>
      <c r="AJ45" s="251">
        <f>+'FIN-CASHFLOW_CWS'!AJ70</f>
        <v>-311764780.12812495</v>
      </c>
      <c r="AK45" s="251">
        <f>+'FIN-CASHFLOW_CWS'!AK70</f>
        <v>-320284427.56874996</v>
      </c>
      <c r="AL45" s="251">
        <f>+'FIN-CASHFLOW_CWS'!AL70</f>
        <v>-328608510.00937498</v>
      </c>
      <c r="AM45" s="251">
        <f>+'FIN-CASHFLOW_CWS'!AM70</f>
        <v>-336947058.02499998</v>
      </c>
      <c r="AN45" s="251">
        <f>+'FIN-CASHFLOW_CWS'!AN70</f>
        <v>-347262672.95601559</v>
      </c>
      <c r="AO45" s="251">
        <f>+'FIN-CASHFLOW_CWS'!AO70</f>
        <v>-357606250.34203124</v>
      </c>
      <c r="AP45" s="251">
        <f>+'FIN-CASHFLOW_CWS'!AP70</f>
        <v>-367775566.47304684</v>
      </c>
      <c r="AQ45" s="251">
        <f>+'FIN-CASHFLOW_CWS'!AQ70</f>
        <v>-377981921.55406249</v>
      </c>
      <c r="AR45" s="251">
        <f>+'FIN-CASHFLOW_CWS'!AR70</f>
        <v>-388221475.40507811</v>
      </c>
      <c r="AS45" s="251">
        <f>+'FIN-CASHFLOW_CWS'!AS70</f>
        <v>-398328045.07609373</v>
      </c>
      <c r="AT45" s="251">
        <f>+'FIN-CASHFLOW_CWS'!AT70</f>
        <v>-408437520.15710938</v>
      </c>
      <c r="AU45" s="251">
        <f>+'FIN-CASHFLOW_CWS'!AU70</f>
        <v>-418523410.00812501</v>
      </c>
      <c r="AV45" s="251">
        <f>+'FIN-CASHFLOW_CWS'!AV70</f>
        <v>-428560902.29414064</v>
      </c>
      <c r="AW45" s="251">
        <f>+'FIN-CASHFLOW_CWS'!AW70</f>
        <v>-438694347.08015627</v>
      </c>
      <c r="AX45" s="251">
        <f>+'FIN-CASHFLOW_CWS'!AX70</f>
        <v>-448640974.8661719</v>
      </c>
      <c r="AY45" s="251">
        <f>+'FIN-CASHFLOW_CWS'!AY70</f>
        <v>-458597478.02218753</v>
      </c>
      <c r="AZ45" s="251">
        <f>+'FIN-CASHFLOW_CWS'!AZ70</f>
        <v>-472437031.64379102</v>
      </c>
      <c r="BA45" s="251">
        <f>+'FIN-CASHFLOW_CWS'!BA70</f>
        <v>-486287047.13539451</v>
      </c>
      <c r="BB45" s="251">
        <f>+'FIN-CASHFLOW_CWS'!BB70</f>
        <v>-499939550.07799804</v>
      </c>
      <c r="BC45" s="251">
        <f>+'FIN-CASHFLOW_CWS'!BC70</f>
        <v>-513626741.37060153</v>
      </c>
      <c r="BD45" s="251">
        <f>+'FIN-CASHFLOW_CWS'!BD70</f>
        <v>-527338293.66020507</v>
      </c>
      <c r="BE45" s="251">
        <f>+'FIN-CASHFLOW_CWS'!BE70</f>
        <v>-540904079.7508086</v>
      </c>
      <c r="BF45" s="251">
        <f>+'FIN-CASHFLOW_CWS'!BF70</f>
        <v>-554477443.54341209</v>
      </c>
      <c r="BG45" s="251">
        <f>+'FIN-CASHFLOW_CWS'!BG70</f>
        <v>-568043205.03301561</v>
      </c>
      <c r="BH45" s="251">
        <f>+'FIN-CASHFLOW_CWS'!BH70</f>
        <v>-581555868.0246191</v>
      </c>
      <c r="BI45" s="251">
        <f>+'FIN-CASHFLOW_CWS'!BI70</f>
        <v>-595181308.5162226</v>
      </c>
      <c r="BJ45" s="251">
        <f>+'FIN-CASHFLOW_CWS'!BJ70</f>
        <v>-608628680.00782609</v>
      </c>
      <c r="BK45" s="251">
        <f>+'FIN-CASHFLOW_CWS'!BK70</f>
        <v>-625750951.3544296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-9208794.2666666657</v>
      </c>
      <c r="H49" s="251">
        <f t="shared" si="3"/>
        <v>-9240670.666666666</v>
      </c>
      <c r="I49" s="251">
        <f t="shared" si="3"/>
        <v>-9217714.9666666668</v>
      </c>
      <c r="J49" s="251">
        <f t="shared" si="3"/>
        <v>-9278334.2666666657</v>
      </c>
      <c r="K49" s="251">
        <f t="shared" si="3"/>
        <v>-9242230.666666666</v>
      </c>
      <c r="L49" s="251">
        <f t="shared" si="3"/>
        <v>-9264449.9666666668</v>
      </c>
      <c r="M49" s="251">
        <f t="shared" si="3"/>
        <v>-9252314.9666666668</v>
      </c>
      <c r="N49" s="251">
        <f t="shared" si="3"/>
        <v>-9238339.9666666668</v>
      </c>
      <c r="O49" s="251">
        <f t="shared" si="3"/>
        <v>-9290319.9666666668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-9485772.5999999996</v>
      </c>
      <c r="H50" s="251">
        <f t="shared" si="4"/>
        <v>-9267409</v>
      </c>
      <c r="I50" s="251">
        <f t="shared" si="4"/>
        <v>-9229383.3000000007</v>
      </c>
      <c r="J50" s="251">
        <f t="shared" si="4"/>
        <v>-9235002.5999999996</v>
      </c>
      <c r="K50" s="251">
        <f t="shared" si="4"/>
        <v>-9232969</v>
      </c>
      <c r="L50" s="251">
        <f t="shared" si="4"/>
        <v>-9209118.3000000007</v>
      </c>
      <c r="M50" s="251">
        <f t="shared" si="4"/>
        <v>-9250673.3000000007</v>
      </c>
      <c r="N50" s="251">
        <f t="shared" si="4"/>
        <v>-9200698.3000000007</v>
      </c>
      <c r="O50" s="251">
        <f t="shared" si="4"/>
        <v>-9341678.3000000007</v>
      </c>
      <c r="P50" s="251">
        <f t="shared" si="4"/>
        <v>-11016453.6875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-9208794.2666666657</v>
      </c>
      <c r="H55" s="251">
        <f t="shared" si="5"/>
        <v>-9240670.666666666</v>
      </c>
      <c r="I55" s="251">
        <f t="shared" si="5"/>
        <v>-9217714.9666666668</v>
      </c>
      <c r="J55" s="251">
        <f t="shared" si="5"/>
        <v>-9278334.2666666657</v>
      </c>
      <c r="K55" s="251">
        <f t="shared" si="5"/>
        <v>-9242230.666666666</v>
      </c>
      <c r="L55" s="251">
        <f t="shared" si="5"/>
        <v>-9264449.9666666668</v>
      </c>
      <c r="M55" s="251">
        <f t="shared" si="5"/>
        <v>-9252314.9666666668</v>
      </c>
      <c r="N55" s="251">
        <f t="shared" si="5"/>
        <v>-9238339.9666666668</v>
      </c>
      <c r="O55" s="251">
        <f t="shared" si="5"/>
        <v>-9290319.9666666668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-37352648.266666666</v>
      </c>
      <c r="H56" s="251">
        <f t="shared" si="6"/>
        <v>-46593318.93333333</v>
      </c>
      <c r="I56" s="251">
        <f t="shared" si="6"/>
        <v>-55811033.899999999</v>
      </c>
      <c r="J56" s="251">
        <f t="shared" si="6"/>
        <v>-65089368.166666664</v>
      </c>
      <c r="K56" s="251">
        <f t="shared" si="6"/>
        <v>-74331598.833333328</v>
      </c>
      <c r="L56" s="251">
        <f t="shared" si="6"/>
        <v>-83596048.799999997</v>
      </c>
      <c r="M56" s="251">
        <f t="shared" si="6"/>
        <v>-92848363.766666666</v>
      </c>
      <c r="N56" s="251">
        <f t="shared" si="6"/>
        <v>-102086703.73333333</v>
      </c>
      <c r="O56" s="251">
        <f t="shared" si="6"/>
        <v>-111377023.7</v>
      </c>
      <c r="P56" s="251">
        <f t="shared" si="6"/>
        <v>-122143360.30416667</v>
      </c>
      <c r="Q56" s="251">
        <f t="shared" si="6"/>
        <v>-132859453.40833335</v>
      </c>
      <c r="R56" s="251">
        <f t="shared" si="6"/>
        <v>-143564211.32500002</v>
      </c>
      <c r="S56" s="251">
        <f t="shared" si="5"/>
        <v>-154288061.36666667</v>
      </c>
      <c r="T56" s="251">
        <f t="shared" si="5"/>
        <v>-164984997.53333333</v>
      </c>
      <c r="U56" s="251">
        <f t="shared" si="5"/>
        <v>-175675834.26249999</v>
      </c>
      <c r="V56" s="251">
        <f t="shared" si="5"/>
        <v>-185390290.97083333</v>
      </c>
      <c r="W56" s="251">
        <f t="shared" si="5"/>
        <v>-195094153.80416667</v>
      </c>
      <c r="X56" s="251">
        <f t="shared" si="5"/>
        <v>-204816904.95000002</v>
      </c>
      <c r="Y56" s="251">
        <f t="shared" si="5"/>
        <v>-214558171.09583336</v>
      </c>
      <c r="Z56" s="251">
        <f t="shared" si="5"/>
        <v>-224280922.2416667</v>
      </c>
      <c r="AA56" s="251">
        <f t="shared" si="5"/>
        <v>-234043034.07500005</v>
      </c>
      <c r="AB56" s="251">
        <f t="shared" si="5"/>
        <v>-242464169.51979172</v>
      </c>
      <c r="AC56" s="251">
        <f t="shared" si="5"/>
        <v>-250971582.56875005</v>
      </c>
      <c r="AD56" s="251">
        <f t="shared" si="5"/>
        <v>-259501730.69270837</v>
      </c>
      <c r="AE56" s="251">
        <f t="shared" si="5"/>
        <v>-268053467.29166672</v>
      </c>
      <c r="AF56" s="251">
        <f t="shared" si="5"/>
        <v>-276606930.57812506</v>
      </c>
      <c r="AG56" s="251">
        <f t="shared" si="5"/>
        <v>-285195545.30208337</v>
      </c>
      <c r="AH56" s="251">
        <f t="shared" si="5"/>
        <v>-293726531.90104169</v>
      </c>
      <c r="AI56" s="251">
        <f t="shared" si="5"/>
        <v>-302283795.1875</v>
      </c>
      <c r="AJ56" s="251">
        <f t="shared" si="5"/>
        <v>-310784595.96145833</v>
      </c>
      <c r="AK56" s="251">
        <f t="shared" si="5"/>
        <v>-319306001.73541665</v>
      </c>
      <c r="AL56" s="251">
        <f t="shared" si="5"/>
        <v>-327806802.50937498</v>
      </c>
      <c r="AM56" s="251">
        <f t="shared" si="5"/>
        <v>-336224666.35833329</v>
      </c>
      <c r="AN56" s="251">
        <f t="shared" si="5"/>
        <v>-346288562.62268227</v>
      </c>
      <c r="AO56" s="251">
        <f t="shared" si="5"/>
        <v>-356407523.34203124</v>
      </c>
      <c r="AP56" s="251">
        <f t="shared" si="5"/>
        <v>-366541025.30638021</v>
      </c>
      <c r="AQ56" s="251">
        <f t="shared" si="5"/>
        <v>-376696035.72072917</v>
      </c>
      <c r="AR56" s="251">
        <f t="shared" si="5"/>
        <v>-386847119.90507811</v>
      </c>
      <c r="AS56" s="251">
        <f t="shared" si="5"/>
        <v>-397022648.90942705</v>
      </c>
      <c r="AT56" s="251">
        <f t="shared" si="5"/>
        <v>-407156909.32377601</v>
      </c>
      <c r="AU56" s="251">
        <f t="shared" si="5"/>
        <v>-417311793.50812495</v>
      </c>
      <c r="AV56" s="251">
        <f t="shared" si="5"/>
        <v>-427426391.62747389</v>
      </c>
      <c r="AW56" s="251">
        <f t="shared" si="5"/>
        <v>-437561594.74682283</v>
      </c>
      <c r="AX56" s="251">
        <f t="shared" si="5"/>
        <v>-447676192.86617178</v>
      </c>
      <c r="AY56" s="251">
        <f t="shared" si="5"/>
        <v>-457736685.85552073</v>
      </c>
      <c r="AZ56" s="251">
        <f t="shared" si="5"/>
        <v>-471335141.91045755</v>
      </c>
      <c r="BA56" s="251">
        <f t="shared" si="5"/>
        <v>-484946098.33539438</v>
      </c>
      <c r="BB56" s="251">
        <f t="shared" si="5"/>
        <v>-498557812.11133122</v>
      </c>
      <c r="BC56" s="251">
        <f t="shared" si="5"/>
        <v>-512191034.33726805</v>
      </c>
      <c r="BD56" s="251">
        <f t="shared" si="5"/>
        <v>-525807515.76020491</v>
      </c>
      <c r="BE56" s="251">
        <f t="shared" si="5"/>
        <v>-539434539.28414178</v>
      </c>
      <c r="BF56" s="251">
        <f t="shared" si="5"/>
        <v>-553047011.51007867</v>
      </c>
      <c r="BG56" s="251">
        <f t="shared" si="5"/>
        <v>-566667292.93301547</v>
      </c>
      <c r="BH56" s="251">
        <f t="shared" si="5"/>
        <v>-580273886.75795233</v>
      </c>
      <c r="BI56" s="251">
        <f t="shared" si="5"/>
        <v>-593901085.5828892</v>
      </c>
      <c r="BJ56" s="251">
        <f t="shared" si="5"/>
        <v>-607507679.40782607</v>
      </c>
      <c r="BK56" s="251">
        <f t="shared" si="5"/>
        <v>-621097162.18776298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-9485772.5999999996</v>
      </c>
      <c r="H57" s="251">
        <f t="shared" si="5"/>
        <v>-9267409</v>
      </c>
      <c r="I57" s="251">
        <f t="shared" si="5"/>
        <v>-9229383.3000000007</v>
      </c>
      <c r="J57" s="251">
        <f t="shared" si="5"/>
        <v>-9235002.5999999996</v>
      </c>
      <c r="K57" s="251">
        <f t="shared" si="5"/>
        <v>-9232969</v>
      </c>
      <c r="L57" s="251">
        <f t="shared" si="5"/>
        <v>-9209118.3000000007</v>
      </c>
      <c r="M57" s="251">
        <f t="shared" si="5"/>
        <v>-9250673.3000000007</v>
      </c>
      <c r="N57" s="251">
        <f t="shared" si="5"/>
        <v>-9200698.3000000007</v>
      </c>
      <c r="O57" s="251">
        <f t="shared" si="5"/>
        <v>-9341678.3000000007</v>
      </c>
      <c r="P57" s="251">
        <f t="shared" si="5"/>
        <v>-11016453.6875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-37810626.600000001</v>
      </c>
      <c r="H58" s="251">
        <f t="shared" si="5"/>
        <v>-47078035.600000001</v>
      </c>
      <c r="I58" s="251">
        <f t="shared" si="5"/>
        <v>-56307418.900000006</v>
      </c>
      <c r="J58" s="251">
        <f t="shared" si="5"/>
        <v>-65542421.500000007</v>
      </c>
      <c r="K58" s="251">
        <f t="shared" si="5"/>
        <v>-74775390.5</v>
      </c>
      <c r="L58" s="251">
        <f t="shared" si="5"/>
        <v>-83984508.799999997</v>
      </c>
      <c r="M58" s="251">
        <f t="shared" si="5"/>
        <v>-93235182.099999994</v>
      </c>
      <c r="N58" s="251">
        <f t="shared" si="5"/>
        <v>-102435880.39999999</v>
      </c>
      <c r="O58" s="251">
        <f t="shared" si="5"/>
        <v>-111777558.69999999</v>
      </c>
      <c r="P58" s="251">
        <f t="shared" si="5"/>
        <v>-122794012.38749999</v>
      </c>
      <c r="Q58" s="251">
        <f t="shared" si="5"/>
        <v>-133726213.82499999</v>
      </c>
      <c r="R58" s="251">
        <f t="shared" si="5"/>
        <v>-144474498.82499999</v>
      </c>
      <c r="S58" s="251">
        <f t="shared" si="5"/>
        <v>-155229594.69999999</v>
      </c>
      <c r="T58" s="251">
        <f t="shared" si="5"/>
        <v>-166002626.69999999</v>
      </c>
      <c r="U58" s="251">
        <f t="shared" si="5"/>
        <v>-176672215.51249999</v>
      </c>
      <c r="V58" s="251">
        <f t="shared" si="5"/>
        <v>-186333782.63749999</v>
      </c>
      <c r="W58" s="251">
        <f t="shared" si="5"/>
        <v>-196016424.63749999</v>
      </c>
      <c r="X58" s="251">
        <f t="shared" si="5"/>
        <v>-205646886.19999999</v>
      </c>
      <c r="Y58" s="251">
        <f t="shared" si="5"/>
        <v>-215386394.01249999</v>
      </c>
      <c r="Z58" s="251">
        <f t="shared" si="5"/>
        <v>-224999386.82499999</v>
      </c>
      <c r="AA58" s="251">
        <f t="shared" si="5"/>
        <v>-234749371.57499999</v>
      </c>
      <c r="AB58" s="251">
        <f t="shared" si="5"/>
        <v>-243303916.60312498</v>
      </c>
      <c r="AC58" s="251">
        <f t="shared" si="5"/>
        <v>-252021887.56874996</v>
      </c>
      <c r="AD58" s="251">
        <f t="shared" si="5"/>
        <v>-260582479.85937497</v>
      </c>
      <c r="AE58" s="251">
        <f t="shared" si="5"/>
        <v>-269181590.62499994</v>
      </c>
      <c r="AF58" s="251">
        <f t="shared" si="5"/>
        <v>-277818671.82812494</v>
      </c>
      <c r="AG58" s="251">
        <f t="shared" si="5"/>
        <v>-286330814.46874994</v>
      </c>
      <c r="AH58" s="251">
        <f t="shared" si="5"/>
        <v>-294849380.23437494</v>
      </c>
      <c r="AI58" s="251">
        <f t="shared" si="5"/>
        <v>-303325021.43749994</v>
      </c>
      <c r="AJ58" s="251">
        <f t="shared" si="5"/>
        <v>-311764780.12812495</v>
      </c>
      <c r="AK58" s="251">
        <f t="shared" si="5"/>
        <v>-320284427.56874996</v>
      </c>
      <c r="AL58" s="251">
        <f t="shared" si="5"/>
        <v>-328608510.00937498</v>
      </c>
      <c r="AM58" s="251">
        <f t="shared" si="5"/>
        <v>-336947058.02499998</v>
      </c>
      <c r="AN58" s="251">
        <f t="shared" si="5"/>
        <v>-347262672.95601559</v>
      </c>
      <c r="AO58" s="251">
        <f t="shared" si="5"/>
        <v>-357606250.34203124</v>
      </c>
      <c r="AP58" s="251">
        <f t="shared" si="5"/>
        <v>-367775566.47304684</v>
      </c>
      <c r="AQ58" s="251">
        <f t="shared" si="5"/>
        <v>-377981921.55406249</v>
      </c>
      <c r="AR58" s="251">
        <f t="shared" si="5"/>
        <v>-388221475.40507811</v>
      </c>
      <c r="AS58" s="251">
        <f t="shared" si="5"/>
        <v>-398328045.07609373</v>
      </c>
      <c r="AT58" s="251">
        <f t="shared" si="5"/>
        <v>-408437520.15710938</v>
      </c>
      <c r="AU58" s="251">
        <f t="shared" si="5"/>
        <v>-418523410.00812501</v>
      </c>
      <c r="AV58" s="251">
        <f t="shared" si="5"/>
        <v>-428560902.29414064</v>
      </c>
      <c r="AW58" s="251">
        <f t="shared" si="5"/>
        <v>-438694347.08015627</v>
      </c>
      <c r="AX58" s="251">
        <f t="shared" si="5"/>
        <v>-448640974.8661719</v>
      </c>
      <c r="AY58" s="251">
        <f t="shared" si="5"/>
        <v>-458597478.02218753</v>
      </c>
      <c r="AZ58" s="251">
        <f t="shared" si="5"/>
        <v>-472437031.64379102</v>
      </c>
      <c r="BA58" s="251">
        <f t="shared" si="5"/>
        <v>-486287047.13539451</v>
      </c>
      <c r="BB58" s="251">
        <f t="shared" si="5"/>
        <v>-499939550.07799804</v>
      </c>
      <c r="BC58" s="251">
        <f t="shared" si="5"/>
        <v>-513626741.37060153</v>
      </c>
      <c r="BD58" s="251">
        <f t="shared" si="5"/>
        <v>-527338293.66020507</v>
      </c>
      <c r="BE58" s="251">
        <f t="shared" si="5"/>
        <v>-540904079.7508086</v>
      </c>
      <c r="BF58" s="251">
        <f t="shared" si="5"/>
        <v>-554477443.54341209</v>
      </c>
      <c r="BG58" s="251">
        <f t="shared" si="5"/>
        <v>-568043205.03301561</v>
      </c>
      <c r="BH58" s="251">
        <f t="shared" si="5"/>
        <v>-581555868.0246191</v>
      </c>
      <c r="BI58" s="251">
        <f t="shared" si="5"/>
        <v>-595181308.5162226</v>
      </c>
      <c r="BJ58" s="251">
        <f t="shared" si="5"/>
        <v>-608628680.00782609</v>
      </c>
      <c r="BK58" s="251">
        <f t="shared" si="5"/>
        <v>-625750951.3544296</v>
      </c>
    </row>
    <row r="59" spans="1:64" x14ac:dyDescent="0.15">
      <c r="B59" s="33" t="s">
        <v>1125</v>
      </c>
      <c r="C59" s="260">
        <f>+'FIN-CASHFLOW_CWS'!C58</f>
        <v>47049443.600000001</v>
      </c>
      <c r="D59" s="260">
        <f>+'FIN-CASHFLOW_CWS'!D58</f>
        <v>37618219.600000001</v>
      </c>
      <c r="E59" s="260">
        <f>+'FIN-CASHFLOW_CWS'!E58</f>
        <v>28222395.600000001</v>
      </c>
      <c r="F59" s="260">
        <f>+'FIN-CASHFLOW_CWS'!F58</f>
        <v>18753181.600000001</v>
      </c>
      <c r="G59" s="260">
        <f>+'FIN-CASHFLOW_CWS'!G58</f>
        <v>9267409.0000000019</v>
      </c>
      <c r="H59" s="260">
        <f>+'FIN-CASHFLOW_CWS'!H58</f>
        <v>55357844.79999999</v>
      </c>
      <c r="I59" s="260">
        <f>+'FIN-CASHFLOW_CWS'!I58</f>
        <v>46128461.499999985</v>
      </c>
      <c r="J59" s="260">
        <f>+'FIN-CASHFLOW_CWS'!J58</f>
        <v>36893458.899999984</v>
      </c>
      <c r="K59" s="260">
        <f>+'FIN-CASHFLOW_CWS'!K58</f>
        <v>27660489.899999984</v>
      </c>
      <c r="L59" s="260">
        <f>+'FIN-CASHFLOW_CWS'!L58</f>
        <v>18451371.599999983</v>
      </c>
      <c r="M59" s="260">
        <f>+'FIN-CASHFLOW_CWS'!M58</f>
        <v>9200698.2999999821</v>
      </c>
      <c r="N59" s="260">
        <f>+'FIN-CASHFLOW_CWS'!N58</f>
        <v>52793714.299999982</v>
      </c>
      <c r="O59" s="260">
        <f>+'FIN-CASHFLOW_CWS'!O58</f>
        <v>43452035.999999985</v>
      </c>
      <c r="P59" s="260">
        <f>+'FIN-CASHFLOW_CWS'!P58</f>
        <v>32435582.312499985</v>
      </c>
      <c r="Q59" s="260">
        <f>+'FIN-CASHFLOW_CWS'!Q58</f>
        <v>21503380.874999985</v>
      </c>
      <c r="R59" s="260">
        <f>+'FIN-CASHFLOW_CWS'!R58</f>
        <v>10755095.874999985</v>
      </c>
      <c r="S59" s="260">
        <f>+'FIN-CASHFLOW_CWS'!S58</f>
        <v>-1.4901161193847656E-8</v>
      </c>
      <c r="T59" s="260">
        <f>+'FIN-CASHFLOW_CWS'!T58</f>
        <v>-10773032.000000015</v>
      </c>
      <c r="U59" s="260">
        <f>+'FIN-CASHFLOW_CWS'!U58</f>
        <v>-21442620.812500015</v>
      </c>
      <c r="V59" s="260">
        <f>+'FIN-CASHFLOW_CWS'!V58</f>
        <v>-31104187.937500015</v>
      </c>
      <c r="W59" s="260">
        <f>+'FIN-CASHFLOW_CWS'!W58</f>
        <v>-40786829.937500015</v>
      </c>
      <c r="X59" s="260">
        <f>+'FIN-CASHFLOW_CWS'!X58</f>
        <v>-50417291.500000015</v>
      </c>
      <c r="Y59" s="260">
        <f>+'FIN-CASHFLOW_CWS'!Y58</f>
        <v>-60156799.312500015</v>
      </c>
      <c r="Z59" s="260">
        <f>+'FIN-CASHFLOW_CWS'!Z58</f>
        <v>-69769792.125000015</v>
      </c>
      <c r="AA59" s="260">
        <f>+'FIN-CASHFLOW_CWS'!AA58</f>
        <v>-79519776.875000015</v>
      </c>
      <c r="AB59" s="260">
        <f>+'FIN-CASHFLOW_CWS'!AB58</f>
        <v>-88074321.903125018</v>
      </c>
      <c r="AC59" s="260">
        <f>+'FIN-CASHFLOW_CWS'!AC58</f>
        <v>-96792292.868750021</v>
      </c>
      <c r="AD59" s="260">
        <f>+'FIN-CASHFLOW_CWS'!AD58</f>
        <v>-105352885.15937503</v>
      </c>
      <c r="AE59" s="260">
        <f>+'FIN-CASHFLOW_CWS'!AE58</f>
        <v>-113951995.92500003</v>
      </c>
      <c r="AF59" s="260">
        <f>+'FIN-CASHFLOW_CWS'!AF58</f>
        <v>-122589077.12812503</v>
      </c>
      <c r="AG59" s="260">
        <f>+'FIN-CASHFLOW_CWS'!AG58</f>
        <v>-131101219.76875003</v>
      </c>
      <c r="AH59" s="260">
        <f>+'FIN-CASHFLOW_CWS'!AH58</f>
        <v>-139619785.53437501</v>
      </c>
      <c r="AI59" s="260">
        <f>+'FIN-CASHFLOW_CWS'!AI58</f>
        <v>-148095426.73750001</v>
      </c>
      <c r="AJ59" s="260">
        <f>+'FIN-CASHFLOW_CWS'!AJ58</f>
        <v>-156535185.42812502</v>
      </c>
      <c r="AK59" s="260">
        <f>+'FIN-CASHFLOW_CWS'!AK58</f>
        <v>-165054832.86875004</v>
      </c>
      <c r="AL59" s="260">
        <f>+'FIN-CASHFLOW_CWS'!AL58</f>
        <v>-173378915.30937505</v>
      </c>
      <c r="AM59" s="260">
        <f>+'FIN-CASHFLOW_CWS'!AM58</f>
        <v>-181717463.32500005</v>
      </c>
      <c r="AN59" s="260">
        <f>+'FIN-CASHFLOW_CWS'!AN58</f>
        <v>-192033078.25601566</v>
      </c>
      <c r="AO59" s="260">
        <f>+'FIN-CASHFLOW_CWS'!AO58</f>
        <v>-202376655.64203128</v>
      </c>
      <c r="AP59" s="260">
        <f>+'FIN-CASHFLOW_CWS'!AP58</f>
        <v>-212545971.77304691</v>
      </c>
      <c r="AQ59" s="260">
        <f>+'FIN-CASHFLOW_CWS'!AQ58</f>
        <v>-222752326.85406253</v>
      </c>
      <c r="AR59" s="260">
        <f>+'FIN-CASHFLOW_CWS'!AR58</f>
        <v>-232991880.70507815</v>
      </c>
      <c r="AS59" s="260">
        <f>+'FIN-CASHFLOW_CWS'!AS58</f>
        <v>-243098450.37609378</v>
      </c>
      <c r="AT59" s="260">
        <f>+'FIN-CASHFLOW_CWS'!AT58</f>
        <v>-253207925.45710939</v>
      </c>
      <c r="AU59" s="260">
        <f>+'FIN-CASHFLOW_CWS'!AU58</f>
        <v>-263293815.30812502</v>
      </c>
      <c r="AV59" s="260">
        <f>+'FIN-CASHFLOW_CWS'!AV58</f>
        <v>-273331307.59414065</v>
      </c>
      <c r="AW59" s="260">
        <f>+'FIN-CASHFLOW_CWS'!AW58</f>
        <v>-283464752.38015628</v>
      </c>
      <c r="AX59" s="260">
        <f>+'FIN-CASHFLOW_CWS'!AX58</f>
        <v>-293411380.16617191</v>
      </c>
      <c r="AY59" s="260">
        <f>+'FIN-CASHFLOW_CWS'!AY58</f>
        <v>-303367883.32218754</v>
      </c>
      <c r="AZ59" s="260">
        <f>+'FIN-CASHFLOW_CWS'!AZ58</f>
        <v>-317207436.94379103</v>
      </c>
      <c r="BA59" s="260">
        <f>+'FIN-CASHFLOW_CWS'!BA58</f>
        <v>-331057452.43539453</v>
      </c>
      <c r="BB59" s="260">
        <f>+'FIN-CASHFLOW_CWS'!BB58</f>
        <v>-344709955.37799805</v>
      </c>
      <c r="BC59" s="260">
        <f>+'FIN-CASHFLOW_CWS'!BC58</f>
        <v>-358397146.67060155</v>
      </c>
      <c r="BD59" s="260">
        <f>+'FIN-CASHFLOW_CWS'!BD58</f>
        <v>-372108698.96020508</v>
      </c>
      <c r="BE59" s="260">
        <f>+'FIN-CASHFLOW_CWS'!BE58</f>
        <v>-385674485.05080861</v>
      </c>
      <c r="BF59" s="260">
        <f>+'FIN-CASHFLOW_CWS'!BF58</f>
        <v>-399247848.8434121</v>
      </c>
      <c r="BG59" s="260">
        <f>+'FIN-CASHFLOW_CWS'!BG58</f>
        <v>-412813610.33301562</v>
      </c>
      <c r="BH59" s="260">
        <f>+'FIN-CASHFLOW_CWS'!BH58</f>
        <v>-426326273.32461911</v>
      </c>
      <c r="BI59" s="260">
        <f>+'FIN-CASHFLOW_CWS'!BI58</f>
        <v>-439951713.81622261</v>
      </c>
      <c r="BJ59" s="260">
        <f>+'FIN-CASHFLOW_CWS'!BJ58</f>
        <v>-453399085.3078261</v>
      </c>
      <c r="BK59" s="260">
        <f>+'FIN-CASHFLOW_CWS'!BK58</f>
        <v>-470521356.65442961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1293290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-2846031.9500000011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156620</v>
      </c>
      <c r="H7" s="9">
        <f>'FIN-P&amp;L_CWS'!I129</f>
        <v>160500</v>
      </c>
      <c r="I7" s="9">
        <f>'FIN-P&amp;L_CWS'!J129</f>
        <v>185310</v>
      </c>
      <c r="J7" s="9">
        <f>'FIN-P&amp;L_CWS'!K129</f>
        <v>156620</v>
      </c>
      <c r="K7" s="9">
        <f>'FIN-P&amp;L_CWS'!L129</f>
        <v>160500</v>
      </c>
      <c r="L7" s="9">
        <f>'FIN-P&amp;L_CWS'!M129</f>
        <v>131810</v>
      </c>
      <c r="M7" s="9">
        <f>'FIN-P&amp;L_CWS'!N129</f>
        <v>131810</v>
      </c>
      <c r="N7" s="9">
        <f>'FIN-P&amp;L_CWS'!O129</f>
        <v>131810</v>
      </c>
      <c r="O7" s="9">
        <f>'FIN-P&amp;L_CWS'!P129</f>
        <v>78310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9365414.2666666657</v>
      </c>
      <c r="H8" s="9">
        <f>'FIN-P&amp;L_CWS'!I205</f>
        <v>9401170.666666666</v>
      </c>
      <c r="I8" s="9">
        <f>'FIN-P&amp;L_CWS'!J205</f>
        <v>9403024.9666666668</v>
      </c>
      <c r="J8" s="9">
        <f>'FIN-P&amp;L_CWS'!K205</f>
        <v>9434954.2666666657</v>
      </c>
      <c r="K8" s="9">
        <f>'FIN-P&amp;L_CWS'!L205</f>
        <v>9402730.666666666</v>
      </c>
      <c r="L8" s="9">
        <f>'FIN-P&amp;L_CWS'!M205</f>
        <v>9396259.9666666668</v>
      </c>
      <c r="M8" s="9">
        <f>'FIN-P&amp;L_CWS'!N205</f>
        <v>9384124.9666666668</v>
      </c>
      <c r="N8" s="9">
        <f>'FIN-P&amp;L_CWS'!O205</f>
        <v>9370149.9666666668</v>
      </c>
      <c r="O8" s="9">
        <f>'FIN-P&amp;L_CWS'!P205</f>
        <v>9368629.9666666668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-9208794.2666666657</v>
      </c>
      <c r="H9" s="9">
        <f>'FIN-P&amp;L_CWS'!I207</f>
        <v>-9240670.666666666</v>
      </c>
      <c r="I9" s="9">
        <f>'FIN-P&amp;L_CWS'!J207</f>
        <v>-9217714.9666666668</v>
      </c>
      <c r="J9" s="9">
        <f>'FIN-P&amp;L_CWS'!K207</f>
        <v>-9278334.2666666657</v>
      </c>
      <c r="K9" s="9">
        <f>'FIN-P&amp;L_CWS'!L207</f>
        <v>-9242230.666666666</v>
      </c>
      <c r="L9" s="9">
        <f>'FIN-P&amp;L_CWS'!M207</f>
        <v>-9264449.9666666668</v>
      </c>
      <c r="M9" s="9">
        <f>'FIN-P&amp;L_CWS'!N207</f>
        <v>-9252314.9666666668</v>
      </c>
      <c r="N9" s="9">
        <f>'FIN-P&amp;L_CWS'!O207</f>
        <v>-9238339.9666666668</v>
      </c>
      <c r="O9" s="9">
        <f>'FIN-P&amp;L_CWS'!P207</f>
        <v>-9290319.9666666668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-37352648.266666666</v>
      </c>
      <c r="H10" s="9">
        <f>'FIN-P&amp;L_CWS'!I208</f>
        <v>-46593318.93333333</v>
      </c>
      <c r="I10" s="9">
        <f>'FIN-P&amp;L_CWS'!J208</f>
        <v>-55811033.899999999</v>
      </c>
      <c r="J10" s="9">
        <f>'FIN-P&amp;L_CWS'!K208</f>
        <v>-65089368.166666664</v>
      </c>
      <c r="K10" s="9">
        <f>'FIN-P&amp;L_CWS'!L208</f>
        <v>-74331598.833333328</v>
      </c>
      <c r="L10" s="9">
        <f>'FIN-P&amp;L_CWS'!M208</f>
        <v>-83596048.799999997</v>
      </c>
      <c r="M10" s="9">
        <f>'FIN-P&amp;L_CWS'!N208</f>
        <v>-92848363.766666666</v>
      </c>
      <c r="N10" s="9">
        <f>'FIN-P&amp;L_CWS'!O208</f>
        <v>-102086703.73333333</v>
      </c>
      <c r="O10" s="9">
        <f>'FIN-P&amp;L_CWS'!P208</f>
        <v>-111377023.7</v>
      </c>
      <c r="P10" s="9">
        <f>'FIN-P&amp;L_CWS'!Q208</f>
        <v>-122143360.30416667</v>
      </c>
      <c r="Q10" s="9">
        <f>'FIN-P&amp;L_CWS'!R208</f>
        <v>-132859453.40833335</v>
      </c>
      <c r="R10" s="9">
        <f>'FIN-P&amp;L_CWS'!S208</f>
        <v>-143564211.32500002</v>
      </c>
      <c r="S10" s="9">
        <f>'FIN-P&amp;L_CWS'!T208</f>
        <v>-154288061.36666667</v>
      </c>
      <c r="T10" s="9">
        <f>'FIN-P&amp;L_CWS'!U208</f>
        <v>-164984997.53333333</v>
      </c>
      <c r="U10" s="9">
        <f>'FIN-P&amp;L_CWS'!V208</f>
        <v>-175675834.26249999</v>
      </c>
      <c r="V10" s="9">
        <f>'FIN-P&amp;L_CWS'!W208</f>
        <v>-185390290.97083333</v>
      </c>
      <c r="W10" s="9">
        <f>'FIN-P&amp;L_CWS'!X208</f>
        <v>-195094153.80416667</v>
      </c>
      <c r="X10" s="9">
        <f>'FIN-P&amp;L_CWS'!Y208</f>
        <v>-204816904.95000002</v>
      </c>
      <c r="Y10" s="9">
        <f>'FIN-P&amp;L_CWS'!Z208</f>
        <v>-214558171.09583336</v>
      </c>
      <c r="Z10" s="9">
        <f>'FIN-P&amp;L_CWS'!AA208</f>
        <v>-224280922.2416667</v>
      </c>
      <c r="AA10" s="9">
        <f>'FIN-P&amp;L_CWS'!AB208</f>
        <v>-234043034.07500005</v>
      </c>
      <c r="AB10" s="9">
        <f>'FIN-P&amp;L_CWS'!AC208</f>
        <v>-242464169.51979172</v>
      </c>
      <c r="AC10" s="9">
        <f>'FIN-P&amp;L_CWS'!AD208</f>
        <v>-250971582.56875005</v>
      </c>
      <c r="AD10" s="9">
        <f>'FIN-P&amp;L_CWS'!AE208</f>
        <v>-259501730.69270837</v>
      </c>
      <c r="AE10" s="9">
        <f>'FIN-P&amp;L_CWS'!AF208</f>
        <v>-268053467.29166672</v>
      </c>
      <c r="AF10" s="9">
        <f>'FIN-P&amp;L_CWS'!AG208</f>
        <v>-276606930.57812506</v>
      </c>
      <c r="AG10" s="9">
        <f>'FIN-P&amp;L_CWS'!AH208</f>
        <v>-285195545.30208337</v>
      </c>
      <c r="AH10" s="9">
        <f>'FIN-P&amp;L_CWS'!AI208</f>
        <v>-293726531.90104169</v>
      </c>
      <c r="AI10" s="9">
        <f>'FIN-P&amp;L_CWS'!AJ208</f>
        <v>-302283795.1875</v>
      </c>
      <c r="AJ10" s="9">
        <f>'FIN-P&amp;L_CWS'!AK208</f>
        <v>-310784595.96145833</v>
      </c>
      <c r="AK10" s="9">
        <f>'FIN-P&amp;L_CWS'!AL208</f>
        <v>-319306001.73541665</v>
      </c>
      <c r="AL10" s="9">
        <f>'FIN-P&amp;L_CWS'!AM208</f>
        <v>-327806802.50937498</v>
      </c>
      <c r="AM10" s="9">
        <f>'FIN-P&amp;L_CWS'!AN208</f>
        <v>-336224666.35833329</v>
      </c>
      <c r="AN10" s="9">
        <f>'FIN-P&amp;L_CWS'!AO208</f>
        <v>-346288562.62268227</v>
      </c>
      <c r="AO10" s="9">
        <f>'FIN-P&amp;L_CWS'!AP208</f>
        <v>-356407523.34203124</v>
      </c>
      <c r="AP10" s="9">
        <f>'FIN-P&amp;L_CWS'!AQ208</f>
        <v>-366541025.30638021</v>
      </c>
      <c r="AQ10" s="9">
        <f>'FIN-P&amp;L_CWS'!AR208</f>
        <v>-376696035.72072917</v>
      </c>
      <c r="AR10" s="9">
        <f>'FIN-P&amp;L_CWS'!AS208</f>
        <v>-386847119.90507811</v>
      </c>
      <c r="AS10" s="9">
        <f>'FIN-P&amp;L_CWS'!AT208</f>
        <v>-397022648.90942705</v>
      </c>
      <c r="AT10" s="9">
        <f>'FIN-P&amp;L_CWS'!AU208</f>
        <v>-407156909.32377601</v>
      </c>
      <c r="AU10" s="9">
        <f>'FIN-P&amp;L_CWS'!AV208</f>
        <v>-417311793.50812495</v>
      </c>
      <c r="AV10" s="9">
        <f>'FIN-P&amp;L_CWS'!AW208</f>
        <v>-427426391.62747389</v>
      </c>
      <c r="AW10" s="9">
        <f>'FIN-P&amp;L_CWS'!AX208</f>
        <v>-437561594.74682283</v>
      </c>
      <c r="AX10" s="9">
        <f>'FIN-P&amp;L_CWS'!AY208</f>
        <v>-447676192.86617178</v>
      </c>
      <c r="AY10" s="9">
        <f>'FIN-P&amp;L_CWS'!AZ208</f>
        <v>-457736685.85552073</v>
      </c>
      <c r="AZ10" s="9">
        <f>'FIN-P&amp;L_CWS'!BA208</f>
        <v>-471335141.91045755</v>
      </c>
      <c r="BA10" s="9">
        <f>'FIN-P&amp;L_CWS'!BB208</f>
        <v>-484946098.33539438</v>
      </c>
      <c r="BB10" s="9">
        <f>'FIN-P&amp;L_CWS'!BC208</f>
        <v>-498557812.11133122</v>
      </c>
      <c r="BC10" s="9">
        <f>'FIN-P&amp;L_CWS'!BD208</f>
        <v>-512191034.33726805</v>
      </c>
      <c r="BD10" s="9">
        <f>'FIN-P&amp;L_CWS'!BE208</f>
        <v>-525807515.76020491</v>
      </c>
      <c r="BE10" s="9">
        <f>'FIN-P&amp;L_CWS'!BF208</f>
        <v>-539434539.28414178</v>
      </c>
      <c r="BF10" s="9">
        <f>'FIN-P&amp;L_CWS'!BG208</f>
        <v>-553047011.51007867</v>
      </c>
      <c r="BG10" s="9">
        <f>'FIN-P&amp;L_CWS'!BH208</f>
        <v>-566667292.93301547</v>
      </c>
      <c r="BH10" s="9">
        <f>'FIN-P&amp;L_CWS'!BI208</f>
        <v>-580273886.75795233</v>
      </c>
      <c r="BI10" s="9">
        <f>'FIN-P&amp;L_CWS'!BJ208</f>
        <v>-593901085.5828892</v>
      </c>
      <c r="BJ10" s="9">
        <f>'FIN-P&amp;L_CWS'!BK208</f>
        <v>-607507679.40782607</v>
      </c>
      <c r="BK10" s="9">
        <f>'FIN-P&amp;L_CWS'!BL208</f>
        <v>-621097162.18776298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256620</v>
      </c>
      <c r="H19" s="9">
        <f>'REV-REVCALC_CWS'!I41</f>
        <v>273000</v>
      </c>
      <c r="I19" s="9">
        <f>'REV-REVCALC_CWS'!J41</f>
        <v>310310</v>
      </c>
      <c r="J19" s="9">
        <f>'REV-REVCALC_CWS'!K41</f>
        <v>256620</v>
      </c>
      <c r="K19" s="9">
        <f>'REV-REVCALC_CWS'!L41</f>
        <v>273000</v>
      </c>
      <c r="L19" s="9">
        <f>'REV-REVCALC_CWS'!M41</f>
        <v>219310</v>
      </c>
      <c r="M19" s="9">
        <f>'REV-REVCALC_CWS'!N41</f>
        <v>219310</v>
      </c>
      <c r="N19" s="9">
        <f>'REV-REVCALC_CWS'!O41</f>
        <v>219310</v>
      </c>
      <c r="O19" s="9">
        <f>'REV-REVCALC_CWS'!P41</f>
        <v>128310</v>
      </c>
      <c r="P19" s="9">
        <f>'REV-REVCALC_CWS'!Q41</f>
        <v>240868.75</v>
      </c>
      <c r="Q19" s="9">
        <f>'REV-REVCALC_CWS'!R41</f>
        <v>391418.75</v>
      </c>
      <c r="R19" s="9">
        <f>'REV-REVCALC_CWS'!S41</f>
        <v>436587.5</v>
      </c>
      <c r="S19" s="9">
        <f>'REV-REVCALC_CWS'!T41</f>
        <v>437075</v>
      </c>
      <c r="T19" s="9">
        <f>'REV-REVCALC_CWS'!U41</f>
        <v>482412.5</v>
      </c>
      <c r="U19" s="9">
        <f>'REV-REVCALC_CWS'!V41</f>
        <v>527606.25</v>
      </c>
      <c r="V19" s="9">
        <f>'REV-REVCALC_CWS'!W41</f>
        <v>437075</v>
      </c>
      <c r="W19" s="9">
        <f>'REV-REVCALC_CWS'!X41</f>
        <v>482412.5</v>
      </c>
      <c r="X19" s="9">
        <f>'REV-REVCALC_CWS'!Y41</f>
        <v>391881.25</v>
      </c>
      <c r="Y19" s="9">
        <f>'REV-REVCALC_CWS'!Z41</f>
        <v>391881.25</v>
      </c>
      <c r="Z19" s="9">
        <f>'REV-REVCALC_CWS'!AA41</f>
        <v>391881.25</v>
      </c>
      <c r="AA19" s="9">
        <f>'REV-REVCALC_CWS'!AB41</f>
        <v>241112.5</v>
      </c>
      <c r="AB19" s="9">
        <f>'REV-REVCALC_CWS'!AC41</f>
        <v>155968.75</v>
      </c>
      <c r="AC19" s="9">
        <f>'REV-REVCALC_CWS'!AD41</f>
        <v>252725</v>
      </c>
      <c r="AD19" s="9">
        <f>'REV-REVCALC_CWS'!AE41</f>
        <v>284927.5</v>
      </c>
      <c r="AE19" s="9">
        <f>'REV-REVCALC_CWS'!AF41</f>
        <v>285460</v>
      </c>
      <c r="AF19" s="9">
        <f>'REV-REVCALC_CWS'!AG41</f>
        <v>312516.25</v>
      </c>
      <c r="AG19" s="9">
        <f>'REV-REVCALC_CWS'!AH41</f>
        <v>344722.5</v>
      </c>
      <c r="AH19" s="9">
        <f>'REV-REVCALC_CWS'!AI41</f>
        <v>285460</v>
      </c>
      <c r="AI19" s="9">
        <f>'REV-REVCALC_CWS'!AJ41</f>
        <v>312516.25</v>
      </c>
      <c r="AJ19" s="9">
        <f>'REV-REVCALC_CWS'!AK41</f>
        <v>253232.5</v>
      </c>
      <c r="AK19" s="9">
        <f>'REV-REVCALC_CWS'!AL41</f>
        <v>253232.5</v>
      </c>
      <c r="AL19" s="9">
        <f>'REV-REVCALC_CWS'!AM41</f>
        <v>253232.5</v>
      </c>
      <c r="AM19" s="9">
        <f>'REV-REVCALC_CWS'!AN41</f>
        <v>156235</v>
      </c>
      <c r="AN19" s="9">
        <f>'REV-REVCALC_CWS'!AO41</f>
        <v>194900</v>
      </c>
      <c r="AO19" s="9">
        <f>'REV-REVCALC_CWS'!AP41</f>
        <v>314355</v>
      </c>
      <c r="AP19" s="9">
        <f>'REV-REVCALC_CWS'!AQ41</f>
        <v>351927.5</v>
      </c>
      <c r="AQ19" s="9">
        <f>'REV-REVCALC_CWS'!AR41</f>
        <v>352542.5</v>
      </c>
      <c r="AR19" s="9">
        <f>'REV-REVCALC_CWS'!AS41</f>
        <v>390282.5</v>
      </c>
      <c r="AS19" s="9">
        <f>'REV-REVCALC_CWS'!AT41</f>
        <v>428057.5</v>
      </c>
      <c r="AT19" s="9">
        <f>'REV-REVCALC_CWS'!AU41</f>
        <v>352542.5</v>
      </c>
      <c r="AU19" s="9">
        <f>'REV-REVCALC_CWS'!AV41</f>
        <v>390282.5</v>
      </c>
      <c r="AV19" s="9">
        <f>'REV-REVCALC_CWS'!AW41</f>
        <v>314935</v>
      </c>
      <c r="AW19" s="9">
        <f>'REV-REVCALC_CWS'!AX41</f>
        <v>314935</v>
      </c>
      <c r="AX19" s="9">
        <f>'REV-REVCALC_CWS'!AY41</f>
        <v>314935</v>
      </c>
      <c r="AY19" s="9">
        <f>'REV-REVCALC_CWS'!AZ41</f>
        <v>195207.5</v>
      </c>
      <c r="AZ19" s="9">
        <f>'REV-REVCALC_CWS'!BA41</f>
        <v>234235</v>
      </c>
      <c r="BA19" s="9">
        <f>'REV-REVCALC_CWS'!BB41</f>
        <v>376200</v>
      </c>
      <c r="BB19" s="9">
        <f>'REV-REVCALC_CWS'!BC41</f>
        <v>418747.5</v>
      </c>
      <c r="BC19" s="9">
        <f>'REV-REVCALC_CWS'!BD41</f>
        <v>419362.5</v>
      </c>
      <c r="BD19" s="9">
        <f>'REV-REVCALC_CWS'!BE41</f>
        <v>468952.5</v>
      </c>
      <c r="BE19" s="9">
        <f>'REV-REVCALC_CWS'!BF41</f>
        <v>511825</v>
      </c>
      <c r="BF19" s="9">
        <f>'REV-REVCALC_CWS'!BG41</f>
        <v>419362.5</v>
      </c>
      <c r="BG19" s="9">
        <f>'REV-REVCALC_CWS'!BH41</f>
        <v>468952.5</v>
      </c>
      <c r="BH19" s="9">
        <f>'REV-REVCALC_CWS'!BI41</f>
        <v>376780</v>
      </c>
      <c r="BI19" s="9">
        <f>'REV-REVCALC_CWS'!BJ41</f>
        <v>376780</v>
      </c>
      <c r="BJ19" s="9">
        <f>'REV-REVCALC_CWS'!BK41</f>
        <v>376780</v>
      </c>
      <c r="BK19" s="9">
        <f>'REV-REVCALC_CWS'!BL41</f>
        <v>234542.5</v>
      </c>
    </row>
    <row r="20" spans="2:63" x14ac:dyDescent="0.15">
      <c r="B20" s="33" t="s">
        <v>376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156620</v>
      </c>
      <c r="H20" s="9">
        <f>'REV-REVCALC_CWS'!I42</f>
        <v>160500</v>
      </c>
      <c r="I20" s="9">
        <f>'REV-REVCALC_CWS'!J42</f>
        <v>185310</v>
      </c>
      <c r="J20" s="9">
        <f>'REV-REVCALC_CWS'!K42</f>
        <v>156620</v>
      </c>
      <c r="K20" s="9">
        <f>'REV-REVCALC_CWS'!L42</f>
        <v>160500</v>
      </c>
      <c r="L20" s="9">
        <f>'REV-REVCALC_CWS'!M42</f>
        <v>131810</v>
      </c>
      <c r="M20" s="9">
        <f>'REV-REVCALC_CWS'!N42</f>
        <v>131810</v>
      </c>
      <c r="N20" s="9">
        <f>'REV-REVCALC_CWS'!O42</f>
        <v>131810</v>
      </c>
      <c r="O20" s="9">
        <f>'REV-REVCALC_CWS'!P42</f>
        <v>78310</v>
      </c>
      <c r="P20" s="9">
        <f>'REV-REVCALC_CWS'!Q42</f>
        <v>59268.75</v>
      </c>
      <c r="Q20" s="9">
        <f>'REV-REVCALC_CWS'!R42</f>
        <v>96318.75</v>
      </c>
      <c r="R20" s="9">
        <f>'REV-REVCALC_CWS'!S42</f>
        <v>107437.5</v>
      </c>
      <c r="S20" s="9">
        <f>'REV-REVCALC_CWS'!T42</f>
        <v>107925</v>
      </c>
      <c r="T20" s="9">
        <f>'REV-REVCALC_CWS'!U42</f>
        <v>119212.5</v>
      </c>
      <c r="U20" s="9">
        <f>'REV-REVCALC_CWS'!V42</f>
        <v>130356.25</v>
      </c>
      <c r="V20" s="9">
        <f>'REV-REVCALC_CWS'!W42</f>
        <v>107925</v>
      </c>
      <c r="W20" s="9">
        <f>'REV-REVCALC_CWS'!X42</f>
        <v>119212.5</v>
      </c>
      <c r="X20" s="9">
        <f>'REV-REVCALC_CWS'!Y42</f>
        <v>96781.25</v>
      </c>
      <c r="Y20" s="9">
        <f>'REV-REVCALC_CWS'!Z42</f>
        <v>96781.25</v>
      </c>
      <c r="Z20" s="9">
        <f>'REV-REVCALC_CWS'!AA42</f>
        <v>96781.25</v>
      </c>
      <c r="AA20" s="9">
        <f>'REV-REVCALC_CWS'!AB42</f>
        <v>59512.5</v>
      </c>
      <c r="AB20" s="9">
        <f>'REV-REVCALC_CWS'!AC42</f>
        <v>-143456.25</v>
      </c>
      <c r="AC20" s="9">
        <f>'REV-REVCALC_CWS'!AD42</f>
        <v>-232550</v>
      </c>
      <c r="AD20" s="9">
        <f>'REV-REVCALC_CWS'!AE42</f>
        <v>-262297.5</v>
      </c>
      <c r="AE20" s="9">
        <f>'REV-REVCALC_CWS'!AF42</f>
        <v>-261765</v>
      </c>
      <c r="AF20" s="9">
        <f>'REV-REVCALC_CWS'!AG42</f>
        <v>-286333.75</v>
      </c>
      <c r="AG20" s="9">
        <f>'REV-REVCALC_CWS'!AH42</f>
        <v>-316077.5</v>
      </c>
      <c r="AH20" s="9">
        <f>'REV-REVCALC_CWS'!AI42</f>
        <v>-261765</v>
      </c>
      <c r="AI20" s="9">
        <f>'REV-REVCALC_CWS'!AJ42</f>
        <v>-286333.75</v>
      </c>
      <c r="AJ20" s="9">
        <f>'REV-REVCALC_CWS'!AK42</f>
        <v>-232042.5</v>
      </c>
      <c r="AK20" s="9">
        <f>'REV-REVCALC_CWS'!AL42</f>
        <v>-232042.5</v>
      </c>
      <c r="AL20" s="9">
        <f>'REV-REVCALC_CWS'!AM42</f>
        <v>-232042.5</v>
      </c>
      <c r="AM20" s="9">
        <f>'REV-REVCALC_CWS'!AN42</f>
        <v>-143190</v>
      </c>
      <c r="AN20" s="9">
        <f>'REV-REVCALC_CWS'!AO42</f>
        <v>-96918.5</v>
      </c>
      <c r="AO20" s="9">
        <f>'REV-REVCALC_CWS'!AP42</f>
        <v>-156320</v>
      </c>
      <c r="AP20" s="9">
        <f>'REV-REVCALC_CWS'!AQ42</f>
        <v>-175228.5</v>
      </c>
      <c r="AQ20" s="9">
        <f>'REV-REVCALC_CWS'!AR42</f>
        <v>-174613.5</v>
      </c>
      <c r="AR20" s="9">
        <f>'REV-REVCALC_CWS'!AS42</f>
        <v>-193354.5</v>
      </c>
      <c r="AS20" s="9">
        <f>'REV-REVCALC_CWS'!AT42</f>
        <v>-212060.5</v>
      </c>
      <c r="AT20" s="9">
        <f>'REV-REVCALC_CWS'!AU42</f>
        <v>-174613.5</v>
      </c>
      <c r="AU20" s="9">
        <f>'REV-REVCALC_CWS'!AV42</f>
        <v>-193354.5</v>
      </c>
      <c r="AV20" s="9">
        <f>'REV-REVCALC_CWS'!AW42</f>
        <v>-155740</v>
      </c>
      <c r="AW20" s="9">
        <f>'REV-REVCALC_CWS'!AX42</f>
        <v>-155740</v>
      </c>
      <c r="AX20" s="9">
        <f>'REV-REVCALC_CWS'!AY42</f>
        <v>-155740</v>
      </c>
      <c r="AY20" s="9">
        <f>'REV-REVCALC_CWS'!AZ42</f>
        <v>-96611</v>
      </c>
      <c r="AZ20" s="9">
        <f>'REV-REVCALC_CWS'!BA42</f>
        <v>-25616.899999999994</v>
      </c>
      <c r="BA20" s="9">
        <f>'REV-REVCALC_CWS'!BB42</f>
        <v>-41137.899999999965</v>
      </c>
      <c r="BB20" s="9">
        <f>'REV-REVCALC_CWS'!BC42</f>
        <v>-45836.200000000012</v>
      </c>
      <c r="BC20" s="9">
        <f>'REV-REVCALC_CWS'!BD42</f>
        <v>-45221.200000000012</v>
      </c>
      <c r="BD20" s="9">
        <f>'REV-REVCALC_CWS'!BE42</f>
        <v>-50751.299999999988</v>
      </c>
      <c r="BE20" s="9">
        <f>'REV-REVCALC_CWS'!BF42</f>
        <v>-55124.599999999977</v>
      </c>
      <c r="BF20" s="9">
        <f>'REV-REVCALC_CWS'!BG42</f>
        <v>-45221.200000000012</v>
      </c>
      <c r="BG20" s="9">
        <f>'REV-REVCALC_CWS'!BH42</f>
        <v>-50751.299999999988</v>
      </c>
      <c r="BH20" s="9">
        <f>'REV-REVCALC_CWS'!BI42</f>
        <v>-40557.899999999965</v>
      </c>
      <c r="BI20" s="9">
        <f>'REV-REVCALC_CWS'!BJ42</f>
        <v>-40557.899999999965</v>
      </c>
      <c r="BJ20" s="9">
        <f>'REV-REVCALC_CWS'!BK42</f>
        <v>-40557.899999999965</v>
      </c>
      <c r="BK20" s="9">
        <f>'REV-REVCALC_CWS'!BL42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156620</v>
      </c>
      <c r="H26" s="9">
        <f>'REV-REVCALC_CWS'!I42</f>
        <v>160500</v>
      </c>
      <c r="I26" s="9">
        <f>'REV-REVCALC_CWS'!J42</f>
        <v>185310</v>
      </c>
      <c r="J26" s="9">
        <f>'REV-REVCALC_CWS'!K42</f>
        <v>156620</v>
      </c>
      <c r="K26" s="9">
        <f>'REV-REVCALC_CWS'!L42</f>
        <v>160500</v>
      </c>
      <c r="L26" s="9">
        <f>'REV-REVCALC_CWS'!M42</f>
        <v>131810</v>
      </c>
      <c r="M26" s="9">
        <f>'REV-REVCALC_CWS'!N42</f>
        <v>131810</v>
      </c>
      <c r="N26" s="9">
        <f>'REV-REVCALC_CWS'!O42</f>
        <v>131810</v>
      </c>
      <c r="O26" s="9">
        <f>'REV-REVCALC_CWS'!P42</f>
        <v>78310</v>
      </c>
      <c r="P26" s="9">
        <f>'REV-REVCALC_CWS'!Q42</f>
        <v>59268.75</v>
      </c>
      <c r="Q26" s="9">
        <f>'REV-REVCALC_CWS'!R42</f>
        <v>96318.75</v>
      </c>
      <c r="R26" s="9">
        <f>'REV-REVCALC_CWS'!S42</f>
        <v>107437.5</v>
      </c>
      <c r="S26" s="9">
        <f>'REV-REVCALC_CWS'!T42</f>
        <v>107925</v>
      </c>
      <c r="T26" s="9">
        <f>'REV-REVCALC_CWS'!U42</f>
        <v>119212.5</v>
      </c>
      <c r="U26" s="9">
        <f>'REV-REVCALC_CWS'!V42</f>
        <v>130356.25</v>
      </c>
      <c r="V26" s="9">
        <f>'REV-REVCALC_CWS'!W42</f>
        <v>107925</v>
      </c>
      <c r="W26" s="9">
        <f>'REV-REVCALC_CWS'!X42</f>
        <v>119212.5</v>
      </c>
      <c r="X26" s="9">
        <f>'REV-REVCALC_CWS'!Y42</f>
        <v>96781.25</v>
      </c>
      <c r="Y26" s="9">
        <f>'REV-REVCALC_CWS'!Z42</f>
        <v>96781.25</v>
      </c>
      <c r="Z26" s="9">
        <f>'REV-REVCALC_CWS'!AA42</f>
        <v>96781.25</v>
      </c>
      <c r="AA26" s="9">
        <f>'REV-REVCALC_CWS'!AB42</f>
        <v>59512.5</v>
      </c>
      <c r="AB26" s="9">
        <f>'REV-REVCALC_CWS'!AC42</f>
        <v>-143456.25</v>
      </c>
      <c r="AC26" s="9">
        <f>'REV-REVCALC_CWS'!AD42</f>
        <v>-232550</v>
      </c>
      <c r="AD26" s="9">
        <f>'REV-REVCALC_CWS'!AE42</f>
        <v>-262297.5</v>
      </c>
      <c r="AE26" s="9">
        <f>'REV-REVCALC_CWS'!AF42</f>
        <v>-261765</v>
      </c>
      <c r="AF26" s="9">
        <f>'REV-REVCALC_CWS'!AG42</f>
        <v>-286333.75</v>
      </c>
      <c r="AG26" s="9">
        <f>'REV-REVCALC_CWS'!AH42</f>
        <v>-316077.5</v>
      </c>
      <c r="AH26" s="9">
        <f>'REV-REVCALC_CWS'!AI42</f>
        <v>-261765</v>
      </c>
      <c r="AI26" s="9">
        <f>'REV-REVCALC_CWS'!AJ42</f>
        <v>-286333.75</v>
      </c>
      <c r="AJ26" s="9">
        <f>'REV-REVCALC_CWS'!AK42</f>
        <v>-232042.5</v>
      </c>
      <c r="AK26" s="9">
        <f>'REV-REVCALC_CWS'!AL42</f>
        <v>-232042.5</v>
      </c>
      <c r="AL26" s="9">
        <f>'REV-REVCALC_CWS'!AM42</f>
        <v>-232042.5</v>
      </c>
      <c r="AM26" s="9">
        <f>'REV-REVCALC_CWS'!AN42</f>
        <v>-143190</v>
      </c>
      <c r="AN26" s="9">
        <f>'REV-REVCALC_CWS'!AO42</f>
        <v>-96918.5</v>
      </c>
      <c r="AO26" s="9">
        <f>'REV-REVCALC_CWS'!AP42</f>
        <v>-156320</v>
      </c>
      <c r="AP26" s="9">
        <f>'REV-REVCALC_CWS'!AQ42</f>
        <v>-175228.5</v>
      </c>
      <c r="AQ26" s="9">
        <f>'REV-REVCALC_CWS'!AR42</f>
        <v>-174613.5</v>
      </c>
      <c r="AR26" s="9">
        <f>'REV-REVCALC_CWS'!AS42</f>
        <v>-193354.5</v>
      </c>
      <c r="AS26" s="9">
        <f>'REV-REVCALC_CWS'!AT42</f>
        <v>-212060.5</v>
      </c>
      <c r="AT26" s="9">
        <f>'REV-REVCALC_CWS'!AU42</f>
        <v>-174613.5</v>
      </c>
      <c r="AU26" s="9">
        <f>'REV-REVCALC_CWS'!AV42</f>
        <v>-193354.5</v>
      </c>
      <c r="AV26" s="9">
        <f>'REV-REVCALC_CWS'!AW42</f>
        <v>-155740</v>
      </c>
      <c r="AW26" s="9">
        <f>'REV-REVCALC_CWS'!AX42</f>
        <v>-155740</v>
      </c>
      <c r="AX26" s="9">
        <f>'REV-REVCALC_CWS'!AY42</f>
        <v>-155740</v>
      </c>
      <c r="AY26" s="9">
        <f>'REV-REVCALC_CWS'!AZ42</f>
        <v>-96611</v>
      </c>
      <c r="AZ26" s="9">
        <f>'REV-REVCALC_CWS'!BA42</f>
        <v>-25616.899999999994</v>
      </c>
      <c r="BA26" s="9">
        <f>'REV-REVCALC_CWS'!BB42</f>
        <v>-41137.899999999965</v>
      </c>
      <c r="BB26" s="9">
        <f>'REV-REVCALC_CWS'!BC42</f>
        <v>-45836.200000000012</v>
      </c>
      <c r="BC26" s="9">
        <f>'REV-REVCALC_CWS'!BD42</f>
        <v>-45221.200000000012</v>
      </c>
      <c r="BD26" s="9">
        <f>'REV-REVCALC_CWS'!BE42</f>
        <v>-50751.299999999988</v>
      </c>
      <c r="BE26" s="9">
        <f>'REV-REVCALC_CWS'!BF42</f>
        <v>-55124.599999999977</v>
      </c>
      <c r="BF26" s="9">
        <f>'REV-REVCALC_CWS'!BG42</f>
        <v>-45221.200000000012</v>
      </c>
      <c r="BG26" s="9">
        <f>'REV-REVCALC_CWS'!BH42</f>
        <v>-50751.299999999988</v>
      </c>
      <c r="BH26" s="9">
        <f>'REV-REVCALC_CWS'!BI42</f>
        <v>-40557.899999999965</v>
      </c>
      <c r="BI26" s="9">
        <f>'REV-REVCALC_CWS'!BJ42</f>
        <v>-40557.899999999965</v>
      </c>
      <c r="BJ26" s="9">
        <f>'REV-REVCALC_CWS'!BK42</f>
        <v>-40557.899999999965</v>
      </c>
      <c r="BK26" s="9">
        <f>'REV-REVCALC_CWS'!BL42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208826.66666666666</v>
      </c>
      <c r="H28" s="202">
        <f t="shared" si="3"/>
        <v>214000</v>
      </c>
      <c r="I28" s="202">
        <f t="shared" si="3"/>
        <v>247080</v>
      </c>
      <c r="J28" s="202">
        <f t="shared" si="3"/>
        <v>208826.66666666666</v>
      </c>
      <c r="K28" s="202">
        <f t="shared" si="3"/>
        <v>214000</v>
      </c>
      <c r="L28" s="202">
        <f t="shared" si="3"/>
        <v>175746.66666666666</v>
      </c>
      <c r="M28" s="202">
        <f t="shared" si="3"/>
        <v>175746.66666666666</v>
      </c>
      <c r="N28" s="202">
        <f t="shared" si="3"/>
        <v>175746.66666666666</v>
      </c>
      <c r="O28" s="202">
        <f t="shared" si="3"/>
        <v>104413.33333333333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1293290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32332.25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64664.5</v>
      </c>
      <c r="G7" s="9">
        <f>SUM(F51:AC51)</f>
        <v>124540.125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32332.25</v>
      </c>
      <c r="G24" s="9">
        <f t="shared" si="8"/>
        <v>62270.0625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32332.25</v>
      </c>
      <c r="G29" s="9">
        <f t="shared" si="12"/>
        <v>62270.0625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32332.25</v>
      </c>
      <c r="G30" s="9">
        <f>G29/G20</f>
        <v>62270.0625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156620</v>
      </c>
      <c r="J49" s="9">
        <f>'REV-REVCALC_CWS'!I42</f>
        <v>160500</v>
      </c>
      <c r="K49" s="9">
        <f>'REV-REVCALC_CWS'!J42</f>
        <v>185310</v>
      </c>
      <c r="L49" s="9">
        <f>'REV-REVCALC_CWS'!K42</f>
        <v>156620</v>
      </c>
      <c r="M49" s="9">
        <f>'REV-REVCALC_CWS'!L42</f>
        <v>160500</v>
      </c>
      <c r="N49" s="9">
        <f>'REV-REVCALC_CWS'!M42</f>
        <v>131810</v>
      </c>
      <c r="O49" s="9">
        <f>'REV-REVCALC_CWS'!N42</f>
        <v>131810</v>
      </c>
      <c r="P49" s="9">
        <f>'REV-REVCALC_CWS'!O42</f>
        <v>131810</v>
      </c>
      <c r="Q49" s="9">
        <f>'REV-REVCALC_CWS'!P42</f>
        <v>78310</v>
      </c>
      <c r="R49" s="9">
        <f>'REV-REVCALC_CWS'!Q42</f>
        <v>59268.75</v>
      </c>
      <c r="S49" s="9">
        <f>'REV-REVCALC_CWS'!R42</f>
        <v>96318.75</v>
      </c>
      <c r="T49" s="9">
        <f>'REV-REVCALC_CWS'!S42</f>
        <v>107437.5</v>
      </c>
      <c r="U49" s="9">
        <f>'REV-REVCALC_CWS'!T42</f>
        <v>107925</v>
      </c>
      <c r="V49" s="9">
        <f>'REV-REVCALC_CWS'!U42</f>
        <v>119212.5</v>
      </c>
      <c r="W49" s="9">
        <f>'REV-REVCALC_CWS'!V42</f>
        <v>130356.25</v>
      </c>
      <c r="X49" s="9">
        <f>'REV-REVCALC_CWS'!W42</f>
        <v>107925</v>
      </c>
      <c r="Y49" s="9">
        <f>'REV-REVCALC_CWS'!X42</f>
        <v>119212.5</v>
      </c>
      <c r="Z49" s="9">
        <f>'REV-REVCALC_CWS'!Y42</f>
        <v>96781.25</v>
      </c>
      <c r="AA49" s="9">
        <f>'REV-REVCALC_CWS'!Z42</f>
        <v>96781.25</v>
      </c>
      <c r="AB49" s="9">
        <f>'REV-REVCALC_CWS'!AA42</f>
        <v>96781.25</v>
      </c>
      <c r="AC49" s="9">
        <f>'REV-REVCALC_CWS'!AB42</f>
        <v>59512.5</v>
      </c>
      <c r="AD49" s="9">
        <f>'REV-REVCALC_CWS'!AC42</f>
        <v>-143456.25</v>
      </c>
      <c r="AE49" s="9">
        <f>'REV-REVCALC_CWS'!AD42</f>
        <v>-232550</v>
      </c>
      <c r="AF49" s="9">
        <f>'REV-REVCALC_CWS'!AE42</f>
        <v>-262297.5</v>
      </c>
      <c r="AG49" s="9">
        <f>'REV-REVCALC_CWS'!AF42</f>
        <v>-261765</v>
      </c>
      <c r="AH49" s="9">
        <f>'REV-REVCALC_CWS'!AG42</f>
        <v>-286333.75</v>
      </c>
      <c r="AI49" s="9">
        <f>'REV-REVCALC_CWS'!AH42</f>
        <v>-316077.5</v>
      </c>
      <c r="AJ49" s="9">
        <f>'REV-REVCALC_CWS'!AI42</f>
        <v>-261765</v>
      </c>
      <c r="AK49" s="9">
        <f>'REV-REVCALC_CWS'!AJ42</f>
        <v>-286333.75</v>
      </c>
      <c r="AL49" s="9">
        <f>'REV-REVCALC_CWS'!AK42</f>
        <v>-232042.5</v>
      </c>
      <c r="AM49" s="9">
        <f>'REV-REVCALC_CWS'!AL42</f>
        <v>-232042.5</v>
      </c>
      <c r="AN49" s="9">
        <f>'REV-REVCALC_CWS'!AM42</f>
        <v>-232042.5</v>
      </c>
      <c r="AO49" s="9">
        <f>'REV-REVCALC_CWS'!AN42</f>
        <v>-143190</v>
      </c>
      <c r="AP49" s="9">
        <f>'REV-REVCALC_CWS'!AO42</f>
        <v>-96918.5</v>
      </c>
      <c r="AQ49" s="9">
        <f>'REV-REVCALC_CWS'!AP42</f>
        <v>-156320</v>
      </c>
      <c r="AR49" s="9">
        <f>'REV-REVCALC_CWS'!AQ42</f>
        <v>-175228.5</v>
      </c>
      <c r="AS49" s="9">
        <f>'REV-REVCALC_CWS'!AR42</f>
        <v>-174613.5</v>
      </c>
      <c r="AT49" s="9">
        <f>'REV-REVCALC_CWS'!AS42</f>
        <v>-193354.5</v>
      </c>
      <c r="AU49" s="9">
        <f>'REV-REVCALC_CWS'!AT42</f>
        <v>-212060.5</v>
      </c>
      <c r="AV49" s="9">
        <f>'REV-REVCALC_CWS'!AU42</f>
        <v>-174613.5</v>
      </c>
      <c r="AW49" s="9">
        <f>'REV-REVCALC_CWS'!AV42</f>
        <v>-193354.5</v>
      </c>
      <c r="AX49" s="9">
        <f>'REV-REVCALC_CWS'!AW42</f>
        <v>-155740</v>
      </c>
      <c r="AY49" s="9">
        <f>'REV-REVCALC_CWS'!AX42</f>
        <v>-155740</v>
      </c>
      <c r="AZ49" s="9">
        <f>'REV-REVCALC_CWS'!AY42</f>
        <v>-155740</v>
      </c>
      <c r="BA49" s="9">
        <f>'REV-REVCALC_CWS'!AZ42</f>
        <v>-96611</v>
      </c>
      <c r="BB49" s="9">
        <f>'REV-REVCALC_CWS'!BA42</f>
        <v>-25616.899999999994</v>
      </c>
      <c r="BC49" s="9">
        <f>'REV-REVCALC_CWS'!BB42</f>
        <v>-41137.899999999965</v>
      </c>
      <c r="BD49" s="9">
        <f>'REV-REVCALC_CWS'!BC42</f>
        <v>-45836.200000000012</v>
      </c>
      <c r="BE49" s="9">
        <f>'REV-REVCALC_CWS'!BD42</f>
        <v>-45221.200000000012</v>
      </c>
      <c r="BF49" s="9">
        <f>'REV-REVCALC_CWS'!BE42</f>
        <v>-50751.299999999988</v>
      </c>
      <c r="BG49" s="9">
        <f>'REV-REVCALC_CWS'!BF42</f>
        <v>-55124.599999999977</v>
      </c>
      <c r="BH49" s="9">
        <f>'REV-REVCALC_CWS'!BG42</f>
        <v>-45221.200000000012</v>
      </c>
      <c r="BI49" s="9">
        <f>'REV-REVCALC_CWS'!BH42</f>
        <v>-50751.299999999988</v>
      </c>
      <c r="BJ49" s="9">
        <f>'REV-REVCALC_CWS'!BI42</f>
        <v>-40557.899999999965</v>
      </c>
      <c r="BK49" s="9">
        <f>'REV-REVCALC_CWS'!BJ42</f>
        <v>-40557.899999999965</v>
      </c>
      <c r="BL49" s="9">
        <f>'REV-REVCALC_CWS'!BK42</f>
        <v>-40557.899999999965</v>
      </c>
      <c r="BM49" s="9">
        <f>'REV-REVCALC_CWS'!BL42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3915.5</v>
      </c>
      <c r="J50" s="9">
        <f t="shared" si="14"/>
        <v>4012.5</v>
      </c>
      <c r="K50" s="9">
        <f t="shared" si="14"/>
        <v>4632.75</v>
      </c>
      <c r="L50" s="9">
        <f t="shared" si="14"/>
        <v>3915.5</v>
      </c>
      <c r="M50" s="9">
        <f t="shared" si="14"/>
        <v>4012.5</v>
      </c>
      <c r="N50" s="9">
        <f t="shared" si="14"/>
        <v>3295.25</v>
      </c>
      <c r="O50" s="9">
        <f t="shared" si="14"/>
        <v>3295.25</v>
      </c>
      <c r="P50" s="9">
        <f t="shared" si="14"/>
        <v>3295.25</v>
      </c>
      <c r="Q50" s="9">
        <f t="shared" si="14"/>
        <v>1957.75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7831</v>
      </c>
      <c r="J51" s="9">
        <f t="shared" si="16"/>
        <v>8025</v>
      </c>
      <c r="K51" s="9">
        <f t="shared" si="16"/>
        <v>9265.5</v>
      </c>
      <c r="L51" s="9">
        <f t="shared" si="16"/>
        <v>7831</v>
      </c>
      <c r="M51" s="9">
        <f t="shared" si="16"/>
        <v>8025</v>
      </c>
      <c r="N51" s="9">
        <f t="shared" si="16"/>
        <v>6590.5</v>
      </c>
      <c r="O51" s="9">
        <f t="shared" si="16"/>
        <v>6590.5</v>
      </c>
      <c r="P51" s="9">
        <f t="shared" si="16"/>
        <v>6590.5</v>
      </c>
      <c r="Q51" s="9">
        <f t="shared" si="16"/>
        <v>3915.5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3915.5</v>
      </c>
      <c r="J72" s="9">
        <f t="shared" si="21"/>
        <v>4012.5</v>
      </c>
      <c r="K72" s="9">
        <f t="shared" si="21"/>
        <v>4632.75</v>
      </c>
      <c r="L72" s="9">
        <f t="shared" si="21"/>
        <v>3915.5</v>
      </c>
      <c r="M72" s="9">
        <f t="shared" si="21"/>
        <v>4012.5</v>
      </c>
      <c r="N72" s="9">
        <f t="shared" si="21"/>
        <v>3295.25</v>
      </c>
      <c r="O72" s="9">
        <f t="shared" si="21"/>
        <v>3295.25</v>
      </c>
      <c r="P72" s="9">
        <f t="shared" si="21"/>
        <v>3295.25</v>
      </c>
      <c r="Q72" s="9">
        <f t="shared" si="21"/>
        <v>1957.75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3915.5</v>
      </c>
      <c r="J82" s="9">
        <f t="shared" si="29"/>
        <v>4012.5</v>
      </c>
      <c r="K82" s="9">
        <f t="shared" si="29"/>
        <v>4632.75</v>
      </c>
      <c r="L82" s="9">
        <f t="shared" si="29"/>
        <v>3915.5</v>
      </c>
      <c r="M82" s="9">
        <f t="shared" si="29"/>
        <v>4012.5</v>
      </c>
      <c r="N82" s="9">
        <f t="shared" si="29"/>
        <v>3295.25</v>
      </c>
      <c r="O82" s="9">
        <f t="shared" si="29"/>
        <v>3295.25</v>
      </c>
      <c r="P82" s="9">
        <f t="shared" si="29"/>
        <v>3295.25</v>
      </c>
      <c r="Q82" s="9">
        <f t="shared" si="29"/>
        <v>1957.75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1293290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-2846031.9500000011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6" sqref="F36"/>
    </sheetView>
    <sheetView tabSelected="1" workbookViewId="1">
      <selection activeCell="C38" sqref="C38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1241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1025570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1166600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1025570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1227340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694218.75</v>
      </c>
      <c r="K15" s="120">
        <f>J15+J14+J13+J11+J6</f>
        <v>-2151813.2000000011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1293290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-2846031.9500000011</v>
      </c>
      <c r="K17" s="120">
        <f>J15+J11+J3</f>
        <v>18755653.75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1127000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>
        <f>SUM(E42:I42)</f>
        <v>1294700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0.09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1025570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>
        <f>SUM(E44:I44)</f>
        <v>1166600</v>
      </c>
      <c r="K44" s="120">
        <f>J44-'REV-REVCALC_CWS'!BM34</f>
        <v>0</v>
      </c>
    </row>
    <row r="45" spans="2:11" x14ac:dyDescent="0.15">
      <c r="B45" s="47" t="s">
        <v>365</v>
      </c>
      <c r="C45" s="47"/>
      <c r="E45" s="66">
        <f>SUM('REV-REVCALC_CWS'!E35:P35)</f>
        <v>0</v>
      </c>
      <c r="F45" s="66">
        <f>SUM('REV-REVCALC_CWS'!Q35:AB35)</f>
        <v>5925</v>
      </c>
      <c r="G45" s="66">
        <f>SUM('REV-REVCALC_CWS'!AC35:AN35)</f>
        <v>11625</v>
      </c>
      <c r="H45" s="66">
        <f>SUM('REV-REVCALC_CWS'!AO35:AZ35)</f>
        <v>20545</v>
      </c>
      <c r="I45" s="66">
        <f>SUM('REV-REVCALC_CWS'!BA35:BL35)</f>
        <v>22645</v>
      </c>
      <c r="J45" s="118">
        <f>SUM(E45:I45)</f>
        <v>60740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SUM('REV-REVCALC_CWS'!E38:P38)</f>
        <v>0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>
        <f>SUM(E47:I47)</f>
        <v>39750</v>
      </c>
      <c r="K47" s="120">
        <f>J47-'REV-REVCALC_CWS'!BM38</f>
        <v>0</v>
      </c>
    </row>
    <row r="48" spans="2:11" x14ac:dyDescent="0.15">
      <c r="B48" s="47" t="s">
        <v>364</v>
      </c>
      <c r="E48" s="66">
        <f>SUM('REV-REVCALC_CWS'!E39:P39)</f>
        <v>0</v>
      </c>
      <c r="F48" s="66">
        <f>SUM('REV-REVCALC_CWS'!Q39:AB39)</f>
        <v>25987.5</v>
      </c>
      <c r="G48" s="66">
        <f>SUM('REV-REVCALC_CWS'!AC39:AN39)</f>
        <v>97728.75</v>
      </c>
      <c r="H48" s="66">
        <f>SUM('REV-REVCALC_CWS'!AO39:AZ39)</f>
        <v>204727.5</v>
      </c>
      <c r="I48" s="66">
        <f>SUM('REV-REVCALC_CWS'!BA39:BL39)</f>
        <v>326025</v>
      </c>
      <c r="J48" s="118">
        <f>SUM(E48:I48)</f>
        <v>654468.75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'COGS-PRICE-MARGIN_CWS'!$F33</f>
        <v>10800</v>
      </c>
      <c r="Q27" s="145">
        <f>'COGS-PRICE-MARGIN_CWS'!$F33</f>
        <v>10800</v>
      </c>
      <c r="R27" s="145">
        <f>'COGS-PRICE-MARGIN_CWS'!$F33</f>
        <v>10800</v>
      </c>
      <c r="S27" s="145">
        <f>'COGS-PRICE-MARGIN_CWS'!$F33</f>
        <v>10800</v>
      </c>
      <c r="T27" s="145">
        <f>'COGS-PRICE-MARGIN_CWS'!$F33</f>
        <v>10800</v>
      </c>
      <c r="U27" s="145">
        <f>'COGS-PRICE-MARGIN_CWS'!$F33</f>
        <v>10800</v>
      </c>
      <c r="V27" s="145">
        <f>'COGS-PRICE-MARGIN_CWS'!$F33</f>
        <v>10800</v>
      </c>
      <c r="W27" s="145">
        <f>'COGS-PRICE-MARGIN_CWS'!$F33</f>
        <v>10800</v>
      </c>
      <c r="X27" s="145">
        <f>'COGS-PRICE-MARGIN_CWS'!$F33</f>
        <v>10800</v>
      </c>
      <c r="Y27" s="145">
        <f>'COGS-PRICE-MARGIN_CWS'!$F33</f>
        <v>10800</v>
      </c>
      <c r="Z27" s="145">
        <f>'COGS-PRICE-MARGIN_CWS'!$F33</f>
        <v>10800</v>
      </c>
      <c r="AA27" s="145">
        <f>'COGS-PRICE-MARGIN_CWS'!$F33</f>
        <v>10800</v>
      </c>
      <c r="AB27" s="145">
        <f>'COGS-PRICE-MARGIN_CWS'!$F54</f>
        <v>9720</v>
      </c>
      <c r="AC27" s="145">
        <f>'COGS-PRICE-MARGIN_CWS'!$F54</f>
        <v>9720</v>
      </c>
      <c r="AD27" s="145">
        <f>'COGS-PRICE-MARGIN_CWS'!$F54</f>
        <v>9720</v>
      </c>
      <c r="AE27" s="145">
        <f>'COGS-PRICE-MARGIN_CWS'!$F54</f>
        <v>9720</v>
      </c>
      <c r="AF27" s="145">
        <f>'COGS-PRICE-MARGIN_CWS'!$F54</f>
        <v>9720</v>
      </c>
      <c r="AG27" s="145">
        <f>'COGS-PRICE-MARGIN_CWS'!$F54</f>
        <v>9720</v>
      </c>
      <c r="AH27" s="145">
        <f>'COGS-PRICE-MARGIN_CWS'!$F54</f>
        <v>9720</v>
      </c>
      <c r="AI27" s="145">
        <f>'COGS-PRICE-MARGIN_CWS'!$F54</f>
        <v>9720</v>
      </c>
      <c r="AJ27" s="145">
        <f>'COGS-PRICE-MARGIN_CWS'!$F54</f>
        <v>9720</v>
      </c>
      <c r="AK27" s="145">
        <f>'COGS-PRICE-MARGIN_CWS'!$F54</f>
        <v>9720</v>
      </c>
      <c r="AL27" s="145">
        <f>'COGS-PRICE-MARGIN_CWS'!$F54</f>
        <v>9720</v>
      </c>
      <c r="AM27" s="145">
        <f>'COGS-PRICE-MARGIN_CWS'!$F54</f>
        <v>9720</v>
      </c>
      <c r="AN27" s="145">
        <f>'COGS-PRICE-MARGIN_CWS'!$F75</f>
        <v>8748</v>
      </c>
      <c r="AO27" s="145">
        <f>'COGS-PRICE-MARGIN_CWS'!$F75</f>
        <v>8748</v>
      </c>
      <c r="AP27" s="145">
        <f>'COGS-PRICE-MARGIN_CWS'!$F75</f>
        <v>8748</v>
      </c>
      <c r="AQ27" s="145">
        <f>'COGS-PRICE-MARGIN_CWS'!$F75</f>
        <v>8748</v>
      </c>
      <c r="AR27" s="145">
        <f>'COGS-PRICE-MARGIN_CWS'!$F75</f>
        <v>8748</v>
      </c>
      <c r="AS27" s="145">
        <f>'COGS-PRICE-MARGIN_CWS'!$F75</f>
        <v>8748</v>
      </c>
      <c r="AT27" s="145">
        <f>'COGS-PRICE-MARGIN_CWS'!$F75</f>
        <v>8748</v>
      </c>
      <c r="AU27" s="145">
        <f>'COGS-PRICE-MARGIN_CWS'!$F75</f>
        <v>8748</v>
      </c>
      <c r="AV27" s="145">
        <f>'COGS-PRICE-MARGIN_CWS'!$F75</f>
        <v>8748</v>
      </c>
      <c r="AW27" s="145">
        <f>'COGS-PRICE-MARGIN_CWS'!$F75</f>
        <v>8748</v>
      </c>
      <c r="AX27" s="145">
        <f>'COGS-PRICE-MARGIN_CWS'!$F75</f>
        <v>8748</v>
      </c>
      <c r="AY27" s="145">
        <f>'COGS-PRICE-MARGIN_CWS'!$F75</f>
        <v>8748</v>
      </c>
      <c r="AZ27" s="145">
        <f>'COGS-PRICE-MARGIN_CWS'!$F96</f>
        <v>7873.2</v>
      </c>
      <c r="BA27" s="145">
        <f>'COGS-PRICE-MARGIN_CWS'!$F96</f>
        <v>7873.2</v>
      </c>
      <c r="BB27" s="145">
        <f>'COGS-PRICE-MARGIN_CWS'!$F96</f>
        <v>7873.2</v>
      </c>
      <c r="BC27" s="145">
        <f>'COGS-PRICE-MARGIN_CWS'!$F96</f>
        <v>7873.2</v>
      </c>
      <c r="BD27" s="145">
        <f>'COGS-PRICE-MARGIN_CWS'!$F96</f>
        <v>7873.2</v>
      </c>
      <c r="BE27" s="145">
        <f>'COGS-PRICE-MARGIN_CWS'!$F96</f>
        <v>7873.2</v>
      </c>
      <c r="BF27" s="145">
        <f>'COGS-PRICE-MARGIN_CWS'!$F96</f>
        <v>7873.2</v>
      </c>
      <c r="BG27" s="145">
        <f>'COGS-PRICE-MARGIN_CWS'!$F96</f>
        <v>7873.2</v>
      </c>
      <c r="BH27" s="145">
        <f>'COGS-PRICE-MARGIN_CWS'!$F96</f>
        <v>7873.2</v>
      </c>
      <c r="BI27" s="145">
        <f>'COGS-PRICE-MARGIN_CWS'!$F96</f>
        <v>7873.2</v>
      </c>
      <c r="BJ27" s="145">
        <f>'COGS-PRICE-MARGIN_CWS'!$F96</f>
        <v>7873.2</v>
      </c>
      <c r="BK27" s="145">
        <f>'COGS-PRICE-MARGIN_CWS'!$F96</f>
        <v>7873.2</v>
      </c>
      <c r="BL27" s="145">
        <f>'COGS-PRICE-MARGIN_CWS'!$F96</f>
        <v>7873.2</v>
      </c>
      <c r="BM27" s="145">
        <f>'COGS-PRICE-MARGIN_CWS'!$F96</f>
        <v>7873.2</v>
      </c>
      <c r="BN27" s="145">
        <f>'COGS-PRICE-MARGIN_CWS'!$F96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13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5" sqref="A5"/>
    </sheetView>
    <sheetView workbookViewId="1"/>
    <sheetView tabSelected="1" zoomScaleNormal="100" workbookViewId="2">
      <pane ySplit="1" topLeftCell="A2" activePane="bottomLeft" state="frozen"/>
      <selection pane="bottomLeft" activeCell="B18" sqref="B18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1238</v>
      </c>
    </row>
    <row r="4" spans="2:8" x14ac:dyDescent="0.15">
      <c r="B4" s="47" t="s">
        <v>1247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47" t="s">
        <v>1246</v>
      </c>
      <c r="C5" s="281" t="s">
        <v>329</v>
      </c>
      <c r="D5" s="93"/>
      <c r="E5" s="93"/>
      <c r="F5" s="281">
        <v>500</v>
      </c>
      <c r="G5" s="93">
        <f>E5-F5</f>
        <v>-500</v>
      </c>
      <c r="H5" s="4"/>
    </row>
    <row r="6" spans="2:8" x14ac:dyDescent="0.15">
      <c r="B6" s="17" t="s">
        <v>328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326</v>
      </c>
      <c r="C7" s="281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4" t="str">
        <f>"Total " &amp; B3</f>
        <v>Total Diario</v>
      </c>
      <c r="C8" s="92">
        <f>SUM(C4:C7)</f>
        <v>18000</v>
      </c>
      <c r="D8" s="92"/>
      <c r="E8" s="92">
        <f>SUM(E4:E7)</f>
        <v>16380</v>
      </c>
      <c r="F8" s="92">
        <f>SUM(F4:F7)</f>
        <v>12500</v>
      </c>
      <c r="G8" s="93">
        <f>SUM(G4:G7)</f>
        <v>3880</v>
      </c>
      <c r="H8" s="4">
        <f>G8/E8</f>
        <v>0.23687423687423687</v>
      </c>
    </row>
    <row r="10" spans="2:8" x14ac:dyDescent="0.15">
      <c r="B10" s="378" t="s">
        <v>1242</v>
      </c>
      <c r="C10" s="281"/>
      <c r="D10" s="313"/>
      <c r="E10" s="93"/>
      <c r="F10" s="281"/>
      <c r="G10" s="93"/>
      <c r="H10" s="4"/>
    </row>
    <row r="11" spans="2:8" x14ac:dyDescent="0.15">
      <c r="B11" s="47" t="s">
        <v>1245</v>
      </c>
      <c r="C11" s="281">
        <v>2500</v>
      </c>
      <c r="D11" s="313">
        <v>0</v>
      </c>
      <c r="E11" s="93">
        <f>C11*(1-D11)</f>
        <v>2500</v>
      </c>
      <c r="F11" s="281">
        <v>0</v>
      </c>
      <c r="G11" s="93">
        <f>E11-F11</f>
        <v>2500</v>
      </c>
      <c r="H11" s="4">
        <f>G11/E11</f>
        <v>1</v>
      </c>
    </row>
    <row r="12" spans="2:8" x14ac:dyDescent="0.15">
      <c r="B12" s="47" t="s">
        <v>1243</v>
      </c>
      <c r="C12" s="281" t="s">
        <v>329</v>
      </c>
      <c r="D12" s="313"/>
      <c r="E12" s="93"/>
      <c r="F12" s="281">
        <v>1000</v>
      </c>
      <c r="G12" s="93">
        <f>E12-F12</f>
        <v>-1000</v>
      </c>
      <c r="H12" s="4"/>
    </row>
    <row r="13" spans="2:8" x14ac:dyDescent="0.15">
      <c r="B13" s="47" t="s">
        <v>1244</v>
      </c>
      <c r="C13" s="281" t="s">
        <v>329</v>
      </c>
      <c r="D13" s="313"/>
      <c r="E13" s="93"/>
      <c r="F13" s="281">
        <v>200</v>
      </c>
      <c r="G13" s="93">
        <f>E13-F13</f>
        <v>-200</v>
      </c>
      <c r="H13" s="4"/>
    </row>
    <row r="14" spans="2:8" x14ac:dyDescent="0.15">
      <c r="B14" s="47" t="s">
        <v>346</v>
      </c>
      <c r="C14" s="313">
        <v>0.25</v>
      </c>
      <c r="D14" s="4"/>
      <c r="E14" s="93"/>
      <c r="G14" s="93"/>
      <c r="H14" s="4"/>
    </row>
    <row r="15" spans="2:8" x14ac:dyDescent="0.15">
      <c r="B15" s="14" t="str">
        <f>"Total " &amp; B10</f>
        <v>Total Domicilio</v>
      </c>
      <c r="C15" s="92">
        <f>SUM(C10:C13)</f>
        <v>2500</v>
      </c>
      <c r="D15" s="92"/>
      <c r="E15" s="92">
        <f>SUM(E10:E13)</f>
        <v>2500</v>
      </c>
      <c r="F15" s="92">
        <f>SUM(F10:F13)</f>
        <v>1200</v>
      </c>
      <c r="G15" s="93">
        <f>SUM(G11:G13)</f>
        <v>1300</v>
      </c>
      <c r="H15" s="4">
        <f>G15/E15</f>
        <v>0.52</v>
      </c>
    </row>
    <row r="16" spans="2:8" x14ac:dyDescent="0.15">
      <c r="B16" s="14"/>
      <c r="C16" s="27"/>
      <c r="D16" s="64"/>
      <c r="E16" s="27"/>
      <c r="F16" s="27"/>
      <c r="G16" s="27"/>
      <c r="H16" s="179"/>
    </row>
    <row r="17" spans="2:8" x14ac:dyDescent="0.15">
      <c r="B17" s="14" t="s">
        <v>640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1">
        <v>0</v>
      </c>
      <c r="D18" s="313">
        <v>0.9</v>
      </c>
      <c r="E18" s="93">
        <f>C18*(1-D18)</f>
        <v>0</v>
      </c>
      <c r="G18" s="93">
        <f>E18-F18</f>
        <v>0</v>
      </c>
      <c r="H18" s="4">
        <f>IFERROR(G18/E18, 0)</f>
        <v>0</v>
      </c>
    </row>
    <row r="19" spans="2:8" x14ac:dyDescent="0.15">
      <c r="B19" s="47" t="s">
        <v>342</v>
      </c>
      <c r="C19" s="281">
        <v>0</v>
      </c>
      <c r="D19" s="313">
        <f>D4</f>
        <v>0.09</v>
      </c>
      <c r="E19" s="93">
        <f>C19*(1-D19)</f>
        <v>0</v>
      </c>
      <c r="G19" s="93">
        <f>E19-F19</f>
        <v>0</v>
      </c>
      <c r="H19" s="4">
        <f>IFERROR(G19/E19, 0)</f>
        <v>0</v>
      </c>
    </row>
    <row r="20" spans="2:8" x14ac:dyDescent="0.15">
      <c r="B20" s="47" t="s">
        <v>346</v>
      </c>
      <c r="C20" s="313">
        <v>0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tr">
        <f>"Option 1 " &amp; B3 &amp; " + " &amp; B10</f>
        <v>Option 1 Diario + Domicilio</v>
      </c>
      <c r="C22" s="27">
        <f>C15+C8</f>
        <v>20500</v>
      </c>
      <c r="D22" s="64"/>
      <c r="E22" s="27">
        <f>E15+E8</f>
        <v>18880</v>
      </c>
      <c r="F22" s="27">
        <f>F15+F8</f>
        <v>13700</v>
      </c>
      <c r="G22" s="27">
        <f>G15+G8</f>
        <v>5180</v>
      </c>
      <c r="H22" s="179">
        <f>G22/E22</f>
        <v>0.27436440677966101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4" t="s">
        <v>1239</v>
      </c>
    </row>
    <row r="25" spans="2:8" x14ac:dyDescent="0.15">
      <c r="B25" s="47" t="s">
        <v>1247</v>
      </c>
      <c r="C25" s="281">
        <v>23000</v>
      </c>
      <c r="D25" s="313">
        <v>0.09</v>
      </c>
      <c r="E25" s="93">
        <f>C25*(1-D25)</f>
        <v>20930</v>
      </c>
      <c r="F25" s="281">
        <v>13000</v>
      </c>
      <c r="G25" s="93">
        <f>E25-F25</f>
        <v>7930</v>
      </c>
      <c r="H25" s="4">
        <f>G25/E25</f>
        <v>0.37888198757763975</v>
      </c>
    </row>
    <row r="26" spans="2:8" x14ac:dyDescent="0.15">
      <c r="B26" s="47" t="s">
        <v>1246</v>
      </c>
      <c r="C26" s="281" t="s">
        <v>329</v>
      </c>
      <c r="D26" s="93"/>
      <c r="E26" s="93"/>
      <c r="F26" s="281">
        <v>500</v>
      </c>
      <c r="G26" s="93">
        <f>E26-F26</f>
        <v>-500</v>
      </c>
      <c r="H26" s="4"/>
    </row>
    <row r="27" spans="2:8" x14ac:dyDescent="0.15">
      <c r="B27" s="17" t="s">
        <v>328</v>
      </c>
      <c r="C27" s="93" t="s">
        <v>329</v>
      </c>
      <c r="D27" s="93"/>
      <c r="E27" s="93"/>
      <c r="F27" s="281">
        <v>0</v>
      </c>
      <c r="G27" s="93">
        <f>E27-F27</f>
        <v>0</v>
      </c>
      <c r="H27" s="4"/>
    </row>
    <row r="28" spans="2:8" x14ac:dyDescent="0.15">
      <c r="B28" s="17" t="s">
        <v>326</v>
      </c>
      <c r="C28" s="93" t="s">
        <v>329</v>
      </c>
      <c r="D28" s="93"/>
      <c r="E28" s="93"/>
      <c r="F28" s="281">
        <v>0</v>
      </c>
      <c r="G28" s="93">
        <f>E28-F28</f>
        <v>0</v>
      </c>
      <c r="H28" s="4"/>
    </row>
    <row r="29" spans="2:8" s="14" customFormat="1" x14ac:dyDescent="0.15">
      <c r="B29" s="14" t="s">
        <v>1240</v>
      </c>
      <c r="C29" s="195">
        <f>SUM(C25:C28)</f>
        <v>23000</v>
      </c>
      <c r="D29" s="195"/>
      <c r="E29" s="195">
        <f>SUM(E25:E28)</f>
        <v>20930</v>
      </c>
      <c r="F29" s="195">
        <f>SUM(F25:F28)</f>
        <v>13500</v>
      </c>
      <c r="G29" s="195">
        <f>SUM(G25:G28)</f>
        <v>7430</v>
      </c>
      <c r="H29" s="96">
        <f>G29/E29</f>
        <v>0.35499283325370284</v>
      </c>
    </row>
    <row r="30" spans="2:8" x14ac:dyDescent="0.15">
      <c r="C30" s="3"/>
      <c r="D30" s="4"/>
      <c r="E30" s="3"/>
      <c r="F30" s="93"/>
      <c r="G30" s="3"/>
      <c r="H30" s="94"/>
    </row>
    <row r="31" spans="2:8" x14ac:dyDescent="0.15">
      <c r="B31" s="10" t="s">
        <v>36</v>
      </c>
    </row>
    <row r="32" spans="2:8" x14ac:dyDescent="0.15">
      <c r="B32" s="14" t="s">
        <v>337</v>
      </c>
    </row>
    <row r="33" spans="2:8" x14ac:dyDescent="0.15">
      <c r="B33" s="47" t="s">
        <v>638</v>
      </c>
      <c r="C33" s="93">
        <f>C4*1.1</f>
        <v>19800</v>
      </c>
      <c r="D33" s="313">
        <v>0.25</v>
      </c>
      <c r="E33" s="93">
        <f>C33*(1-D33)</f>
        <v>14850</v>
      </c>
      <c r="F33" s="93">
        <f>F4*0.9</f>
        <v>10800</v>
      </c>
      <c r="G33" s="93">
        <f>E33-F33</f>
        <v>4050</v>
      </c>
      <c r="H33" s="4">
        <f>G33/E33</f>
        <v>0.27272727272727271</v>
      </c>
    </row>
    <row r="34" spans="2:8" x14ac:dyDescent="0.15">
      <c r="B34" s="17" t="s">
        <v>680</v>
      </c>
      <c r="C34" s="93" t="s">
        <v>329</v>
      </c>
      <c r="D34" s="93"/>
      <c r="E34" s="93"/>
      <c r="F34" s="93">
        <f>F5*1.1</f>
        <v>550</v>
      </c>
      <c r="G34" s="93">
        <f>E34-F34</f>
        <v>-550</v>
      </c>
      <c r="H34" s="4"/>
    </row>
    <row r="35" spans="2:8" x14ac:dyDescent="0.15">
      <c r="B35" s="17" t="s">
        <v>328</v>
      </c>
      <c r="C35" s="93" t="s">
        <v>329</v>
      </c>
      <c r="D35" s="93"/>
      <c r="E35" s="93"/>
      <c r="F35" s="93">
        <f>F6*0.9</f>
        <v>0</v>
      </c>
      <c r="G35" s="93"/>
      <c r="H35" s="4"/>
    </row>
    <row r="36" spans="2:8" x14ac:dyDescent="0.15">
      <c r="B36" s="17" t="s">
        <v>326</v>
      </c>
      <c r="C36" s="93" t="s">
        <v>329</v>
      </c>
      <c r="D36" s="93"/>
      <c r="E36" s="93"/>
      <c r="F36" s="93">
        <f>F7*0.9</f>
        <v>0</v>
      </c>
      <c r="G36" s="93">
        <f>E36-F36</f>
        <v>0</v>
      </c>
      <c r="H36" s="4"/>
    </row>
    <row r="37" spans="2:8" x14ac:dyDescent="0.15">
      <c r="B37" s="14" t="s">
        <v>218</v>
      </c>
      <c r="C37" s="92">
        <f>SUM(C33:C36)</f>
        <v>19800</v>
      </c>
      <c r="D37" s="92"/>
      <c r="E37" s="92">
        <f>SUM(E33:E36)</f>
        <v>14850</v>
      </c>
      <c r="F37" s="92">
        <f>SUM(F33:F36)</f>
        <v>11350</v>
      </c>
      <c r="G37" s="93">
        <f>E37-F37</f>
        <v>3500</v>
      </c>
      <c r="H37" s="4">
        <f>G37/E37</f>
        <v>0.2356902356902357</v>
      </c>
    </row>
    <row r="39" spans="2:8" x14ac:dyDescent="0.15">
      <c r="B39" s="14" t="s">
        <v>639</v>
      </c>
    </row>
    <row r="40" spans="2:8" x14ac:dyDescent="0.15">
      <c r="B40" s="47" t="s">
        <v>338</v>
      </c>
      <c r="C40" s="281">
        <v>250</v>
      </c>
      <c r="D40" s="313">
        <f>D33</f>
        <v>0.25</v>
      </c>
      <c r="E40" s="93">
        <f>C40*(1-D40)</f>
        <v>187.5</v>
      </c>
      <c r="F40" s="93"/>
      <c r="G40" s="93">
        <f>E40-F40</f>
        <v>187.5</v>
      </c>
      <c r="H40" s="4">
        <f>G40/E40</f>
        <v>1</v>
      </c>
    </row>
    <row r="41" spans="2:8" x14ac:dyDescent="0.15">
      <c r="B41" s="47" t="s">
        <v>343</v>
      </c>
      <c r="C41" s="313">
        <v>0.1</v>
      </c>
      <c r="D41" s="3"/>
      <c r="E41" s="93">
        <f>C40*C41</f>
        <v>25</v>
      </c>
      <c r="F41" s="93"/>
      <c r="G41" s="93">
        <f>E41-F41</f>
        <v>25</v>
      </c>
      <c r="H41" s="218">
        <f>G41/E41</f>
        <v>1</v>
      </c>
    </row>
    <row r="42" spans="2:8" x14ac:dyDescent="0.15">
      <c r="B42" s="47"/>
      <c r="C42" s="4"/>
      <c r="D42" s="3"/>
      <c r="E42" s="3"/>
      <c r="F42" s="93"/>
      <c r="G42" s="93"/>
      <c r="H42" s="4"/>
    </row>
    <row r="43" spans="2:8" s="14" customFormat="1" x14ac:dyDescent="0.15">
      <c r="B43" s="14" t="s">
        <v>682</v>
      </c>
      <c r="C43" s="27">
        <f>C40+C37</f>
        <v>20050</v>
      </c>
      <c r="D43" s="64"/>
      <c r="E43" s="27">
        <f>E40+E37</f>
        <v>15037.5</v>
      </c>
      <c r="F43" s="27">
        <f>F40+F37</f>
        <v>11350</v>
      </c>
      <c r="G43" s="27">
        <f>G40+G37</f>
        <v>3687.5</v>
      </c>
      <c r="H43" s="179">
        <f>G43/E43</f>
        <v>0.24522028262676643</v>
      </c>
    </row>
    <row r="44" spans="2:8" x14ac:dyDescent="0.15">
      <c r="C44" s="3"/>
      <c r="D44" s="3"/>
      <c r="E44" s="3"/>
      <c r="F44" s="93"/>
      <c r="G44" s="3"/>
    </row>
    <row r="45" spans="2:8" x14ac:dyDescent="0.15">
      <c r="B45" s="14" t="s">
        <v>640</v>
      </c>
      <c r="C45" s="91"/>
      <c r="E45" s="91"/>
      <c r="F45" s="91"/>
      <c r="G45" s="3"/>
      <c r="H45" s="94"/>
    </row>
    <row r="46" spans="2:8" x14ac:dyDescent="0.15">
      <c r="B46" s="47" t="s">
        <v>341</v>
      </c>
      <c r="C46" s="281">
        <v>25</v>
      </c>
      <c r="D46" s="313">
        <v>0.9</v>
      </c>
      <c r="E46" s="93">
        <f>C46*(1-D46)</f>
        <v>2.4999999999999996</v>
      </c>
      <c r="G46" s="93">
        <f>E46-F46</f>
        <v>2.4999999999999996</v>
      </c>
      <c r="H46" s="4">
        <f>G46/E46</f>
        <v>1</v>
      </c>
    </row>
    <row r="47" spans="2:8" x14ac:dyDescent="0.15">
      <c r="B47" s="47" t="s">
        <v>342</v>
      </c>
      <c r="C47" s="281">
        <v>225</v>
      </c>
      <c r="D47" s="313">
        <f>D33</f>
        <v>0.25</v>
      </c>
      <c r="E47" s="93">
        <f>C47*(1-D47)</f>
        <v>168.75</v>
      </c>
      <c r="G47" s="93">
        <f>E47-F47</f>
        <v>168.75</v>
      </c>
      <c r="H47" s="4">
        <f>G47/E47</f>
        <v>1</v>
      </c>
    </row>
    <row r="48" spans="2:8" x14ac:dyDescent="0.15">
      <c r="B48" s="47" t="s">
        <v>346</v>
      </c>
      <c r="C48" s="313">
        <v>0.4</v>
      </c>
      <c r="D48" s="4"/>
      <c r="E48" s="93"/>
      <c r="G48" s="93"/>
      <c r="H48" s="4"/>
    </row>
    <row r="49" spans="2:8" x14ac:dyDescent="0.15">
      <c r="B49" s="47"/>
      <c r="C49" s="96"/>
      <c r="D49" s="4"/>
      <c r="E49" s="93"/>
      <c r="G49" s="93"/>
      <c r="H49" s="4"/>
    </row>
    <row r="50" spans="2:8" s="14" customFormat="1" x14ac:dyDescent="0.15">
      <c r="B50" s="14" t="s">
        <v>683</v>
      </c>
      <c r="C50" s="27">
        <f>C47+C46+C37</f>
        <v>20050</v>
      </c>
      <c r="D50" s="64"/>
      <c r="E50" s="27">
        <f>E47+E46+E37</f>
        <v>15021.25</v>
      </c>
      <c r="F50" s="27">
        <f>F47+F46+F37</f>
        <v>11350</v>
      </c>
      <c r="G50" s="27">
        <f>G47+G46+G37</f>
        <v>3671.25</v>
      </c>
      <c r="H50" s="179">
        <f>G50/E50</f>
        <v>0.24440376133810435</v>
      </c>
    </row>
    <row r="52" spans="2:8" x14ac:dyDescent="0.15">
      <c r="B52" s="10" t="s">
        <v>37</v>
      </c>
    </row>
    <row r="53" spans="2:8" x14ac:dyDescent="0.15">
      <c r="B53" s="14" t="s">
        <v>337</v>
      </c>
    </row>
    <row r="54" spans="2:8" x14ac:dyDescent="0.15">
      <c r="B54" s="47" t="s">
        <v>638</v>
      </c>
      <c r="C54" s="281">
        <v>6000</v>
      </c>
      <c r="D54" s="313">
        <v>0.15</v>
      </c>
      <c r="E54" s="93">
        <f>C54*(1-D54)</f>
        <v>5100</v>
      </c>
      <c r="F54" s="93">
        <f>F33*0.9</f>
        <v>9720</v>
      </c>
      <c r="G54" s="93">
        <f>E54-F54</f>
        <v>-4620</v>
      </c>
      <c r="H54" s="4">
        <f>G54/E54</f>
        <v>-0.90588235294117647</v>
      </c>
    </row>
    <row r="55" spans="2:8" x14ac:dyDescent="0.15">
      <c r="B55" s="17" t="s">
        <v>680</v>
      </c>
      <c r="C55" s="93" t="s">
        <v>329</v>
      </c>
      <c r="D55" s="93"/>
      <c r="E55" s="93"/>
      <c r="F55" s="93">
        <f>F34*1.1</f>
        <v>605</v>
      </c>
      <c r="G55" s="93">
        <f>E55-F55</f>
        <v>-605</v>
      </c>
      <c r="H55" s="4"/>
    </row>
    <row r="56" spans="2:8" x14ac:dyDescent="0.15">
      <c r="B56" s="17" t="s">
        <v>328</v>
      </c>
      <c r="C56" s="93" t="s">
        <v>329</v>
      </c>
      <c r="D56" s="93"/>
      <c r="E56" s="93"/>
      <c r="F56" s="93">
        <f>F35*0.9</f>
        <v>0</v>
      </c>
      <c r="G56" s="93"/>
      <c r="H56" s="4"/>
    </row>
    <row r="57" spans="2:8" x14ac:dyDescent="0.15">
      <c r="B57" s="17" t="s">
        <v>326</v>
      </c>
      <c r="C57" s="93" t="s">
        <v>329</v>
      </c>
      <c r="D57" s="93"/>
      <c r="E57" s="93"/>
      <c r="F57" s="93">
        <f>F36*0.9</f>
        <v>0</v>
      </c>
      <c r="G57" s="93">
        <f>E57-F57</f>
        <v>0</v>
      </c>
      <c r="H57" s="4"/>
    </row>
    <row r="58" spans="2:8" x14ac:dyDescent="0.15">
      <c r="B58" s="14" t="s">
        <v>218</v>
      </c>
      <c r="C58" s="92">
        <f>SUM(C54:C57)</f>
        <v>6000</v>
      </c>
      <c r="D58" s="92"/>
      <c r="E58" s="92">
        <f>SUM(E54:E57)</f>
        <v>5100</v>
      </c>
      <c r="F58" s="92">
        <f>SUM(F54:F57)</f>
        <v>10325</v>
      </c>
      <c r="G58" s="93">
        <f>E58-F58</f>
        <v>-5225</v>
      </c>
      <c r="H58" s="4">
        <f>G58/E58</f>
        <v>-1.0245098039215685</v>
      </c>
    </row>
    <row r="60" spans="2:8" x14ac:dyDescent="0.15">
      <c r="B60" s="14" t="s">
        <v>639</v>
      </c>
    </row>
    <row r="61" spans="2:8" x14ac:dyDescent="0.15">
      <c r="B61" s="47" t="s">
        <v>338</v>
      </c>
      <c r="C61" s="286">
        <v>250</v>
      </c>
      <c r="D61" s="313">
        <f>D54</f>
        <v>0.15</v>
      </c>
      <c r="E61" s="93">
        <f>C61*(1-D61)</f>
        <v>212.5</v>
      </c>
      <c r="F61" s="93"/>
      <c r="G61" s="93">
        <f>E61-F61</f>
        <v>212.5</v>
      </c>
      <c r="H61" s="4">
        <f>G61/E61</f>
        <v>1</v>
      </c>
    </row>
    <row r="62" spans="2:8" x14ac:dyDescent="0.15">
      <c r="B62" s="47" t="s">
        <v>343</v>
      </c>
      <c r="C62" s="313">
        <v>0.1</v>
      </c>
      <c r="D62" s="3"/>
      <c r="E62" s="93">
        <f>C61*C62</f>
        <v>25</v>
      </c>
      <c r="F62" s="93"/>
      <c r="G62" s="93">
        <f>E62-F62</f>
        <v>25</v>
      </c>
      <c r="H62" s="218">
        <f>G62/E62</f>
        <v>1</v>
      </c>
    </row>
    <row r="63" spans="2:8" x14ac:dyDescent="0.15">
      <c r="B63" s="47"/>
      <c r="C63" s="4"/>
      <c r="D63" s="3"/>
      <c r="E63" s="3"/>
      <c r="F63" s="93"/>
      <c r="G63" s="93"/>
      <c r="H63" s="4"/>
    </row>
    <row r="64" spans="2:8" s="14" customFormat="1" x14ac:dyDescent="0.15">
      <c r="B64" s="14" t="s">
        <v>682</v>
      </c>
      <c r="C64" s="27">
        <f>C61+C58</f>
        <v>6250</v>
      </c>
      <c r="D64" s="64"/>
      <c r="E64" s="27">
        <f>E61+E58</f>
        <v>5312.5</v>
      </c>
      <c r="F64" s="27">
        <f>F61+F58</f>
        <v>10325</v>
      </c>
      <c r="G64" s="27">
        <f>G61+G58</f>
        <v>-5012.5</v>
      </c>
      <c r="H64" s="179">
        <f>G64/E64</f>
        <v>-0.94352941176470584</v>
      </c>
    </row>
    <row r="65" spans="2:8" x14ac:dyDescent="0.15">
      <c r="B65" s="47"/>
      <c r="C65" s="96"/>
      <c r="D65" s="4"/>
      <c r="E65" s="93"/>
      <c r="G65" s="93"/>
      <c r="H65" s="4"/>
    </row>
    <row r="66" spans="2:8" x14ac:dyDescent="0.15">
      <c r="B66" s="14" t="s">
        <v>640</v>
      </c>
      <c r="C66" s="91"/>
      <c r="E66" s="91"/>
      <c r="F66" s="91"/>
      <c r="G66" s="3"/>
      <c r="H66" s="94"/>
    </row>
    <row r="67" spans="2:8" x14ac:dyDescent="0.15">
      <c r="B67" s="47" t="s">
        <v>341</v>
      </c>
      <c r="C67" s="286">
        <v>25</v>
      </c>
      <c r="D67" s="313">
        <v>0.9</v>
      </c>
      <c r="E67" s="93">
        <f>C67*(1-D67)</f>
        <v>2.4999999999999996</v>
      </c>
      <c r="G67" s="93">
        <f>E67-F67</f>
        <v>2.4999999999999996</v>
      </c>
      <c r="H67" s="4">
        <f>G67/E67</f>
        <v>1</v>
      </c>
    </row>
    <row r="68" spans="2:8" x14ac:dyDescent="0.15">
      <c r="B68" s="47" t="s">
        <v>342</v>
      </c>
      <c r="C68" s="281">
        <v>225</v>
      </c>
      <c r="D68" s="313">
        <f>D54</f>
        <v>0.15</v>
      </c>
      <c r="E68" s="93">
        <f>C68*(1-D68)</f>
        <v>191.25</v>
      </c>
      <c r="G68" s="93">
        <f>E68-F68</f>
        <v>191.25</v>
      </c>
      <c r="H68" s="4">
        <f>G68/E68</f>
        <v>1</v>
      </c>
    </row>
    <row r="69" spans="2:8" x14ac:dyDescent="0.15">
      <c r="B69" s="47" t="s">
        <v>346</v>
      </c>
      <c r="C69" s="313">
        <v>0.6</v>
      </c>
      <c r="D69" s="4"/>
      <c r="E69" s="93"/>
      <c r="G69" s="93"/>
      <c r="H69" s="4"/>
    </row>
    <row r="70" spans="2:8" x14ac:dyDescent="0.15">
      <c r="B70" s="47"/>
      <c r="C70" s="96"/>
      <c r="D70" s="4"/>
      <c r="E70" s="93"/>
      <c r="G70" s="93"/>
      <c r="H70" s="4"/>
    </row>
    <row r="71" spans="2:8" s="14" customFormat="1" x14ac:dyDescent="0.15">
      <c r="B71" s="14" t="s">
        <v>683</v>
      </c>
      <c r="C71" s="27">
        <f>C68+C67+C58</f>
        <v>6250</v>
      </c>
      <c r="D71" s="64"/>
      <c r="E71" s="27">
        <f>E68+E67+E58</f>
        <v>5293.75</v>
      </c>
      <c r="F71" s="27">
        <f>F68+F67+F58</f>
        <v>10325</v>
      </c>
      <c r="G71" s="27">
        <f>G68+G67+G58</f>
        <v>-5031.25</v>
      </c>
      <c r="H71" s="179">
        <f>G71/E71</f>
        <v>-0.95041322314049592</v>
      </c>
    </row>
    <row r="73" spans="2:8" x14ac:dyDescent="0.15">
      <c r="B73" s="10" t="s">
        <v>38</v>
      </c>
    </row>
    <row r="74" spans="2:8" x14ac:dyDescent="0.15">
      <c r="B74" s="14" t="s">
        <v>337</v>
      </c>
    </row>
    <row r="75" spans="2:8" x14ac:dyDescent="0.15">
      <c r="B75" s="47" t="s">
        <v>638</v>
      </c>
      <c r="C75" s="281">
        <v>6500</v>
      </c>
      <c r="D75" s="313">
        <v>0.1</v>
      </c>
      <c r="E75" s="93">
        <f>C75*(1-D75)</f>
        <v>5850</v>
      </c>
      <c r="F75" s="93">
        <f>F54*0.9</f>
        <v>8748</v>
      </c>
      <c r="G75" s="93">
        <f>E75-F75</f>
        <v>-2898</v>
      </c>
      <c r="H75" s="4">
        <f>G75/E75</f>
        <v>-0.49538461538461537</v>
      </c>
    </row>
    <row r="76" spans="2:8" x14ac:dyDescent="0.15">
      <c r="B76" s="17" t="s">
        <v>680</v>
      </c>
      <c r="C76" s="93" t="s">
        <v>329</v>
      </c>
      <c r="D76" s="93"/>
      <c r="E76" s="93"/>
      <c r="F76" s="93">
        <f>F55*1.1</f>
        <v>665.5</v>
      </c>
      <c r="G76" s="93">
        <f>E76-F76</f>
        <v>-665.5</v>
      </c>
      <c r="H76" s="4"/>
    </row>
    <row r="77" spans="2:8" x14ac:dyDescent="0.15">
      <c r="B77" s="17" t="s">
        <v>328</v>
      </c>
      <c r="C77" s="93" t="s">
        <v>329</v>
      </c>
      <c r="D77" s="93"/>
      <c r="E77" s="93"/>
      <c r="F77" s="93">
        <f>F56*0.9</f>
        <v>0</v>
      </c>
      <c r="G77" s="93"/>
      <c r="H77" s="4"/>
    </row>
    <row r="78" spans="2:8" x14ac:dyDescent="0.15">
      <c r="B78" s="17" t="s">
        <v>326</v>
      </c>
      <c r="C78" s="93" t="s">
        <v>329</v>
      </c>
      <c r="D78" s="93"/>
      <c r="E78" s="93"/>
      <c r="F78" s="93">
        <f>F57*0.9</f>
        <v>0</v>
      </c>
      <c r="G78" s="93">
        <f>E78-F78</f>
        <v>0</v>
      </c>
      <c r="H78" s="4"/>
    </row>
    <row r="79" spans="2:8" x14ac:dyDescent="0.15">
      <c r="B79" s="14" t="s">
        <v>218</v>
      </c>
      <c r="C79" s="92">
        <f>SUM(C75:C78)</f>
        <v>6500</v>
      </c>
      <c r="D79" s="92"/>
      <c r="E79" s="92">
        <f>SUM(E75:E78)</f>
        <v>5850</v>
      </c>
      <c r="F79" s="92">
        <f>SUM(F75:F78)</f>
        <v>9413.5</v>
      </c>
      <c r="G79" s="93">
        <f>E79-F79</f>
        <v>-3563.5</v>
      </c>
      <c r="H79" s="4">
        <f>G79/E79</f>
        <v>-0.60914529914529914</v>
      </c>
    </row>
    <row r="81" spans="2:8" x14ac:dyDescent="0.15">
      <c r="B81" s="14" t="s">
        <v>639</v>
      </c>
    </row>
    <row r="82" spans="2:8" x14ac:dyDescent="0.15">
      <c r="B82" s="47" t="s">
        <v>1103</v>
      </c>
      <c r="C82" s="286">
        <v>350</v>
      </c>
      <c r="D82" s="313">
        <f>D75</f>
        <v>0.1</v>
      </c>
      <c r="E82" s="93">
        <f>C82*(1-D82)</f>
        <v>315</v>
      </c>
      <c r="F82" s="93"/>
      <c r="G82" s="93">
        <f>E82-F82</f>
        <v>315</v>
      </c>
      <c r="H82" s="4">
        <f>G82/E82</f>
        <v>1</v>
      </c>
    </row>
    <row r="83" spans="2:8" x14ac:dyDescent="0.15">
      <c r="B83" s="47" t="s">
        <v>343</v>
      </c>
      <c r="C83" s="313">
        <v>0.1</v>
      </c>
      <c r="D83" s="3"/>
      <c r="E83" s="93">
        <f>C82*C83</f>
        <v>35</v>
      </c>
      <c r="F83" s="93"/>
      <c r="G83" s="93">
        <f>E83-F83</f>
        <v>35</v>
      </c>
      <c r="H83" s="218">
        <f>G83/E83</f>
        <v>1</v>
      </c>
    </row>
    <row r="84" spans="2:8" x14ac:dyDescent="0.15">
      <c r="B84" s="47"/>
      <c r="C84" s="4"/>
      <c r="D84" s="3"/>
      <c r="E84" s="3"/>
      <c r="F84" s="93"/>
      <c r="G84" s="93"/>
      <c r="H84" s="4"/>
    </row>
    <row r="85" spans="2:8" s="14" customFormat="1" x14ac:dyDescent="0.15">
      <c r="B85" s="14" t="s">
        <v>682</v>
      </c>
      <c r="C85" s="27">
        <f>C82+C79</f>
        <v>6850</v>
      </c>
      <c r="D85" s="64"/>
      <c r="E85" s="27">
        <f>E82+E79</f>
        <v>6165</v>
      </c>
      <c r="F85" s="27">
        <f>F82+F79</f>
        <v>9413.5</v>
      </c>
      <c r="G85" s="27">
        <f>G82+G79</f>
        <v>-3248.5</v>
      </c>
      <c r="H85" s="179">
        <f>G85/E85</f>
        <v>-0.52692619626926196</v>
      </c>
    </row>
    <row r="86" spans="2:8" x14ac:dyDescent="0.15">
      <c r="C86" s="3"/>
      <c r="D86" s="3"/>
      <c r="E86" s="3"/>
      <c r="F86" s="93"/>
      <c r="G86" s="3"/>
    </row>
    <row r="87" spans="2:8" x14ac:dyDescent="0.15">
      <c r="B87" s="14" t="s">
        <v>640</v>
      </c>
      <c r="C87" s="91"/>
      <c r="E87" s="91"/>
      <c r="F87" s="91"/>
      <c r="G87" s="3"/>
      <c r="H87" s="94"/>
    </row>
    <row r="88" spans="2:8" x14ac:dyDescent="0.15">
      <c r="B88" s="47" t="s">
        <v>341</v>
      </c>
      <c r="C88" s="286">
        <v>25</v>
      </c>
      <c r="D88" s="313">
        <v>0.9</v>
      </c>
      <c r="E88" s="93">
        <f>C88*(1-D88)</f>
        <v>2.4999999999999996</v>
      </c>
      <c r="G88" s="93">
        <f>E88-F88</f>
        <v>2.4999999999999996</v>
      </c>
      <c r="H88" s="4">
        <f>G88/E88</f>
        <v>1</v>
      </c>
    </row>
    <row r="89" spans="2:8" x14ac:dyDescent="0.15">
      <c r="B89" s="47" t="s">
        <v>342</v>
      </c>
      <c r="C89" s="281">
        <v>225</v>
      </c>
      <c r="D89" s="313">
        <f>D75</f>
        <v>0.1</v>
      </c>
      <c r="E89" s="93">
        <f>C89*(1-D89)</f>
        <v>202.5</v>
      </c>
      <c r="G89" s="93">
        <f>E89-F89</f>
        <v>202.5</v>
      </c>
      <c r="H89" s="4">
        <f>G89/E89</f>
        <v>1</v>
      </c>
    </row>
    <row r="90" spans="2:8" x14ac:dyDescent="0.15">
      <c r="B90" s="47" t="s">
        <v>346</v>
      </c>
      <c r="C90" s="313">
        <v>0.8</v>
      </c>
      <c r="D90" s="4"/>
      <c r="E90" s="93"/>
      <c r="G90" s="93"/>
      <c r="H90" s="4"/>
    </row>
    <row r="91" spans="2:8" x14ac:dyDescent="0.15">
      <c r="B91" s="47"/>
      <c r="C91" s="96"/>
      <c r="D91" s="4"/>
      <c r="E91" s="93"/>
      <c r="G91" s="93"/>
      <c r="H91" s="4"/>
    </row>
    <row r="92" spans="2:8" s="14" customFormat="1" x14ac:dyDescent="0.15">
      <c r="B92" s="14" t="s">
        <v>683</v>
      </c>
      <c r="C92" s="27">
        <f>C89+C88+C79</f>
        <v>6750</v>
      </c>
      <c r="D92" s="64"/>
      <c r="E92" s="27">
        <f>E89+E88+E79</f>
        <v>6055</v>
      </c>
      <c r="F92" s="27">
        <f>F89+F88+F79</f>
        <v>9413.5</v>
      </c>
      <c r="G92" s="27">
        <f>G89+G88+G79</f>
        <v>-3358.5</v>
      </c>
      <c r="H92" s="179">
        <f>G92/E92</f>
        <v>-0.55466556564822456</v>
      </c>
    </row>
    <row r="93" spans="2:8" x14ac:dyDescent="0.15">
      <c r="B93" s="47"/>
      <c r="C93" s="96"/>
      <c r="D93" s="4"/>
      <c r="E93" s="93"/>
      <c r="G93" s="93"/>
      <c r="H93" s="4"/>
    </row>
    <row r="94" spans="2:8" x14ac:dyDescent="0.15">
      <c r="B94" s="10" t="s">
        <v>39</v>
      </c>
    </row>
    <row r="95" spans="2:8" x14ac:dyDescent="0.15">
      <c r="B95" s="14" t="s">
        <v>337</v>
      </c>
    </row>
    <row r="96" spans="2:8" x14ac:dyDescent="0.15">
      <c r="B96" s="47" t="s">
        <v>638</v>
      </c>
      <c r="C96" s="93">
        <v>7250</v>
      </c>
      <c r="D96" s="313">
        <v>0.1</v>
      </c>
      <c r="E96" s="93">
        <f>C96*(1-D96)</f>
        <v>6525</v>
      </c>
      <c r="F96" s="93">
        <f>F75*0.9</f>
        <v>7873.2</v>
      </c>
      <c r="G96" s="93">
        <f>E96-F96</f>
        <v>-1348.1999999999998</v>
      </c>
      <c r="H96" s="4">
        <f>G96/E96</f>
        <v>-0.20662068965517238</v>
      </c>
    </row>
    <row r="97" spans="2:8" x14ac:dyDescent="0.15">
      <c r="B97" s="17" t="s">
        <v>680</v>
      </c>
      <c r="C97" s="93" t="s">
        <v>329</v>
      </c>
      <c r="D97" s="93"/>
      <c r="E97" s="93"/>
      <c r="F97" s="93">
        <v>1.1000000000000001</v>
      </c>
      <c r="G97" s="93">
        <f>E97-F97</f>
        <v>-1.1000000000000001</v>
      </c>
      <c r="H97" s="4"/>
    </row>
    <row r="98" spans="2:8" x14ac:dyDescent="0.15">
      <c r="B98" s="17" t="s">
        <v>328</v>
      </c>
      <c r="C98" s="93" t="s">
        <v>329</v>
      </c>
      <c r="D98" s="93"/>
      <c r="E98" s="93"/>
      <c r="F98" s="93">
        <f>F77*0.9</f>
        <v>0</v>
      </c>
      <c r="G98" s="93"/>
      <c r="H98" s="4"/>
    </row>
    <row r="99" spans="2:8" x14ac:dyDescent="0.15">
      <c r="B99" s="17" t="s">
        <v>326</v>
      </c>
      <c r="C99" s="93" t="s">
        <v>329</v>
      </c>
      <c r="D99" s="93"/>
      <c r="E99" s="93"/>
      <c r="F99" s="93">
        <f>F78*0.9</f>
        <v>0</v>
      </c>
      <c r="G99" s="93">
        <f>E99-F99</f>
        <v>0</v>
      </c>
      <c r="H99" s="4"/>
    </row>
    <row r="100" spans="2:8" x14ac:dyDescent="0.15">
      <c r="B100" s="14" t="s">
        <v>218</v>
      </c>
      <c r="C100" s="92">
        <f>SUM(C96:C99)</f>
        <v>7250</v>
      </c>
      <c r="D100" s="92"/>
      <c r="E100" s="92">
        <f>SUM(E96:E99)</f>
        <v>6525</v>
      </c>
      <c r="F100" s="92">
        <f>SUM(F96:F99)</f>
        <v>7874.3</v>
      </c>
      <c r="G100" s="93">
        <f>E100-F100</f>
        <v>-1349.3000000000002</v>
      </c>
      <c r="H100" s="4">
        <f>G100/E100</f>
        <v>-0.20678927203065137</v>
      </c>
    </row>
    <row r="102" spans="2:8" x14ac:dyDescent="0.15">
      <c r="B102" s="14" t="s">
        <v>639</v>
      </c>
    </row>
    <row r="103" spans="2:8" x14ac:dyDescent="0.15">
      <c r="B103" s="47" t="s">
        <v>1103</v>
      </c>
      <c r="C103" s="286">
        <v>350</v>
      </c>
      <c r="D103" s="313">
        <f>D96</f>
        <v>0.1</v>
      </c>
      <c r="E103" s="93">
        <f>C103*(1-D103)</f>
        <v>315</v>
      </c>
      <c r="F103" s="93"/>
      <c r="G103" s="93">
        <f>E103-F103</f>
        <v>315</v>
      </c>
      <c r="H103" s="4">
        <f>G103/E103</f>
        <v>1</v>
      </c>
    </row>
    <row r="104" spans="2:8" x14ac:dyDescent="0.15">
      <c r="B104" s="47" t="s">
        <v>343</v>
      </c>
      <c r="C104" s="313">
        <v>0.1</v>
      </c>
      <c r="D104" s="3"/>
      <c r="E104" s="93">
        <f>C103*C104</f>
        <v>35</v>
      </c>
      <c r="F104" s="93"/>
      <c r="G104" s="93">
        <f>E104-F104</f>
        <v>35</v>
      </c>
      <c r="H104" s="218">
        <f>G104/E104</f>
        <v>1</v>
      </c>
    </row>
    <row r="105" spans="2:8" x14ac:dyDescent="0.15">
      <c r="B105" s="47"/>
      <c r="C105" s="4"/>
      <c r="D105" s="3"/>
      <c r="E105" s="3"/>
      <c r="F105" s="93"/>
      <c r="G105" s="93"/>
      <c r="H105" s="4"/>
    </row>
    <row r="106" spans="2:8" s="14" customFormat="1" x14ac:dyDescent="0.15">
      <c r="B106" s="14" t="s">
        <v>682</v>
      </c>
      <c r="C106" s="27">
        <f>C103+C100</f>
        <v>7600</v>
      </c>
      <c r="D106" s="64"/>
      <c r="E106" s="27">
        <f>E103+E100</f>
        <v>6840</v>
      </c>
      <c r="F106" s="27">
        <f>F103+F100</f>
        <v>7874.3</v>
      </c>
      <c r="G106" s="27">
        <f>G103+G100</f>
        <v>-1034.3000000000002</v>
      </c>
      <c r="H106" s="179">
        <f>G106/E106</f>
        <v>-0.15121345029239769</v>
      </c>
    </row>
    <row r="107" spans="2:8" x14ac:dyDescent="0.15">
      <c r="C107" s="3"/>
      <c r="D107" s="3"/>
      <c r="E107" s="3"/>
      <c r="F107" s="93"/>
      <c r="G107" s="3"/>
    </row>
    <row r="108" spans="2:8" x14ac:dyDescent="0.15">
      <c r="B108" s="14" t="s">
        <v>640</v>
      </c>
      <c r="C108" s="91"/>
      <c r="E108" s="91"/>
      <c r="F108" s="91"/>
      <c r="G108" s="3"/>
      <c r="H108" s="94"/>
    </row>
    <row r="109" spans="2:8" x14ac:dyDescent="0.15">
      <c r="B109" s="47" t="s">
        <v>341</v>
      </c>
      <c r="C109" s="286">
        <v>25</v>
      </c>
      <c r="D109" s="313">
        <v>0.9</v>
      </c>
      <c r="E109" s="93">
        <f>C109*(1-D109)</f>
        <v>2.4999999999999996</v>
      </c>
      <c r="G109" s="93">
        <f>E109-F109</f>
        <v>2.4999999999999996</v>
      </c>
      <c r="H109" s="4">
        <f>G109/E109</f>
        <v>1</v>
      </c>
    </row>
    <row r="110" spans="2:8" x14ac:dyDescent="0.15">
      <c r="B110" s="47" t="s">
        <v>342</v>
      </c>
      <c r="C110" s="281">
        <v>225</v>
      </c>
      <c r="D110" s="313">
        <f>D96</f>
        <v>0.1</v>
      </c>
      <c r="E110" s="93">
        <f>C110*(1-D110)</f>
        <v>202.5</v>
      </c>
      <c r="G110" s="93">
        <f>E110-F110</f>
        <v>202.5</v>
      </c>
      <c r="H110" s="4">
        <f>G110/E110</f>
        <v>1</v>
      </c>
    </row>
    <row r="111" spans="2:8" x14ac:dyDescent="0.15">
      <c r="B111" s="47" t="s">
        <v>346</v>
      </c>
      <c r="C111" s="313">
        <v>0.9</v>
      </c>
      <c r="D111" s="4"/>
      <c r="E111" s="93"/>
      <c r="G111" s="93"/>
      <c r="H111" s="4"/>
    </row>
    <row r="112" spans="2:8" x14ac:dyDescent="0.15">
      <c r="B112" s="47"/>
      <c r="C112" s="96"/>
      <c r="D112" s="4"/>
      <c r="E112" s="93"/>
      <c r="G112" s="93"/>
      <c r="H112" s="4"/>
    </row>
    <row r="113" spans="2:8" s="14" customFormat="1" x14ac:dyDescent="0.15">
      <c r="B113" s="14" t="s">
        <v>683</v>
      </c>
      <c r="C113" s="27">
        <f>C110+C109+C100</f>
        <v>7500</v>
      </c>
      <c r="D113" s="64"/>
      <c r="E113" s="27">
        <f>E110+E109+E100</f>
        <v>6730</v>
      </c>
      <c r="F113" s="27">
        <f>F110+F109+F100</f>
        <v>7874.3</v>
      </c>
      <c r="G113" s="27">
        <f>G110+G109+G100</f>
        <v>-1144.3000000000002</v>
      </c>
      <c r="H113" s="179">
        <f>G113/E113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34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>
        <f>SUM(E12:P12)</f>
        <v>12648090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>
        <f>SUM(E3:M3)</f>
        <v>29247953.75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>
        <f>SUM(E13:P13)</f>
        <v>8410590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>
        <f>SUM(E4:M4)</f>
        <v>4271268.05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>
        <f>E4/E3</f>
        <v>0.66496917716429915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>
        <f>SUM(E15:P15)</f>
        <v>8410590</v>
      </c>
      <c r="F6" s="96">
        <f>E6/E3</f>
        <v>0.66496917716429915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>
        <f>SUM(E16:P16)</f>
        <v>0</v>
      </c>
      <c r="F7" s="96">
        <f>E7/E3</f>
        <v>0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1455090</v>
      </c>
      <c r="I12" s="63">
        <f t="shared" si="0"/>
        <v>1604330</v>
      </c>
      <c r="J12" s="63">
        <f t="shared" si="0"/>
        <v>1790880</v>
      </c>
      <c r="K12" s="63">
        <f t="shared" si="0"/>
        <v>1455090</v>
      </c>
      <c r="L12" s="63">
        <f t="shared" si="0"/>
        <v>1604330</v>
      </c>
      <c r="M12" s="63">
        <f t="shared" si="0"/>
        <v>1305850</v>
      </c>
      <c r="N12" s="63">
        <f t="shared" si="0"/>
        <v>1305850</v>
      </c>
      <c r="O12" s="63">
        <f t="shared" si="0"/>
        <v>1305850</v>
      </c>
      <c r="P12" s="63">
        <f t="shared" si="0"/>
        <v>820820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967590</v>
      </c>
      <c r="I13" s="63">
        <f t="shared" si="2"/>
        <v>1066830</v>
      </c>
      <c r="J13" s="63">
        <f t="shared" si="2"/>
        <v>1190880</v>
      </c>
      <c r="K13" s="63">
        <f t="shared" si="2"/>
        <v>967590</v>
      </c>
      <c r="L13" s="63">
        <f t="shared" si="2"/>
        <v>1066830</v>
      </c>
      <c r="M13" s="63">
        <f t="shared" si="2"/>
        <v>868350</v>
      </c>
      <c r="N13" s="63">
        <f t="shared" si="2"/>
        <v>868350</v>
      </c>
      <c r="O13" s="63">
        <f t="shared" si="2"/>
        <v>868350</v>
      </c>
      <c r="P13" s="63">
        <f t="shared" si="2"/>
        <v>545820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0.66496917716429915</v>
      </c>
      <c r="I14" s="96">
        <f>IF(I12&gt;0,I13/I12,0)</f>
        <v>0.66496917716429915</v>
      </c>
      <c r="J14" s="96">
        <f t="shared" ref="J14:BL14" si="4">IF(J12&gt;0,J13/J12,0)</f>
        <v>0.66496917716429915</v>
      </c>
      <c r="K14" s="96">
        <f t="shared" si="4"/>
        <v>0.66496917716429915</v>
      </c>
      <c r="L14" s="96">
        <f t="shared" si="4"/>
        <v>0.66496917716429915</v>
      </c>
      <c r="M14" s="96">
        <f t="shared" si="4"/>
        <v>0.66496917716429915</v>
      </c>
      <c r="N14" s="96">
        <f t="shared" si="4"/>
        <v>0.66496917716429915</v>
      </c>
      <c r="O14" s="96">
        <f t="shared" si="4"/>
        <v>0.66496917716429915</v>
      </c>
      <c r="P14" s="96">
        <f t="shared" si="4"/>
        <v>0.66496917716429915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967590</v>
      </c>
      <c r="I15" s="63">
        <f t="shared" si="5"/>
        <v>1066830</v>
      </c>
      <c r="J15" s="63">
        <f t="shared" si="5"/>
        <v>1190880</v>
      </c>
      <c r="K15" s="63">
        <f t="shared" si="5"/>
        <v>967590</v>
      </c>
      <c r="L15" s="63">
        <f t="shared" si="5"/>
        <v>1066830</v>
      </c>
      <c r="M15" s="63">
        <f t="shared" si="5"/>
        <v>868350</v>
      </c>
      <c r="N15" s="63">
        <f t="shared" si="5"/>
        <v>868350</v>
      </c>
      <c r="O15" s="63">
        <f t="shared" si="5"/>
        <v>868350</v>
      </c>
      <c r="P15" s="63">
        <f t="shared" si="5"/>
        <v>545820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0</v>
      </c>
      <c r="O16" s="63">
        <f t="shared" si="7"/>
        <v>0</v>
      </c>
      <c r="P16" s="63">
        <f t="shared" si="7"/>
        <v>0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39</v>
      </c>
      <c r="I19" s="101">
        <f t="shared" si="9"/>
        <v>43</v>
      </c>
      <c r="J19" s="101">
        <f t="shared" si="9"/>
        <v>48</v>
      </c>
      <c r="K19" s="101">
        <f t="shared" si="9"/>
        <v>39</v>
      </c>
      <c r="L19" s="101">
        <f t="shared" si="9"/>
        <v>43</v>
      </c>
      <c r="M19" s="101">
        <f t="shared" si="9"/>
        <v>35</v>
      </c>
      <c r="N19" s="101">
        <f t="shared" si="9"/>
        <v>35</v>
      </c>
      <c r="O19" s="101">
        <f t="shared" si="9"/>
        <v>35</v>
      </c>
      <c r="P19" s="101">
        <f t="shared" si="9"/>
        <v>22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638820</v>
      </c>
      <c r="I20" s="180">
        <f t="shared" si="11"/>
        <v>704340</v>
      </c>
      <c r="J20" s="180">
        <f t="shared" si="11"/>
        <v>786240</v>
      </c>
      <c r="K20" s="180">
        <f t="shared" si="11"/>
        <v>638820</v>
      </c>
      <c r="L20" s="180">
        <f t="shared" si="11"/>
        <v>704340</v>
      </c>
      <c r="M20" s="180">
        <f t="shared" si="11"/>
        <v>573300</v>
      </c>
      <c r="N20" s="180">
        <f t="shared" si="11"/>
        <v>573300</v>
      </c>
      <c r="O20" s="180">
        <f t="shared" si="11"/>
        <v>573300</v>
      </c>
      <c r="P20" s="180">
        <f t="shared" si="11"/>
        <v>360360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151320</v>
      </c>
      <c r="I21" s="104">
        <f t="shared" si="13"/>
        <v>166840</v>
      </c>
      <c r="J21" s="104">
        <f t="shared" si="13"/>
        <v>186240</v>
      </c>
      <c r="K21" s="104">
        <f t="shared" si="13"/>
        <v>151320</v>
      </c>
      <c r="L21" s="104">
        <f t="shared" si="13"/>
        <v>166840</v>
      </c>
      <c r="M21" s="104">
        <f t="shared" si="13"/>
        <v>135800</v>
      </c>
      <c r="N21" s="104">
        <f t="shared" si="13"/>
        <v>135800</v>
      </c>
      <c r="O21" s="104">
        <f t="shared" si="13"/>
        <v>135800</v>
      </c>
      <c r="P21" s="104">
        <f t="shared" si="13"/>
        <v>85360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816270</v>
      </c>
      <c r="I22" s="63">
        <f t="shared" si="15"/>
        <v>899990</v>
      </c>
      <c r="J22" s="63">
        <f t="shared" si="15"/>
        <v>1004640</v>
      </c>
      <c r="K22" s="63">
        <f t="shared" si="15"/>
        <v>816270</v>
      </c>
      <c r="L22" s="63">
        <f t="shared" si="15"/>
        <v>899990</v>
      </c>
      <c r="M22" s="63">
        <f t="shared" si="15"/>
        <v>732550</v>
      </c>
      <c r="N22" s="63">
        <f t="shared" si="15"/>
        <v>732550</v>
      </c>
      <c r="O22" s="63">
        <f t="shared" si="15"/>
        <v>732550</v>
      </c>
      <c r="P22" s="63">
        <f t="shared" si="15"/>
        <v>460460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967590</v>
      </c>
      <c r="I23" s="63">
        <f t="shared" si="17"/>
        <v>1066830</v>
      </c>
      <c r="J23" s="63">
        <f t="shared" si="17"/>
        <v>1190880</v>
      </c>
      <c r="K23" s="63">
        <f t="shared" si="17"/>
        <v>967590</v>
      </c>
      <c r="L23" s="63">
        <f t="shared" si="17"/>
        <v>1066830</v>
      </c>
      <c r="M23" s="63">
        <f t="shared" si="17"/>
        <v>868350</v>
      </c>
      <c r="N23" s="63">
        <f t="shared" si="17"/>
        <v>868350</v>
      </c>
      <c r="O23" s="63">
        <f t="shared" si="17"/>
        <v>868350</v>
      </c>
      <c r="P23" s="63">
        <f t="shared" si="17"/>
        <v>545820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0.66496917716429915</v>
      </c>
      <c r="I24" s="96">
        <f t="shared" si="18"/>
        <v>0.66496917716429915</v>
      </c>
      <c r="J24" s="96">
        <f t="shared" si="18"/>
        <v>0.66496917716429915</v>
      </c>
      <c r="K24" s="96">
        <f t="shared" si="18"/>
        <v>0.66496917716429915</v>
      </c>
      <c r="L24" s="96">
        <f t="shared" si="18"/>
        <v>0.66496917716429915</v>
      </c>
      <c r="M24" s="96">
        <f t="shared" si="18"/>
        <v>0.66496917716429915</v>
      </c>
      <c r="N24" s="96">
        <f t="shared" si="18"/>
        <v>0.66496917716429915</v>
      </c>
      <c r="O24" s="96">
        <f t="shared" si="18"/>
        <v>0.66496917716429915</v>
      </c>
      <c r="P24" s="96">
        <f t="shared" si="18"/>
        <v>0.66496917716429915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0</v>
      </c>
      <c r="O27" s="101">
        <f t="shared" si="19"/>
        <v>0</v>
      </c>
      <c r="P27" s="101">
        <f t="shared" si="19"/>
        <v>0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0</v>
      </c>
      <c r="O28" s="180">
        <f t="shared" si="21"/>
        <v>0</v>
      </c>
      <c r="P28" s="180">
        <f t="shared" si="21"/>
        <v>0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0</v>
      </c>
      <c r="O29" s="63">
        <f t="shared" si="23"/>
        <v>0</v>
      </c>
      <c r="P29" s="63">
        <f t="shared" si="23"/>
        <v>0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0</v>
      </c>
      <c r="O30" s="63">
        <f t="shared" si="25"/>
        <v>0</v>
      </c>
      <c r="P30" s="63">
        <f t="shared" si="25"/>
        <v>0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0</v>
      </c>
      <c r="O31" s="63">
        <f t="shared" si="27"/>
        <v>0</v>
      </c>
      <c r="P31" s="63">
        <f t="shared" si="27"/>
        <v>0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</v>
      </c>
      <c r="O32" s="96">
        <f t="shared" si="28"/>
        <v>0</v>
      </c>
      <c r="P32" s="96">
        <f t="shared" si="28"/>
        <v>0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39</v>
      </c>
      <c r="I35" s="101">
        <f t="shared" si="30"/>
        <v>43</v>
      </c>
      <c r="J35" s="101">
        <f t="shared" si="30"/>
        <v>48</v>
      </c>
      <c r="K35" s="101">
        <f t="shared" si="30"/>
        <v>39</v>
      </c>
      <c r="L35" s="101">
        <f t="shared" si="30"/>
        <v>43</v>
      </c>
      <c r="M35" s="101">
        <f t="shared" si="30"/>
        <v>35</v>
      </c>
      <c r="N35" s="101">
        <f t="shared" si="30"/>
        <v>35</v>
      </c>
      <c r="O35" s="101">
        <f t="shared" si="30"/>
        <v>35</v>
      </c>
      <c r="P35" s="101">
        <f t="shared" si="30"/>
        <v>22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638820</v>
      </c>
      <c r="I36" s="63">
        <f t="shared" si="32"/>
        <v>704340</v>
      </c>
      <c r="J36" s="63">
        <f t="shared" si="32"/>
        <v>786240</v>
      </c>
      <c r="K36" s="63">
        <f t="shared" si="32"/>
        <v>638820</v>
      </c>
      <c r="L36" s="63">
        <f t="shared" si="32"/>
        <v>704340</v>
      </c>
      <c r="M36" s="63">
        <f t="shared" si="32"/>
        <v>573300</v>
      </c>
      <c r="N36" s="63">
        <f>N28+N20</f>
        <v>573300</v>
      </c>
      <c r="O36" s="63">
        <f t="shared" si="32"/>
        <v>573300</v>
      </c>
      <c r="P36" s="63">
        <f t="shared" si="32"/>
        <v>360360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151320</v>
      </c>
      <c r="I37" s="63">
        <f t="shared" si="34"/>
        <v>166840</v>
      </c>
      <c r="J37" s="63">
        <f t="shared" si="34"/>
        <v>186240</v>
      </c>
      <c r="K37" s="63">
        <f t="shared" si="34"/>
        <v>151320</v>
      </c>
      <c r="L37" s="63">
        <f t="shared" si="34"/>
        <v>166840</v>
      </c>
      <c r="M37" s="63">
        <f t="shared" si="34"/>
        <v>135800</v>
      </c>
      <c r="N37" s="63">
        <f t="shared" si="34"/>
        <v>135800</v>
      </c>
      <c r="O37" s="63">
        <f t="shared" si="34"/>
        <v>135800</v>
      </c>
      <c r="P37" s="63">
        <f t="shared" si="34"/>
        <v>85360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816270</v>
      </c>
      <c r="I38" s="63">
        <f t="shared" si="36"/>
        <v>899990</v>
      </c>
      <c r="J38" s="63">
        <f t="shared" si="36"/>
        <v>1004640</v>
      </c>
      <c r="K38" s="63">
        <f t="shared" si="36"/>
        <v>816270</v>
      </c>
      <c r="L38" s="63">
        <f t="shared" si="36"/>
        <v>899990</v>
      </c>
      <c r="M38" s="63">
        <f t="shared" si="36"/>
        <v>732550</v>
      </c>
      <c r="N38" s="63">
        <f t="shared" si="36"/>
        <v>732550</v>
      </c>
      <c r="O38" s="63">
        <f t="shared" si="36"/>
        <v>732550</v>
      </c>
      <c r="P38" s="63">
        <f t="shared" si="36"/>
        <v>460460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967590</v>
      </c>
      <c r="I39" s="63">
        <f t="shared" si="38"/>
        <v>1066830</v>
      </c>
      <c r="J39" s="63">
        <f t="shared" si="38"/>
        <v>1190880</v>
      </c>
      <c r="K39" s="63">
        <f t="shared" si="38"/>
        <v>967590</v>
      </c>
      <c r="L39" s="63">
        <f t="shared" si="38"/>
        <v>1066830</v>
      </c>
      <c r="M39" s="63">
        <f t="shared" si="38"/>
        <v>868350</v>
      </c>
      <c r="N39" s="63">
        <f t="shared" si="38"/>
        <v>868350</v>
      </c>
      <c r="O39" s="63">
        <f t="shared" si="38"/>
        <v>868350</v>
      </c>
      <c r="P39" s="63">
        <f t="shared" si="38"/>
        <v>545820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'COGS-PRICE-MARGIN_CWS'!$C33*Q43</f>
        <v>316800</v>
      </c>
      <c r="R44" s="63">
        <f>'COGS-PRICE-MARGIN_CWS'!$C33*R43</f>
        <v>514800</v>
      </c>
      <c r="S44" s="63">
        <f>'COGS-PRICE-MARGIN_CWS'!$C33*S43</f>
        <v>574200</v>
      </c>
      <c r="T44" s="63">
        <f>'COGS-PRICE-MARGIN_CWS'!$C33*T43</f>
        <v>574200</v>
      </c>
      <c r="U44" s="63">
        <f>'COGS-PRICE-MARGIN_CWS'!$C33*U43</f>
        <v>633600</v>
      </c>
      <c r="V44" s="63">
        <f>'COGS-PRICE-MARGIN_CWS'!$C33*V43</f>
        <v>693000</v>
      </c>
      <c r="W44" s="63">
        <f>'COGS-PRICE-MARGIN_CWS'!$C33*W43</f>
        <v>574200</v>
      </c>
      <c r="X44" s="63">
        <f>'COGS-PRICE-MARGIN_CWS'!$C33*X43</f>
        <v>633600</v>
      </c>
      <c r="Y44" s="63">
        <f>'COGS-PRICE-MARGIN_CWS'!$C33*Y43</f>
        <v>514800</v>
      </c>
      <c r="Z44" s="63">
        <f>'COGS-PRICE-MARGIN_CWS'!$C33*Z43</f>
        <v>514800</v>
      </c>
      <c r="AA44" s="63">
        <f>'COGS-PRICE-MARGIN_CWS'!$C33*AA43</f>
        <v>514800</v>
      </c>
      <c r="AB44" s="63">
        <f>'COGS-PRICE-MARGIN_CWS'!$C33*AB43</f>
        <v>316800</v>
      </c>
      <c r="AC44" s="63">
        <f>'COGS-PRICE-MARGIN_CWS'!$C54*AC43</f>
        <v>174000</v>
      </c>
      <c r="AD44" s="63">
        <f>'COGS-PRICE-MARGIN_CWS'!$C54*AD43</f>
        <v>282000</v>
      </c>
      <c r="AE44" s="63">
        <f>'COGS-PRICE-MARGIN_CWS'!$C54*AE43</f>
        <v>318000</v>
      </c>
      <c r="AF44" s="63">
        <f>'COGS-PRICE-MARGIN_CWS'!$C54*AF43</f>
        <v>318000</v>
      </c>
      <c r="AG44" s="63">
        <f>'COGS-PRICE-MARGIN_CWS'!$C54*AG43</f>
        <v>348000</v>
      </c>
      <c r="AH44" s="63">
        <f>'COGS-PRICE-MARGIN_CWS'!$C54*AH43</f>
        <v>384000</v>
      </c>
      <c r="AI44" s="63">
        <f>'COGS-PRICE-MARGIN_CWS'!$C54*AI43</f>
        <v>318000</v>
      </c>
      <c r="AJ44" s="63">
        <f>'COGS-PRICE-MARGIN_CWS'!$C54*AJ43</f>
        <v>348000</v>
      </c>
      <c r="AK44" s="63">
        <f>'COGS-PRICE-MARGIN_CWS'!$C54*AK43</f>
        <v>282000</v>
      </c>
      <c r="AL44" s="63">
        <f>'COGS-PRICE-MARGIN_CWS'!$C54*AL43</f>
        <v>282000</v>
      </c>
      <c r="AM44" s="63">
        <f>'COGS-PRICE-MARGIN_CWS'!$C54*AM43</f>
        <v>282000</v>
      </c>
      <c r="AN44" s="63">
        <f>'COGS-PRICE-MARGIN_CWS'!$C54*AN43</f>
        <v>174000</v>
      </c>
      <c r="AO44" s="63">
        <f>'COGS-PRICE-MARGIN_CWS'!$C75*AO43</f>
        <v>201500</v>
      </c>
      <c r="AP44" s="63">
        <f>'COGS-PRICE-MARGIN_CWS'!$C75*AP43</f>
        <v>325000</v>
      </c>
      <c r="AQ44" s="63">
        <f>'COGS-PRICE-MARGIN_CWS'!$C75*AQ43</f>
        <v>364000</v>
      </c>
      <c r="AR44" s="63">
        <f>'COGS-PRICE-MARGIN_CWS'!$C75*AR43</f>
        <v>364000</v>
      </c>
      <c r="AS44" s="63">
        <f>'COGS-PRICE-MARGIN_CWS'!$C75*AS43</f>
        <v>403000</v>
      </c>
      <c r="AT44" s="63">
        <f>'COGS-PRICE-MARGIN_CWS'!$C75*AT43</f>
        <v>442000</v>
      </c>
      <c r="AU44" s="63">
        <f>'COGS-PRICE-MARGIN_CWS'!$C75*AU43</f>
        <v>364000</v>
      </c>
      <c r="AV44" s="63">
        <f>'COGS-PRICE-MARGIN_CWS'!$C75*AV43</f>
        <v>403000</v>
      </c>
      <c r="AW44" s="63">
        <f>'COGS-PRICE-MARGIN_CWS'!$C75*AW43</f>
        <v>325000</v>
      </c>
      <c r="AX44" s="63">
        <f>'COGS-PRICE-MARGIN_CWS'!$C75*AX43</f>
        <v>325000</v>
      </c>
      <c r="AY44" s="63">
        <f>'COGS-PRICE-MARGIN_CWS'!$C75*AY43</f>
        <v>325000</v>
      </c>
      <c r="AZ44" s="63">
        <f>'COGS-PRICE-MARGIN_CWS'!$C75*AZ43</f>
        <v>201500</v>
      </c>
      <c r="BA44" s="63">
        <f>'COGS-PRICE-MARGIN_CWS'!$C96*BA43</f>
        <v>239250</v>
      </c>
      <c r="BB44" s="63">
        <f>'COGS-PRICE-MARGIN_CWS'!$C96*BB43</f>
        <v>384250</v>
      </c>
      <c r="BC44" s="63">
        <f>'COGS-PRICE-MARGIN_CWS'!$C96*BC43</f>
        <v>427750</v>
      </c>
      <c r="BD44" s="63">
        <f>'COGS-PRICE-MARGIN_CWS'!$C96*BD43</f>
        <v>427750</v>
      </c>
      <c r="BE44" s="63">
        <f>'COGS-PRICE-MARGIN_CWS'!$C96*BE43</f>
        <v>478500</v>
      </c>
      <c r="BF44" s="63">
        <f>'COGS-PRICE-MARGIN_CWS'!$C96*BF43</f>
        <v>522000</v>
      </c>
      <c r="BG44" s="63">
        <f>'COGS-PRICE-MARGIN_CWS'!$C96*BG43</f>
        <v>427750</v>
      </c>
      <c r="BH44" s="63">
        <f>'COGS-PRICE-MARGIN_CWS'!$C96*BH43</f>
        <v>478500</v>
      </c>
      <c r="BI44" s="63">
        <f>'COGS-PRICE-MARGIN_CWS'!$C96*BI43</f>
        <v>384250</v>
      </c>
      <c r="BJ44" s="63">
        <f>'COGS-PRICE-MARGIN_CWS'!$C96*BJ43</f>
        <v>384250</v>
      </c>
      <c r="BK44" s="63">
        <f>'COGS-PRICE-MARGIN_CWS'!$C96*BK43</f>
        <v>384250</v>
      </c>
      <c r="BL44" s="63">
        <f>'COGS-PRICE-MARGIN_CWS'!$C96*BL43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'COGS-PRICE-MARGIN_CWS'!$D33</f>
        <v>0.25</v>
      </c>
      <c r="R45" s="172">
        <f>'COGS-PRICE-MARGIN_CWS'!$D33</f>
        <v>0.25</v>
      </c>
      <c r="S45" s="172">
        <f>'COGS-PRICE-MARGIN_CWS'!$D33</f>
        <v>0.25</v>
      </c>
      <c r="T45" s="172">
        <f>'COGS-PRICE-MARGIN_CWS'!$D33</f>
        <v>0.25</v>
      </c>
      <c r="U45" s="172">
        <f>'COGS-PRICE-MARGIN_CWS'!$D33</f>
        <v>0.25</v>
      </c>
      <c r="V45" s="172">
        <f>'COGS-PRICE-MARGIN_CWS'!$D33</f>
        <v>0.25</v>
      </c>
      <c r="W45" s="172">
        <f>'COGS-PRICE-MARGIN_CWS'!$D33</f>
        <v>0.25</v>
      </c>
      <c r="X45" s="172">
        <f>'COGS-PRICE-MARGIN_CWS'!$D33</f>
        <v>0.25</v>
      </c>
      <c r="Y45" s="172">
        <f>'COGS-PRICE-MARGIN_CWS'!$D33</f>
        <v>0.25</v>
      </c>
      <c r="Z45" s="172">
        <f>'COGS-PRICE-MARGIN_CWS'!$D33</f>
        <v>0.25</v>
      </c>
      <c r="AA45" s="172">
        <f>'COGS-PRICE-MARGIN_CWS'!$D33</f>
        <v>0.25</v>
      </c>
      <c r="AB45" s="172">
        <f>'COGS-PRICE-MARGIN_CWS'!$D33</f>
        <v>0.25</v>
      </c>
      <c r="AC45" s="172">
        <f>'COGS-PRICE-MARGIN_CWS'!$D54</f>
        <v>0.15</v>
      </c>
      <c r="AD45" s="172">
        <f>'COGS-PRICE-MARGIN_CWS'!$D54</f>
        <v>0.15</v>
      </c>
      <c r="AE45" s="172">
        <f>'COGS-PRICE-MARGIN_CWS'!$D54</f>
        <v>0.15</v>
      </c>
      <c r="AF45" s="172">
        <f>'COGS-PRICE-MARGIN_CWS'!$D54</f>
        <v>0.15</v>
      </c>
      <c r="AG45" s="172">
        <f>'COGS-PRICE-MARGIN_CWS'!$D54</f>
        <v>0.15</v>
      </c>
      <c r="AH45" s="172">
        <f>'COGS-PRICE-MARGIN_CWS'!$D54</f>
        <v>0.15</v>
      </c>
      <c r="AI45" s="172">
        <f>'COGS-PRICE-MARGIN_CWS'!$D54</f>
        <v>0.15</v>
      </c>
      <c r="AJ45" s="172">
        <f>'COGS-PRICE-MARGIN_CWS'!$D54</f>
        <v>0.15</v>
      </c>
      <c r="AK45" s="172">
        <f>'COGS-PRICE-MARGIN_CWS'!$D54</f>
        <v>0.15</v>
      </c>
      <c r="AL45" s="172">
        <f>'COGS-PRICE-MARGIN_CWS'!$D54</f>
        <v>0.15</v>
      </c>
      <c r="AM45" s="172">
        <f>'COGS-PRICE-MARGIN_CWS'!$D54</f>
        <v>0.15</v>
      </c>
      <c r="AN45" s="172">
        <f>'COGS-PRICE-MARGIN_CWS'!$D54</f>
        <v>0.15</v>
      </c>
      <c r="AO45" s="172">
        <f>'COGS-PRICE-MARGIN_CWS'!$D75</f>
        <v>0.1</v>
      </c>
      <c r="AP45" s="172">
        <f>'COGS-PRICE-MARGIN_CWS'!$D75</f>
        <v>0.1</v>
      </c>
      <c r="AQ45" s="172">
        <f>'COGS-PRICE-MARGIN_CWS'!$D75</f>
        <v>0.1</v>
      </c>
      <c r="AR45" s="172">
        <f>'COGS-PRICE-MARGIN_CWS'!$D75</f>
        <v>0.1</v>
      </c>
      <c r="AS45" s="172">
        <f>'COGS-PRICE-MARGIN_CWS'!$D75</f>
        <v>0.1</v>
      </c>
      <c r="AT45" s="172">
        <f>'COGS-PRICE-MARGIN_CWS'!$D75</f>
        <v>0.1</v>
      </c>
      <c r="AU45" s="172">
        <f>'COGS-PRICE-MARGIN_CWS'!$D75</f>
        <v>0.1</v>
      </c>
      <c r="AV45" s="172">
        <f>'COGS-PRICE-MARGIN_CWS'!$D75</f>
        <v>0.1</v>
      </c>
      <c r="AW45" s="172">
        <f>'COGS-PRICE-MARGIN_CWS'!$D75</f>
        <v>0.1</v>
      </c>
      <c r="AX45" s="172">
        <f>'COGS-PRICE-MARGIN_CWS'!$D75</f>
        <v>0.1</v>
      </c>
      <c r="AY45" s="172">
        <f>'COGS-PRICE-MARGIN_CWS'!$D75</f>
        <v>0.1</v>
      </c>
      <c r="AZ45" s="172">
        <f>'COGS-PRICE-MARGIN_CWS'!$D75</f>
        <v>0.1</v>
      </c>
      <c r="BA45" s="172">
        <f>'COGS-PRICE-MARGIN_CWS'!$D96</f>
        <v>0.1</v>
      </c>
      <c r="BB45" s="172">
        <f>'COGS-PRICE-MARGIN_CWS'!$D96</f>
        <v>0.1</v>
      </c>
      <c r="BC45" s="172">
        <f>'COGS-PRICE-MARGIN_CWS'!$D96</f>
        <v>0.1</v>
      </c>
      <c r="BD45" s="172">
        <f>'COGS-PRICE-MARGIN_CWS'!$D96</f>
        <v>0.1</v>
      </c>
      <c r="BE45" s="172">
        <f>'COGS-PRICE-MARGIN_CWS'!$D96</f>
        <v>0.1</v>
      </c>
      <c r="BF45" s="172">
        <f>'COGS-PRICE-MARGIN_CWS'!$D96</f>
        <v>0.1</v>
      </c>
      <c r="BG45" s="172">
        <f>'COGS-PRICE-MARGIN_CWS'!$D96</f>
        <v>0.1</v>
      </c>
      <c r="BH45" s="172">
        <f>'COGS-PRICE-MARGIN_CWS'!$D96</f>
        <v>0.1</v>
      </c>
      <c r="BI45" s="172">
        <f>'COGS-PRICE-MARGIN_CWS'!$D96</f>
        <v>0.1</v>
      </c>
      <c r="BJ45" s="172">
        <f>'COGS-PRICE-MARGIN_CWS'!$D96</f>
        <v>0.1</v>
      </c>
      <c r="BK45" s="172">
        <f>'COGS-PRICE-MARGIN_CWS'!$D96</f>
        <v>0.1</v>
      </c>
      <c r="BL45" s="172">
        <f>'COGS-PRICE-MARGIN_CWS'!$D96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'COGS-PRICE-MARGIN_CWS'!$F33*Q43</f>
        <v>172800</v>
      </c>
      <c r="R52" s="63">
        <f>'COGS-PRICE-MARGIN_CWS'!$F33*R43</f>
        <v>280800</v>
      </c>
      <c r="S52" s="63">
        <f>'COGS-PRICE-MARGIN_CWS'!$F33*S43</f>
        <v>313200</v>
      </c>
      <c r="T52" s="63">
        <f>'COGS-PRICE-MARGIN_CWS'!$F33*T43</f>
        <v>313200</v>
      </c>
      <c r="U52" s="63">
        <f>'COGS-PRICE-MARGIN_CWS'!$F33*U43</f>
        <v>345600</v>
      </c>
      <c r="V52" s="63">
        <f>'COGS-PRICE-MARGIN_CWS'!$F33*V43</f>
        <v>378000</v>
      </c>
      <c r="W52" s="63">
        <f>'COGS-PRICE-MARGIN_CWS'!$F33*W43</f>
        <v>313200</v>
      </c>
      <c r="X52" s="63">
        <f>'COGS-PRICE-MARGIN_CWS'!$F33*X43</f>
        <v>345600</v>
      </c>
      <c r="Y52" s="63">
        <f>'COGS-PRICE-MARGIN_CWS'!$F33*Y43</f>
        <v>280800</v>
      </c>
      <c r="Z52" s="63">
        <f>'COGS-PRICE-MARGIN_CWS'!$F33*Z43</f>
        <v>280800</v>
      </c>
      <c r="AA52" s="63">
        <f>'COGS-PRICE-MARGIN_CWS'!$F33*AA43</f>
        <v>280800</v>
      </c>
      <c r="AB52" s="63">
        <f>'COGS-PRICE-MARGIN_CWS'!$F33*AB43</f>
        <v>172800</v>
      </c>
      <c r="AC52" s="63">
        <f>'COGS-PRICE-MARGIN_CWS'!$F54*AC43</f>
        <v>281880</v>
      </c>
      <c r="AD52" s="63">
        <f>'COGS-PRICE-MARGIN_CWS'!$F54*AD43</f>
        <v>456840</v>
      </c>
      <c r="AE52" s="63">
        <f>'COGS-PRICE-MARGIN_CWS'!$F54*AE43</f>
        <v>515160</v>
      </c>
      <c r="AF52" s="63">
        <f>'COGS-PRICE-MARGIN_CWS'!$F54*AF43</f>
        <v>515160</v>
      </c>
      <c r="AG52" s="63">
        <f>'COGS-PRICE-MARGIN_CWS'!$F54*AG43</f>
        <v>563760</v>
      </c>
      <c r="AH52" s="63">
        <f>'COGS-PRICE-MARGIN_CWS'!$F54*AH43</f>
        <v>622080</v>
      </c>
      <c r="AI52" s="63">
        <f>'COGS-PRICE-MARGIN_CWS'!$F54*AI43</f>
        <v>515160</v>
      </c>
      <c r="AJ52" s="63">
        <f>'COGS-PRICE-MARGIN_CWS'!$F54*AJ43</f>
        <v>563760</v>
      </c>
      <c r="AK52" s="63">
        <f>'COGS-PRICE-MARGIN_CWS'!$F54*AK43</f>
        <v>456840</v>
      </c>
      <c r="AL52" s="63">
        <f>'COGS-PRICE-MARGIN_CWS'!$F54*AL43</f>
        <v>456840</v>
      </c>
      <c r="AM52" s="63">
        <f>'COGS-PRICE-MARGIN_CWS'!$F54*AM43</f>
        <v>456840</v>
      </c>
      <c r="AN52" s="63">
        <f>'COGS-PRICE-MARGIN_CWS'!$F54*AN43</f>
        <v>281880</v>
      </c>
      <c r="AO52" s="63">
        <f>'COGS-PRICE-MARGIN_CWS'!$F75*AO43</f>
        <v>271188</v>
      </c>
      <c r="AP52" s="63">
        <f>'COGS-PRICE-MARGIN_CWS'!$F75*AP43</f>
        <v>437400</v>
      </c>
      <c r="AQ52" s="63">
        <f>'COGS-PRICE-MARGIN_CWS'!$F75*AQ43</f>
        <v>489888</v>
      </c>
      <c r="AR52" s="63">
        <f>'COGS-PRICE-MARGIN_CWS'!$F75*AR43</f>
        <v>489888</v>
      </c>
      <c r="AS52" s="63">
        <f>'COGS-PRICE-MARGIN_CWS'!$F75*AS43</f>
        <v>542376</v>
      </c>
      <c r="AT52" s="63">
        <f>'COGS-PRICE-MARGIN_CWS'!$F75*AT43</f>
        <v>594864</v>
      </c>
      <c r="AU52" s="63">
        <f>'COGS-PRICE-MARGIN_CWS'!$F75*AU43</f>
        <v>489888</v>
      </c>
      <c r="AV52" s="63">
        <f>'COGS-PRICE-MARGIN_CWS'!$F75*AV43</f>
        <v>542376</v>
      </c>
      <c r="AW52" s="63">
        <f>'COGS-PRICE-MARGIN_CWS'!$F75*AW43</f>
        <v>437400</v>
      </c>
      <c r="AX52" s="63">
        <f>'COGS-PRICE-MARGIN_CWS'!$F75*AX43</f>
        <v>437400</v>
      </c>
      <c r="AY52" s="63">
        <f>'COGS-PRICE-MARGIN_CWS'!$F75*AY43</f>
        <v>437400</v>
      </c>
      <c r="AZ52" s="63">
        <f>'COGS-PRICE-MARGIN_CWS'!$F75*AZ43</f>
        <v>271188</v>
      </c>
      <c r="BA52" s="63">
        <f>'COGS-PRICE-MARGIN_CWS'!$F96*BA43</f>
        <v>259815.6</v>
      </c>
      <c r="BB52" s="63">
        <f>'COGS-PRICE-MARGIN_CWS'!$F96*BB43</f>
        <v>417279.6</v>
      </c>
      <c r="BC52" s="63">
        <f>'COGS-PRICE-MARGIN_CWS'!$F96*BC43</f>
        <v>464518.8</v>
      </c>
      <c r="BD52" s="63">
        <f>'COGS-PRICE-MARGIN_CWS'!$F96*BD43</f>
        <v>464518.8</v>
      </c>
      <c r="BE52" s="63">
        <f>'COGS-PRICE-MARGIN_CWS'!$F96*BE43</f>
        <v>519631.2</v>
      </c>
      <c r="BF52" s="63">
        <f>'COGS-PRICE-MARGIN_CWS'!$F96*BF43</f>
        <v>566870.4</v>
      </c>
      <c r="BG52" s="63">
        <f>'COGS-PRICE-MARGIN_CWS'!$F96*BG43</f>
        <v>464518.8</v>
      </c>
      <c r="BH52" s="63">
        <f>'COGS-PRICE-MARGIN_CWS'!$F96*BH43</f>
        <v>519631.2</v>
      </c>
      <c r="BI52" s="63">
        <f>'COGS-PRICE-MARGIN_CWS'!$F96*BI43</f>
        <v>417279.6</v>
      </c>
      <c r="BJ52" s="63">
        <f>'COGS-PRICE-MARGIN_CWS'!$F96*BJ43</f>
        <v>417279.6</v>
      </c>
      <c r="BK52" s="63">
        <f>'COGS-PRICE-MARGIN_CWS'!$F96*BK43</f>
        <v>417279.6</v>
      </c>
      <c r="BL52" s="63">
        <f>'COGS-PRICE-MARGIN_CWS'!$F96*BL43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'COGS-PRICE-MARGIN_CWS'!$F5*E43</f>
        <v>0</v>
      </c>
      <c r="F53" s="63">
        <f>'COGS-PRICE-MARGIN_CWS'!$F5*F43</f>
        <v>0</v>
      </c>
      <c r="G53" s="63">
        <f>'COGS-PRICE-MARGIN_CWS'!$F5*G43</f>
        <v>0</v>
      </c>
      <c r="H53" s="63">
        <f>'COGS-PRICE-MARGIN_CWS'!$F5*H43</f>
        <v>19500</v>
      </c>
      <c r="I53" s="63">
        <f>'COGS-PRICE-MARGIN_CWS'!$F5*I43</f>
        <v>21500</v>
      </c>
      <c r="J53" s="63">
        <f>'COGS-PRICE-MARGIN_CWS'!$F5*J43</f>
        <v>24000</v>
      </c>
      <c r="K53" s="63">
        <f>'COGS-PRICE-MARGIN_CWS'!$F5*K43</f>
        <v>19500</v>
      </c>
      <c r="L53" s="63">
        <f>'COGS-PRICE-MARGIN_CWS'!$F5*L43</f>
        <v>21500</v>
      </c>
      <c r="M53" s="63">
        <f>'COGS-PRICE-MARGIN_CWS'!$F5*M43</f>
        <v>17500</v>
      </c>
      <c r="N53" s="63">
        <f>'COGS-PRICE-MARGIN_CWS'!$F5*N43</f>
        <v>17500</v>
      </c>
      <c r="O53" s="63">
        <f>'COGS-PRICE-MARGIN_CWS'!$F5*O43</f>
        <v>17500</v>
      </c>
      <c r="P53" s="63">
        <f>'COGS-PRICE-MARGIN_CWS'!$F5*P43</f>
        <v>11000</v>
      </c>
      <c r="Q53" s="63">
        <f>'COGS-PRICE-MARGIN_CWS'!$F34*Q43</f>
        <v>8800</v>
      </c>
      <c r="R53" s="63">
        <f>'COGS-PRICE-MARGIN_CWS'!$F34*R43</f>
        <v>14300</v>
      </c>
      <c r="S53" s="63">
        <f>'COGS-PRICE-MARGIN_CWS'!$F34*S43</f>
        <v>15950</v>
      </c>
      <c r="T53" s="63">
        <f>'COGS-PRICE-MARGIN_CWS'!$F34*T43</f>
        <v>15950</v>
      </c>
      <c r="U53" s="63">
        <f>'COGS-PRICE-MARGIN_CWS'!$F34*U43</f>
        <v>17600</v>
      </c>
      <c r="V53" s="63">
        <f>'COGS-PRICE-MARGIN_CWS'!$F34*V43</f>
        <v>19250</v>
      </c>
      <c r="W53" s="63">
        <f>'COGS-PRICE-MARGIN_CWS'!$F34*W43</f>
        <v>15950</v>
      </c>
      <c r="X53" s="63">
        <f>'COGS-PRICE-MARGIN_CWS'!$F34*X43</f>
        <v>17600</v>
      </c>
      <c r="Y53" s="63">
        <f>'COGS-PRICE-MARGIN_CWS'!$F34*Y43</f>
        <v>14300</v>
      </c>
      <c r="Z53" s="63">
        <f>'COGS-PRICE-MARGIN_CWS'!$F34*Z43</f>
        <v>14300</v>
      </c>
      <c r="AA53" s="63">
        <f>'COGS-PRICE-MARGIN_CWS'!$F34*AA43</f>
        <v>14300</v>
      </c>
      <c r="AB53" s="63">
        <f>'COGS-PRICE-MARGIN_CWS'!$F34*AB43</f>
        <v>8800</v>
      </c>
      <c r="AC53" s="63">
        <f>'COGS-PRICE-MARGIN_CWS'!$F55*AC43</f>
        <v>17545</v>
      </c>
      <c r="AD53" s="63">
        <f>'COGS-PRICE-MARGIN_CWS'!$F55*AD43</f>
        <v>28435</v>
      </c>
      <c r="AE53" s="63">
        <f>'COGS-PRICE-MARGIN_CWS'!$F55*AE43</f>
        <v>32065</v>
      </c>
      <c r="AF53" s="63">
        <f>'COGS-PRICE-MARGIN_CWS'!$F55*AF43</f>
        <v>32065</v>
      </c>
      <c r="AG53" s="63">
        <f>'COGS-PRICE-MARGIN_CWS'!$F55*AG43</f>
        <v>35090</v>
      </c>
      <c r="AH53" s="63">
        <f>'COGS-PRICE-MARGIN_CWS'!$F55*AH43</f>
        <v>38720</v>
      </c>
      <c r="AI53" s="63">
        <f>'COGS-PRICE-MARGIN_CWS'!$F55*AI43</f>
        <v>32065</v>
      </c>
      <c r="AJ53" s="63">
        <f>'COGS-PRICE-MARGIN_CWS'!$F55*AJ43</f>
        <v>35090</v>
      </c>
      <c r="AK53" s="63">
        <f>'COGS-PRICE-MARGIN_CWS'!$F55*AK43</f>
        <v>28435</v>
      </c>
      <c r="AL53" s="63">
        <f>'COGS-PRICE-MARGIN_CWS'!$F55*AL43</f>
        <v>28435</v>
      </c>
      <c r="AM53" s="63">
        <f>'COGS-PRICE-MARGIN_CWS'!$F55*AM43</f>
        <v>28435</v>
      </c>
      <c r="AN53" s="63">
        <f>'COGS-PRICE-MARGIN_CWS'!$F55*AN43</f>
        <v>17545</v>
      </c>
      <c r="AO53" s="63">
        <f>'COGS-PRICE-MARGIN_CWS'!$F76*AO43</f>
        <v>20630.5</v>
      </c>
      <c r="AP53" s="63">
        <f>'COGS-PRICE-MARGIN_CWS'!$F76*AP43</f>
        <v>33275</v>
      </c>
      <c r="AQ53" s="63">
        <f>'COGS-PRICE-MARGIN_CWS'!$F76*AQ43</f>
        <v>37268</v>
      </c>
      <c r="AR53" s="63">
        <f>'COGS-PRICE-MARGIN_CWS'!$F76*AR43</f>
        <v>37268</v>
      </c>
      <c r="AS53" s="63">
        <f>'COGS-PRICE-MARGIN_CWS'!$F76*AS43</f>
        <v>41261</v>
      </c>
      <c r="AT53" s="63">
        <f>'COGS-PRICE-MARGIN_CWS'!$F76*AT43</f>
        <v>45254</v>
      </c>
      <c r="AU53" s="63">
        <f>'COGS-PRICE-MARGIN_CWS'!$F76*AU43</f>
        <v>37268</v>
      </c>
      <c r="AV53" s="63">
        <f>'COGS-PRICE-MARGIN_CWS'!$F76*AV43</f>
        <v>41261</v>
      </c>
      <c r="AW53" s="63">
        <f>'COGS-PRICE-MARGIN_CWS'!$F76*AW43</f>
        <v>33275</v>
      </c>
      <c r="AX53" s="63">
        <f>'COGS-PRICE-MARGIN_CWS'!$F76*AX43</f>
        <v>33275</v>
      </c>
      <c r="AY53" s="63">
        <f>'COGS-PRICE-MARGIN_CWS'!$F76*AY43</f>
        <v>33275</v>
      </c>
      <c r="AZ53" s="63">
        <f>'COGS-PRICE-MARGIN_CWS'!$F76*AZ43</f>
        <v>20630.5</v>
      </c>
      <c r="BA53" s="63">
        <f>'COGS-PRICE-MARGIN_CWS'!$F97*BA43</f>
        <v>36.300000000000004</v>
      </c>
      <c r="BB53" s="63">
        <f>'COGS-PRICE-MARGIN_CWS'!$F97*BB43</f>
        <v>58.300000000000004</v>
      </c>
      <c r="BC53" s="63">
        <f>'COGS-PRICE-MARGIN_CWS'!$F97*BC43</f>
        <v>64.900000000000006</v>
      </c>
      <c r="BD53" s="63">
        <f>'COGS-PRICE-MARGIN_CWS'!$F97*BD43</f>
        <v>64.900000000000006</v>
      </c>
      <c r="BE53" s="63">
        <f>'COGS-PRICE-MARGIN_CWS'!$F97*BE43</f>
        <v>72.600000000000009</v>
      </c>
      <c r="BF53" s="63">
        <f>'COGS-PRICE-MARGIN_CWS'!$F97*BF43</f>
        <v>79.2</v>
      </c>
      <c r="BG53" s="63">
        <f>'COGS-PRICE-MARGIN_CWS'!$F97*BG43</f>
        <v>64.900000000000006</v>
      </c>
      <c r="BH53" s="63">
        <f>'COGS-PRICE-MARGIN_CWS'!$F97*BH43</f>
        <v>72.600000000000009</v>
      </c>
      <c r="BI53" s="63">
        <f>'COGS-PRICE-MARGIN_CWS'!$F97*BI43</f>
        <v>58.300000000000004</v>
      </c>
      <c r="BJ53" s="63">
        <f>'COGS-PRICE-MARGIN_CWS'!$F97*BJ43</f>
        <v>58.300000000000004</v>
      </c>
      <c r="BK53" s="63">
        <f>'COGS-PRICE-MARGIN_CWS'!$F97*BK43</f>
        <v>58.300000000000004</v>
      </c>
      <c r="BL53" s="63">
        <f>'COGS-PRICE-MARGIN_CWS'!$F97*BL43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'COGS-PRICE-MARGIN_CWS'!$F6*E43</f>
        <v>0</v>
      </c>
      <c r="F54" s="63">
        <f>'COGS-PRICE-MARGIN_CWS'!$F6*F43</f>
        <v>0</v>
      </c>
      <c r="G54" s="63">
        <f>'COGS-PRICE-MARGIN_CWS'!$F6*G43</f>
        <v>0</v>
      </c>
      <c r="H54" s="63">
        <f>'COGS-PRICE-MARGIN_CWS'!$F6*H43</f>
        <v>0</v>
      </c>
      <c r="I54" s="63">
        <f>'COGS-PRICE-MARGIN_CWS'!$F6*I43</f>
        <v>0</v>
      </c>
      <c r="J54" s="63">
        <f>'COGS-PRICE-MARGIN_CWS'!$F6*J43</f>
        <v>0</v>
      </c>
      <c r="K54" s="63">
        <f>'COGS-PRICE-MARGIN_CWS'!$F6*K43</f>
        <v>0</v>
      </c>
      <c r="L54" s="63">
        <f>'COGS-PRICE-MARGIN_CWS'!$F6*L43</f>
        <v>0</v>
      </c>
      <c r="M54" s="63">
        <f>'COGS-PRICE-MARGIN_CWS'!$F6*M43</f>
        <v>0</v>
      </c>
      <c r="N54" s="63">
        <f>'COGS-PRICE-MARGIN_CWS'!$F6*N43</f>
        <v>0</v>
      </c>
      <c r="O54" s="63">
        <f>'COGS-PRICE-MARGIN_CWS'!$F6*O43</f>
        <v>0</v>
      </c>
      <c r="P54" s="63">
        <f>'COGS-PRICE-MARGIN_CWS'!$F6*P43</f>
        <v>0</v>
      </c>
      <c r="Q54" s="63">
        <f>'COGS-PRICE-MARGIN_CWS'!$F35*Q43</f>
        <v>0</v>
      </c>
      <c r="R54" s="63">
        <f>'COGS-PRICE-MARGIN_CWS'!$F35*R43</f>
        <v>0</v>
      </c>
      <c r="S54" s="63">
        <f>'COGS-PRICE-MARGIN_CWS'!$F35*S43</f>
        <v>0</v>
      </c>
      <c r="T54" s="63">
        <f>'COGS-PRICE-MARGIN_CWS'!$F35*T43</f>
        <v>0</v>
      </c>
      <c r="U54" s="63">
        <f>'COGS-PRICE-MARGIN_CWS'!$F35*U43</f>
        <v>0</v>
      </c>
      <c r="V54" s="63">
        <f>'COGS-PRICE-MARGIN_CWS'!$F35*V43</f>
        <v>0</v>
      </c>
      <c r="W54" s="63">
        <f>'COGS-PRICE-MARGIN_CWS'!$F35*W43</f>
        <v>0</v>
      </c>
      <c r="X54" s="63">
        <f>'COGS-PRICE-MARGIN_CWS'!$F35*X43</f>
        <v>0</v>
      </c>
      <c r="Y54" s="63">
        <f>'COGS-PRICE-MARGIN_CWS'!$F35*Y43</f>
        <v>0</v>
      </c>
      <c r="Z54" s="63">
        <f>'COGS-PRICE-MARGIN_CWS'!$F35*Z43</f>
        <v>0</v>
      </c>
      <c r="AA54" s="63">
        <f>'COGS-PRICE-MARGIN_CWS'!$F35*AA43</f>
        <v>0</v>
      </c>
      <c r="AB54" s="63">
        <f>'COGS-PRICE-MARGIN_CWS'!$F35*AB43</f>
        <v>0</v>
      </c>
      <c r="AC54" s="63">
        <f>'COGS-PRICE-MARGIN_CWS'!$F56*AC43</f>
        <v>0</v>
      </c>
      <c r="AD54" s="63">
        <f>'COGS-PRICE-MARGIN_CWS'!$F56*AD43</f>
        <v>0</v>
      </c>
      <c r="AE54" s="63">
        <f>'COGS-PRICE-MARGIN_CWS'!$F56*AE43</f>
        <v>0</v>
      </c>
      <c r="AF54" s="63">
        <f>'COGS-PRICE-MARGIN_CWS'!$F56*AF43</f>
        <v>0</v>
      </c>
      <c r="AG54" s="63">
        <f>'COGS-PRICE-MARGIN_CWS'!$F56*AG43</f>
        <v>0</v>
      </c>
      <c r="AH54" s="63">
        <f>'COGS-PRICE-MARGIN_CWS'!$F56*AH43</f>
        <v>0</v>
      </c>
      <c r="AI54" s="63">
        <f>'COGS-PRICE-MARGIN_CWS'!$F56*AI43</f>
        <v>0</v>
      </c>
      <c r="AJ54" s="63">
        <f>'COGS-PRICE-MARGIN_CWS'!$F56*AJ43</f>
        <v>0</v>
      </c>
      <c r="AK54" s="63">
        <f>'COGS-PRICE-MARGIN_CWS'!$F56*AK43</f>
        <v>0</v>
      </c>
      <c r="AL54" s="63">
        <f>'COGS-PRICE-MARGIN_CWS'!$F56*AL43</f>
        <v>0</v>
      </c>
      <c r="AM54" s="63">
        <f>'COGS-PRICE-MARGIN_CWS'!$F56*AM43</f>
        <v>0</v>
      </c>
      <c r="AN54" s="63">
        <f>'COGS-PRICE-MARGIN_CWS'!$F56*AN43</f>
        <v>0</v>
      </c>
      <c r="AO54" s="63">
        <f>'COGS-PRICE-MARGIN_CWS'!$F77*AO43</f>
        <v>0</v>
      </c>
      <c r="AP54" s="63">
        <f>'COGS-PRICE-MARGIN_CWS'!$F77*AP43</f>
        <v>0</v>
      </c>
      <c r="AQ54" s="63">
        <f>'COGS-PRICE-MARGIN_CWS'!$F77*AQ43</f>
        <v>0</v>
      </c>
      <c r="AR54" s="63">
        <f>'COGS-PRICE-MARGIN_CWS'!$F77*AR43</f>
        <v>0</v>
      </c>
      <c r="AS54" s="63">
        <f>'COGS-PRICE-MARGIN_CWS'!$F77*AS43</f>
        <v>0</v>
      </c>
      <c r="AT54" s="63">
        <f>'COGS-PRICE-MARGIN_CWS'!$F77*AT43</f>
        <v>0</v>
      </c>
      <c r="AU54" s="63">
        <f>'COGS-PRICE-MARGIN_CWS'!$F77*AU43</f>
        <v>0</v>
      </c>
      <c r="AV54" s="63">
        <f>'COGS-PRICE-MARGIN_CWS'!$F77*AV43</f>
        <v>0</v>
      </c>
      <c r="AW54" s="63">
        <f>'COGS-PRICE-MARGIN_CWS'!$F77*AW43</f>
        <v>0</v>
      </c>
      <c r="AX54" s="63">
        <f>'COGS-PRICE-MARGIN_CWS'!$F77*AX43</f>
        <v>0</v>
      </c>
      <c r="AY54" s="63">
        <f>'COGS-PRICE-MARGIN_CWS'!$F77*AY43</f>
        <v>0</v>
      </c>
      <c r="AZ54" s="63">
        <f>'COGS-PRICE-MARGIN_CWS'!$F77*AZ43</f>
        <v>0</v>
      </c>
      <c r="BA54" s="63">
        <f>'COGS-PRICE-MARGIN_CWS'!$F98*BA43</f>
        <v>0</v>
      </c>
      <c r="BB54" s="63">
        <f>'COGS-PRICE-MARGIN_CWS'!$F98*BB43</f>
        <v>0</v>
      </c>
      <c r="BC54" s="63">
        <f>'COGS-PRICE-MARGIN_CWS'!$F98*BC43</f>
        <v>0</v>
      </c>
      <c r="BD54" s="63">
        <f>'COGS-PRICE-MARGIN_CWS'!$F98*BD43</f>
        <v>0</v>
      </c>
      <c r="BE54" s="63">
        <f>'COGS-PRICE-MARGIN_CWS'!$F98*BE43</f>
        <v>0</v>
      </c>
      <c r="BF54" s="63">
        <f>'COGS-PRICE-MARGIN_CWS'!$F98*BF43</f>
        <v>0</v>
      </c>
      <c r="BG54" s="63">
        <f>'COGS-PRICE-MARGIN_CWS'!$F98*BG43</f>
        <v>0</v>
      </c>
      <c r="BH54" s="63">
        <f>'COGS-PRICE-MARGIN_CWS'!$F98*BH43</f>
        <v>0</v>
      </c>
      <c r="BI54" s="63">
        <f>'COGS-PRICE-MARGIN_CWS'!$F98*BI43</f>
        <v>0</v>
      </c>
      <c r="BJ54" s="63">
        <f>'COGS-PRICE-MARGIN_CWS'!$F98*BJ43</f>
        <v>0</v>
      </c>
      <c r="BK54" s="63">
        <f>'COGS-PRICE-MARGIN_CWS'!$F98*BK43</f>
        <v>0</v>
      </c>
      <c r="BL54" s="63">
        <f>'COGS-PRICE-MARGIN_CWS'!$F98*BL43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'COGS-PRICE-MARGIN_CWS'!$F7*E43</f>
        <v>0</v>
      </c>
      <c r="F55" s="63">
        <f>'COGS-PRICE-MARGIN_CWS'!$F7*F43</f>
        <v>0</v>
      </c>
      <c r="G55" s="63">
        <f>'COGS-PRICE-MARGIN_CWS'!$F7*G43</f>
        <v>0</v>
      </c>
      <c r="H55" s="63">
        <f>'COGS-PRICE-MARGIN_CWS'!$F7*H43</f>
        <v>0</v>
      </c>
      <c r="I55" s="63">
        <f>'COGS-PRICE-MARGIN_CWS'!$F7*I43</f>
        <v>0</v>
      </c>
      <c r="J55" s="63">
        <f>'COGS-PRICE-MARGIN_CWS'!$F7*J43</f>
        <v>0</v>
      </c>
      <c r="K55" s="63">
        <f>'COGS-PRICE-MARGIN_CWS'!$F7*K43</f>
        <v>0</v>
      </c>
      <c r="L55" s="63">
        <f>'COGS-PRICE-MARGIN_CWS'!$F7*L43</f>
        <v>0</v>
      </c>
      <c r="M55" s="63">
        <f>'COGS-PRICE-MARGIN_CWS'!$F7*M43</f>
        <v>0</v>
      </c>
      <c r="N55" s="63">
        <f>'COGS-PRICE-MARGIN_CWS'!$F7*N43</f>
        <v>0</v>
      </c>
      <c r="O55" s="63">
        <f>'COGS-PRICE-MARGIN_CWS'!$F7*O43</f>
        <v>0</v>
      </c>
      <c r="P55" s="63">
        <f>'COGS-PRICE-MARGIN_CWS'!$F7*P43</f>
        <v>0</v>
      </c>
      <c r="Q55" s="63">
        <f>'COGS-PRICE-MARGIN_CWS'!$F36*Q43</f>
        <v>0</v>
      </c>
      <c r="R55" s="63">
        <f>'COGS-PRICE-MARGIN_CWS'!$F36*R43</f>
        <v>0</v>
      </c>
      <c r="S55" s="63">
        <f>'COGS-PRICE-MARGIN_CWS'!$F36*S43</f>
        <v>0</v>
      </c>
      <c r="T55" s="63">
        <f>'COGS-PRICE-MARGIN_CWS'!$F36*T43</f>
        <v>0</v>
      </c>
      <c r="U55" s="63">
        <f>'COGS-PRICE-MARGIN_CWS'!$F36*U43</f>
        <v>0</v>
      </c>
      <c r="V55" s="63">
        <f>'COGS-PRICE-MARGIN_CWS'!$F36*V43</f>
        <v>0</v>
      </c>
      <c r="W55" s="63">
        <f>'COGS-PRICE-MARGIN_CWS'!$F36*W43</f>
        <v>0</v>
      </c>
      <c r="X55" s="63">
        <f>'COGS-PRICE-MARGIN_CWS'!$F36*X43</f>
        <v>0</v>
      </c>
      <c r="Y55" s="63">
        <f>'COGS-PRICE-MARGIN_CWS'!$F36*Y43</f>
        <v>0</v>
      </c>
      <c r="Z55" s="63">
        <f>'COGS-PRICE-MARGIN_CWS'!$F36*Z43</f>
        <v>0</v>
      </c>
      <c r="AA55" s="63">
        <f>'COGS-PRICE-MARGIN_CWS'!$F36*AA43</f>
        <v>0</v>
      </c>
      <c r="AB55" s="63">
        <f>'COGS-PRICE-MARGIN_CWS'!$F36*AB43</f>
        <v>0</v>
      </c>
      <c r="AC55" s="63">
        <f>'COGS-PRICE-MARGIN_CWS'!$F57*AC43</f>
        <v>0</v>
      </c>
      <c r="AD55" s="63">
        <f>'COGS-PRICE-MARGIN_CWS'!$F57*AD43</f>
        <v>0</v>
      </c>
      <c r="AE55" s="63">
        <f>'COGS-PRICE-MARGIN_CWS'!$F57*AE43</f>
        <v>0</v>
      </c>
      <c r="AF55" s="63">
        <f>'COGS-PRICE-MARGIN_CWS'!$F57*AF43</f>
        <v>0</v>
      </c>
      <c r="AG55" s="63">
        <f>'COGS-PRICE-MARGIN_CWS'!$F57*AG43</f>
        <v>0</v>
      </c>
      <c r="AH55" s="63">
        <f>'COGS-PRICE-MARGIN_CWS'!$F57*AH43</f>
        <v>0</v>
      </c>
      <c r="AI55" s="63">
        <f>'COGS-PRICE-MARGIN_CWS'!$F57*AI43</f>
        <v>0</v>
      </c>
      <c r="AJ55" s="63">
        <f>'COGS-PRICE-MARGIN_CWS'!$F57*AJ43</f>
        <v>0</v>
      </c>
      <c r="AK55" s="63">
        <f>'COGS-PRICE-MARGIN_CWS'!$F57*AK43</f>
        <v>0</v>
      </c>
      <c r="AL55" s="63">
        <f>'COGS-PRICE-MARGIN_CWS'!$F57*AL43</f>
        <v>0</v>
      </c>
      <c r="AM55" s="63">
        <f>'COGS-PRICE-MARGIN_CWS'!$F57*AM43</f>
        <v>0</v>
      </c>
      <c r="AN55" s="63">
        <f>'COGS-PRICE-MARGIN_CWS'!$F57*AN43</f>
        <v>0</v>
      </c>
      <c r="AO55" s="63">
        <f>'COGS-PRICE-MARGIN_CWS'!$F78*AO43</f>
        <v>0</v>
      </c>
      <c r="AP55" s="63">
        <f>'COGS-PRICE-MARGIN_CWS'!$F78*AP43</f>
        <v>0</v>
      </c>
      <c r="AQ55" s="63">
        <f>'COGS-PRICE-MARGIN_CWS'!$F78*AQ43</f>
        <v>0</v>
      </c>
      <c r="AR55" s="63">
        <f>'COGS-PRICE-MARGIN_CWS'!$F78*AR43</f>
        <v>0</v>
      </c>
      <c r="AS55" s="63">
        <f>'COGS-PRICE-MARGIN_CWS'!$F78*AS43</f>
        <v>0</v>
      </c>
      <c r="AT55" s="63">
        <f>'COGS-PRICE-MARGIN_CWS'!$F78*AT43</f>
        <v>0</v>
      </c>
      <c r="AU55" s="63">
        <f>'COGS-PRICE-MARGIN_CWS'!$F78*AU43</f>
        <v>0</v>
      </c>
      <c r="AV55" s="63">
        <f>'COGS-PRICE-MARGIN_CWS'!$F78*AV43</f>
        <v>0</v>
      </c>
      <c r="AW55" s="63">
        <f>'COGS-PRICE-MARGIN_CWS'!$F78*AW43</f>
        <v>0</v>
      </c>
      <c r="AX55" s="63">
        <f>'COGS-PRICE-MARGIN_CWS'!$F78*AX43</f>
        <v>0</v>
      </c>
      <c r="AY55" s="63">
        <f>'COGS-PRICE-MARGIN_CWS'!$F78*AY43</f>
        <v>0</v>
      </c>
      <c r="AZ55" s="63">
        <f>'COGS-PRICE-MARGIN_CWS'!$F78*AZ43</f>
        <v>0</v>
      </c>
      <c r="BA55" s="63">
        <f>'COGS-PRICE-MARGIN_CWS'!$F99*BA43</f>
        <v>0</v>
      </c>
      <c r="BB55" s="63">
        <f>'COGS-PRICE-MARGIN_CWS'!$F99*BB43</f>
        <v>0</v>
      </c>
      <c r="BC55" s="63">
        <f>'COGS-PRICE-MARGIN_CWS'!$F99*BC43</f>
        <v>0</v>
      </c>
      <c r="BD55" s="63">
        <f>'COGS-PRICE-MARGIN_CWS'!$F99*BD43</f>
        <v>0</v>
      </c>
      <c r="BE55" s="63">
        <f>'COGS-PRICE-MARGIN_CWS'!$F99*BE43</f>
        <v>0</v>
      </c>
      <c r="BF55" s="63">
        <f>'COGS-PRICE-MARGIN_CWS'!$F99*BF43</f>
        <v>0</v>
      </c>
      <c r="BG55" s="63">
        <f>'COGS-PRICE-MARGIN_CWS'!$F99*BG43</f>
        <v>0</v>
      </c>
      <c r="BH55" s="63">
        <f>'COGS-PRICE-MARGIN_CWS'!$F99*BH43</f>
        <v>0</v>
      </c>
      <c r="BI55" s="63">
        <f>'COGS-PRICE-MARGIN_CWS'!$F99*BI43</f>
        <v>0</v>
      </c>
      <c r="BJ55" s="63">
        <f>'COGS-PRICE-MARGIN_CWS'!$F99*BJ43</f>
        <v>0</v>
      </c>
      <c r="BK55" s="63">
        <f>'COGS-PRICE-MARGIN_CWS'!$F99*BK43</f>
        <v>0</v>
      </c>
      <c r="BL55" s="63">
        <f>'COGS-PRICE-MARGIN_CWS'!$F99*BL43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</v>
      </c>
      <c r="F65" s="172">
        <f>'COGS-PRICE-MARGIN_CWS'!$C20</f>
        <v>0</v>
      </c>
      <c r="G65" s="172">
        <f>'COGS-PRICE-MARGIN_CWS'!$C20</f>
        <v>0</v>
      </c>
      <c r="H65" s="172">
        <f>'COGS-PRICE-MARGIN_CWS'!$C20</f>
        <v>0</v>
      </c>
      <c r="I65" s="172">
        <f>'COGS-PRICE-MARGIN_CWS'!$C20</f>
        <v>0</v>
      </c>
      <c r="J65" s="172">
        <f>'COGS-PRICE-MARGIN_CWS'!$C20</f>
        <v>0</v>
      </c>
      <c r="K65" s="172">
        <f>'COGS-PRICE-MARGIN_CWS'!$C20</f>
        <v>0</v>
      </c>
      <c r="L65" s="172">
        <f>'COGS-PRICE-MARGIN_CWS'!$C20</f>
        <v>0</v>
      </c>
      <c r="M65" s="172">
        <f>'COGS-PRICE-MARGIN_CWS'!$C20</f>
        <v>0</v>
      </c>
      <c r="N65" s="172">
        <f>'COGS-PRICE-MARGIN_CWS'!$C20</f>
        <v>0</v>
      </c>
      <c r="O65" s="172">
        <f>'COGS-PRICE-MARGIN_CWS'!$C20</f>
        <v>0</v>
      </c>
      <c r="P65" s="172">
        <f>'COGS-PRICE-MARGIN_CWS'!$C20</f>
        <v>0</v>
      </c>
      <c r="Q65" s="172">
        <f>'COGS-PRICE-MARGIN_CWS'!$C48</f>
        <v>0.4</v>
      </c>
      <c r="R65" s="172">
        <f>'COGS-PRICE-MARGIN_CWS'!$C48</f>
        <v>0.4</v>
      </c>
      <c r="S65" s="172">
        <f>'COGS-PRICE-MARGIN_CWS'!$C48</f>
        <v>0.4</v>
      </c>
      <c r="T65" s="172">
        <f>'COGS-PRICE-MARGIN_CWS'!$C48</f>
        <v>0.4</v>
      </c>
      <c r="U65" s="172">
        <f>'COGS-PRICE-MARGIN_CWS'!$C48</f>
        <v>0.4</v>
      </c>
      <c r="V65" s="172">
        <f>'COGS-PRICE-MARGIN_CWS'!$C48</f>
        <v>0.4</v>
      </c>
      <c r="W65" s="172">
        <f>'COGS-PRICE-MARGIN_CWS'!$C48</f>
        <v>0.4</v>
      </c>
      <c r="X65" s="172">
        <f>'COGS-PRICE-MARGIN_CWS'!$C48</f>
        <v>0.4</v>
      </c>
      <c r="Y65" s="172">
        <f>'COGS-PRICE-MARGIN_CWS'!$C48</f>
        <v>0.4</v>
      </c>
      <c r="Z65" s="172">
        <f>'COGS-PRICE-MARGIN_CWS'!$C48</f>
        <v>0.4</v>
      </c>
      <c r="AA65" s="172">
        <f>'COGS-PRICE-MARGIN_CWS'!$C48</f>
        <v>0.4</v>
      </c>
      <c r="AB65" s="172">
        <f>'COGS-PRICE-MARGIN_CWS'!$C48</f>
        <v>0.4</v>
      </c>
      <c r="AC65" s="172">
        <f>'COGS-PRICE-MARGIN_CWS'!$C69</f>
        <v>0.6</v>
      </c>
      <c r="AD65" s="172">
        <f>'COGS-PRICE-MARGIN_CWS'!$C69</f>
        <v>0.6</v>
      </c>
      <c r="AE65" s="172">
        <f>'COGS-PRICE-MARGIN_CWS'!$C69</f>
        <v>0.6</v>
      </c>
      <c r="AF65" s="172">
        <f>'COGS-PRICE-MARGIN_CWS'!$C69</f>
        <v>0.6</v>
      </c>
      <c r="AG65" s="172">
        <f>'COGS-PRICE-MARGIN_CWS'!$C69</f>
        <v>0.6</v>
      </c>
      <c r="AH65" s="172">
        <f>'COGS-PRICE-MARGIN_CWS'!$C69</f>
        <v>0.6</v>
      </c>
      <c r="AI65" s="172">
        <f>'COGS-PRICE-MARGIN_CWS'!$C69</f>
        <v>0.6</v>
      </c>
      <c r="AJ65" s="172">
        <f>'COGS-PRICE-MARGIN_CWS'!$C69</f>
        <v>0.6</v>
      </c>
      <c r="AK65" s="172">
        <f>'COGS-PRICE-MARGIN_CWS'!$C69</f>
        <v>0.6</v>
      </c>
      <c r="AL65" s="172">
        <f>'COGS-PRICE-MARGIN_CWS'!$C69</f>
        <v>0.6</v>
      </c>
      <c r="AM65" s="172">
        <f>'COGS-PRICE-MARGIN_CWS'!$C69</f>
        <v>0.6</v>
      </c>
      <c r="AN65" s="172">
        <f>'COGS-PRICE-MARGIN_CWS'!$C69</f>
        <v>0.6</v>
      </c>
      <c r="AO65" s="172">
        <f>'COGS-PRICE-MARGIN_CWS'!$C90</f>
        <v>0.8</v>
      </c>
      <c r="AP65" s="172">
        <f>'COGS-PRICE-MARGIN_CWS'!$C90</f>
        <v>0.8</v>
      </c>
      <c r="AQ65" s="172">
        <f>'COGS-PRICE-MARGIN_CWS'!$C90</f>
        <v>0.8</v>
      </c>
      <c r="AR65" s="172">
        <f>'COGS-PRICE-MARGIN_CWS'!$C90</f>
        <v>0.8</v>
      </c>
      <c r="AS65" s="172">
        <f>'COGS-PRICE-MARGIN_CWS'!$C90</f>
        <v>0.8</v>
      </c>
      <c r="AT65" s="172">
        <f>'COGS-PRICE-MARGIN_CWS'!$C90</f>
        <v>0.8</v>
      </c>
      <c r="AU65" s="172">
        <f>'COGS-PRICE-MARGIN_CWS'!$C90</f>
        <v>0.8</v>
      </c>
      <c r="AV65" s="172">
        <f>'COGS-PRICE-MARGIN_CWS'!$C90</f>
        <v>0.8</v>
      </c>
      <c r="AW65" s="172">
        <f>'COGS-PRICE-MARGIN_CWS'!$C90</f>
        <v>0.8</v>
      </c>
      <c r="AX65" s="172">
        <f>'COGS-PRICE-MARGIN_CWS'!$C90</f>
        <v>0.8</v>
      </c>
      <c r="AY65" s="172">
        <f>'COGS-PRICE-MARGIN_CWS'!$C90</f>
        <v>0.8</v>
      </c>
      <c r="AZ65" s="172">
        <f>'COGS-PRICE-MARGIN_CWS'!$C90</f>
        <v>0.8</v>
      </c>
      <c r="BA65" s="172">
        <f>'COGS-PRICE-MARGIN_CWS'!$C111</f>
        <v>0.9</v>
      </c>
      <c r="BB65" s="172">
        <f>'COGS-PRICE-MARGIN_CWS'!$C111</f>
        <v>0.9</v>
      </c>
      <c r="BC65" s="172">
        <f>'COGS-PRICE-MARGIN_CWS'!$C111</f>
        <v>0.9</v>
      </c>
      <c r="BD65" s="172">
        <f>'COGS-PRICE-MARGIN_CWS'!$C111</f>
        <v>0.9</v>
      </c>
      <c r="BE65" s="172">
        <f>'COGS-PRICE-MARGIN_CWS'!$C111</f>
        <v>0.9</v>
      </c>
      <c r="BF65" s="172">
        <f>'COGS-PRICE-MARGIN_CWS'!$C111</f>
        <v>0.9</v>
      </c>
      <c r="BG65" s="172">
        <f>'COGS-PRICE-MARGIN_CWS'!$C111</f>
        <v>0.9</v>
      </c>
      <c r="BH65" s="172">
        <f>'COGS-PRICE-MARGIN_CWS'!$C111</f>
        <v>0.9</v>
      </c>
      <c r="BI65" s="172">
        <f>'COGS-PRICE-MARGIN_CWS'!$C111</f>
        <v>0.9</v>
      </c>
      <c r="BJ65" s="172">
        <f>'COGS-PRICE-MARGIN_CWS'!$C111</f>
        <v>0.9</v>
      </c>
      <c r="BK65" s="172">
        <f>'COGS-PRICE-MARGIN_CWS'!$C111</f>
        <v>0.9</v>
      </c>
      <c r="BL65" s="172">
        <f>'COGS-PRICE-MARGIN_CWS'!$C111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39</v>
      </c>
      <c r="I66" s="33">
        <f t="shared" si="50"/>
        <v>43</v>
      </c>
      <c r="J66" s="33">
        <f t="shared" si="50"/>
        <v>48</v>
      </c>
      <c r="K66" s="33">
        <f t="shared" si="50"/>
        <v>39</v>
      </c>
      <c r="L66" s="33">
        <f t="shared" si="50"/>
        <v>43</v>
      </c>
      <c r="M66" s="33">
        <f t="shared" si="50"/>
        <v>35</v>
      </c>
      <c r="N66" s="33">
        <f t="shared" si="50"/>
        <v>35</v>
      </c>
      <c r="O66" s="33">
        <f t="shared" si="50"/>
        <v>35</v>
      </c>
      <c r="P66" s="33">
        <f t="shared" si="50"/>
        <v>22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>
        <f>SUM(E66:BL66)</f>
        <v>937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0</v>
      </c>
      <c r="O67" s="33">
        <f t="shared" si="52"/>
        <v>0</v>
      </c>
      <c r="P67" s="33">
        <f t="shared" si="52"/>
        <v>0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>
        <f>SUM(E67:BL67)</f>
        <v>1590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'COGS-PRICE-MARGIN_CWS'!$C25*E66</f>
        <v>0</v>
      </c>
      <c r="F71" s="108">
        <f>'COGS-PRICE-MARGIN_CWS'!$C25*F66</f>
        <v>0</v>
      </c>
      <c r="G71" s="108">
        <f>'COGS-PRICE-MARGIN_CWS'!$C25*G66</f>
        <v>0</v>
      </c>
      <c r="H71" s="108">
        <f>'COGS-PRICE-MARGIN_CWS'!$C25*H66</f>
        <v>897000</v>
      </c>
      <c r="I71" s="108">
        <f>'COGS-PRICE-MARGIN_CWS'!$C25*I66</f>
        <v>989000</v>
      </c>
      <c r="J71" s="108">
        <f>'COGS-PRICE-MARGIN_CWS'!$C25*J66</f>
        <v>1104000</v>
      </c>
      <c r="K71" s="108">
        <f>'COGS-PRICE-MARGIN_CWS'!$C25*K66</f>
        <v>897000</v>
      </c>
      <c r="L71" s="108">
        <f>'COGS-PRICE-MARGIN_CWS'!$C25*L66</f>
        <v>989000</v>
      </c>
      <c r="M71" s="108">
        <f>'COGS-PRICE-MARGIN_CWS'!$C25*M66</f>
        <v>805000</v>
      </c>
      <c r="N71" s="108">
        <f>'COGS-PRICE-MARGIN_CWS'!$C25*N66</f>
        <v>805000</v>
      </c>
      <c r="O71" s="108">
        <f>'COGS-PRICE-MARGIN_CWS'!$C25*O66</f>
        <v>805000</v>
      </c>
      <c r="P71" s="108">
        <f>'COGS-PRICE-MARGIN_CWS'!$C25*P66</f>
        <v>506000</v>
      </c>
      <c r="Q71" s="108">
        <f>'COGS-PRICE-MARGIN_CWS'!$C40*Q66</f>
        <v>2250</v>
      </c>
      <c r="R71" s="108">
        <f>'COGS-PRICE-MARGIN_CWS'!$C40*R66</f>
        <v>3750</v>
      </c>
      <c r="S71" s="108">
        <f>'COGS-PRICE-MARGIN_CWS'!$C40*S66</f>
        <v>4250</v>
      </c>
      <c r="T71" s="108">
        <f>'COGS-PRICE-MARGIN_CWS'!$C40*T66</f>
        <v>4250</v>
      </c>
      <c r="U71" s="108">
        <f>'COGS-PRICE-MARGIN_CWS'!$C40*U66</f>
        <v>4750</v>
      </c>
      <c r="V71" s="108">
        <f>'COGS-PRICE-MARGIN_CWS'!$C40*V66</f>
        <v>5250</v>
      </c>
      <c r="W71" s="108">
        <f>'COGS-PRICE-MARGIN_CWS'!$C40*W66</f>
        <v>4250</v>
      </c>
      <c r="X71" s="108">
        <f>'COGS-PRICE-MARGIN_CWS'!$C40*X66</f>
        <v>4750</v>
      </c>
      <c r="Y71" s="108">
        <f>'COGS-PRICE-MARGIN_CWS'!$C40*Y66</f>
        <v>3750</v>
      </c>
      <c r="Z71" s="108">
        <f>'COGS-PRICE-MARGIN_CWS'!$C40*Z66</f>
        <v>3750</v>
      </c>
      <c r="AA71" s="108">
        <f>'COGS-PRICE-MARGIN_CWS'!$C40*AA66</f>
        <v>3750</v>
      </c>
      <c r="AB71" s="108">
        <f>'COGS-PRICE-MARGIN_CWS'!$C40*AB66</f>
        <v>2250</v>
      </c>
      <c r="AC71" s="108">
        <f>'COGS-PRICE-MARGIN_CWS'!$C61*AC66</f>
        <v>2750</v>
      </c>
      <c r="AD71" s="108">
        <f>'COGS-PRICE-MARGIN_CWS'!$C61*AD66</f>
        <v>4500</v>
      </c>
      <c r="AE71" s="108">
        <f>'COGS-PRICE-MARGIN_CWS'!$C61*AE66</f>
        <v>5250</v>
      </c>
      <c r="AF71" s="108">
        <f>'COGS-PRICE-MARGIN_CWS'!$C61*AF66</f>
        <v>5250</v>
      </c>
      <c r="AG71" s="108">
        <f>'COGS-PRICE-MARGIN_CWS'!$C61*AG66</f>
        <v>5750</v>
      </c>
      <c r="AH71" s="108">
        <f>'COGS-PRICE-MARGIN_CWS'!$C61*AH66</f>
        <v>6250</v>
      </c>
      <c r="AI71" s="108">
        <f>'COGS-PRICE-MARGIN_CWS'!$C61*AI66</f>
        <v>5250</v>
      </c>
      <c r="AJ71" s="108">
        <f>'COGS-PRICE-MARGIN_CWS'!$C61*AJ66</f>
        <v>5750</v>
      </c>
      <c r="AK71" s="108">
        <f>'COGS-PRICE-MARGIN_CWS'!$C61*AK66</f>
        <v>4500</v>
      </c>
      <c r="AL71" s="108">
        <f>'COGS-PRICE-MARGIN_CWS'!$C61*AL66</f>
        <v>4500</v>
      </c>
      <c r="AM71" s="108">
        <f>'COGS-PRICE-MARGIN_CWS'!$C61*AM66</f>
        <v>4500</v>
      </c>
      <c r="AN71" s="108">
        <f>'COGS-PRICE-MARGIN_CWS'!$C61*AN66</f>
        <v>2750</v>
      </c>
      <c r="AO71" s="108">
        <f>'COGS-PRICE-MARGIN_CWS'!$C82*AO66</f>
        <v>2100</v>
      </c>
      <c r="AP71" s="108">
        <f>'COGS-PRICE-MARGIN_CWS'!$C82*AP66</f>
        <v>3500</v>
      </c>
      <c r="AQ71" s="108">
        <f>'COGS-PRICE-MARGIN_CWS'!$C82*AQ66</f>
        <v>3850</v>
      </c>
      <c r="AR71" s="108">
        <f>'COGS-PRICE-MARGIN_CWS'!$C82*AR66</f>
        <v>3850</v>
      </c>
      <c r="AS71" s="108">
        <f>'COGS-PRICE-MARGIN_CWS'!$C82*AS66</f>
        <v>4200</v>
      </c>
      <c r="AT71" s="108">
        <f>'COGS-PRICE-MARGIN_CWS'!$C82*AT66</f>
        <v>4550</v>
      </c>
      <c r="AU71" s="108">
        <f>'COGS-PRICE-MARGIN_CWS'!$C82*AU66</f>
        <v>3850</v>
      </c>
      <c r="AV71" s="108">
        <f>'COGS-PRICE-MARGIN_CWS'!$C82*AV66</f>
        <v>4200</v>
      </c>
      <c r="AW71" s="108">
        <f>'COGS-PRICE-MARGIN_CWS'!$C82*AW66</f>
        <v>3500</v>
      </c>
      <c r="AX71" s="108">
        <f>'COGS-PRICE-MARGIN_CWS'!$C82*AX66</f>
        <v>3500</v>
      </c>
      <c r="AY71" s="108">
        <f>'COGS-PRICE-MARGIN_CWS'!$C82*AY66</f>
        <v>3500</v>
      </c>
      <c r="AZ71" s="108">
        <f>'COGS-PRICE-MARGIN_CWS'!$C82*AZ66</f>
        <v>2100</v>
      </c>
      <c r="BA71" s="108">
        <f>'COGS-PRICE-MARGIN_CWS'!$C103*BA66</f>
        <v>1050</v>
      </c>
      <c r="BB71" s="108">
        <f>'COGS-PRICE-MARGIN_CWS'!$C103*BB66</f>
        <v>1750</v>
      </c>
      <c r="BC71" s="108">
        <f>'COGS-PRICE-MARGIN_CWS'!$C103*BC66</f>
        <v>1750</v>
      </c>
      <c r="BD71" s="108">
        <f>'COGS-PRICE-MARGIN_CWS'!$C103*BD66</f>
        <v>1750</v>
      </c>
      <c r="BE71" s="108">
        <f>'COGS-PRICE-MARGIN_CWS'!$C103*BE66</f>
        <v>2100</v>
      </c>
      <c r="BF71" s="108">
        <f>'COGS-PRICE-MARGIN_CWS'!$C103*BF66</f>
        <v>2450</v>
      </c>
      <c r="BG71" s="108">
        <f>'COGS-PRICE-MARGIN_CWS'!$C103*BG66</f>
        <v>1750</v>
      </c>
      <c r="BH71" s="108">
        <f>'COGS-PRICE-MARGIN_CWS'!$C103*BH66</f>
        <v>2100</v>
      </c>
      <c r="BI71" s="108">
        <f>'COGS-PRICE-MARGIN_CWS'!$C103*BI66</f>
        <v>1750</v>
      </c>
      <c r="BJ71" s="108">
        <f>'COGS-PRICE-MARGIN_CWS'!$C103*BJ66</f>
        <v>1750</v>
      </c>
      <c r="BK71" s="108">
        <f>'COGS-PRICE-MARGIN_CWS'!$C103*BK66</f>
        <v>1750</v>
      </c>
      <c r="BL71" s="108">
        <f>'COGS-PRICE-MARGIN_CWS'!$C103*BL66</f>
        <v>1050</v>
      </c>
      <c r="BM71" s="118">
        <f>SUM(E71:BL71)</f>
        <v>7964700</v>
      </c>
    </row>
    <row r="72" spans="2:66" x14ac:dyDescent="0.15">
      <c r="B72" s="47" t="s">
        <v>347</v>
      </c>
      <c r="C72" s="47"/>
      <c r="E72" s="172">
        <f>'COGS-PRICE-MARGIN_CWS'!$D25</f>
        <v>0.09</v>
      </c>
      <c r="F72" s="172">
        <f>'COGS-PRICE-MARGIN_CWS'!$D25</f>
        <v>0.09</v>
      </c>
      <c r="G72" s="172">
        <f>'COGS-PRICE-MARGIN_CWS'!$D25</f>
        <v>0.09</v>
      </c>
      <c r="H72" s="172">
        <f>'COGS-PRICE-MARGIN_CWS'!$D25</f>
        <v>0.09</v>
      </c>
      <c r="I72" s="172">
        <f>'COGS-PRICE-MARGIN_CWS'!$D25</f>
        <v>0.09</v>
      </c>
      <c r="J72" s="172">
        <f>'COGS-PRICE-MARGIN_CWS'!$D25</f>
        <v>0.09</v>
      </c>
      <c r="K72" s="172">
        <f>'COGS-PRICE-MARGIN_CWS'!$D25</f>
        <v>0.09</v>
      </c>
      <c r="L72" s="172">
        <f>'COGS-PRICE-MARGIN_CWS'!$D25</f>
        <v>0.09</v>
      </c>
      <c r="M72" s="172">
        <f>'COGS-PRICE-MARGIN_CWS'!$D25</f>
        <v>0.09</v>
      </c>
      <c r="N72" s="172">
        <f>'COGS-PRICE-MARGIN_CWS'!$D25</f>
        <v>0.09</v>
      </c>
      <c r="O72" s="172">
        <f>'COGS-PRICE-MARGIN_CWS'!$D25</f>
        <v>0.09</v>
      </c>
      <c r="P72" s="172">
        <f>'COGS-PRICE-MARGIN_CWS'!$D25</f>
        <v>0.09</v>
      </c>
      <c r="Q72" s="172">
        <f>'COGS-PRICE-MARGIN_CWS'!$D40</f>
        <v>0.25</v>
      </c>
      <c r="R72" s="172">
        <f>'COGS-PRICE-MARGIN_CWS'!$D40</f>
        <v>0.25</v>
      </c>
      <c r="S72" s="172">
        <f>'COGS-PRICE-MARGIN_CWS'!$D40</f>
        <v>0.25</v>
      </c>
      <c r="T72" s="172">
        <f>'COGS-PRICE-MARGIN_CWS'!$D40</f>
        <v>0.25</v>
      </c>
      <c r="U72" s="172">
        <f>'COGS-PRICE-MARGIN_CWS'!$D40</f>
        <v>0.25</v>
      </c>
      <c r="V72" s="172">
        <f>'COGS-PRICE-MARGIN_CWS'!$D40</f>
        <v>0.25</v>
      </c>
      <c r="W72" s="172">
        <f>'COGS-PRICE-MARGIN_CWS'!$D40</f>
        <v>0.25</v>
      </c>
      <c r="X72" s="172">
        <f>'COGS-PRICE-MARGIN_CWS'!$D40</f>
        <v>0.25</v>
      </c>
      <c r="Y72" s="172">
        <f>'COGS-PRICE-MARGIN_CWS'!$D40</f>
        <v>0.25</v>
      </c>
      <c r="Z72" s="172">
        <f>'COGS-PRICE-MARGIN_CWS'!$D40</f>
        <v>0.25</v>
      </c>
      <c r="AA72" s="172">
        <f>'COGS-PRICE-MARGIN_CWS'!$D40</f>
        <v>0.25</v>
      </c>
      <c r="AB72" s="172">
        <f>'COGS-PRICE-MARGIN_CWS'!$D40</f>
        <v>0.25</v>
      </c>
      <c r="AC72" s="172">
        <f>'COGS-PRICE-MARGIN_CWS'!$D61</f>
        <v>0.15</v>
      </c>
      <c r="AD72" s="172">
        <f>'COGS-PRICE-MARGIN_CWS'!$D61</f>
        <v>0.15</v>
      </c>
      <c r="AE72" s="172">
        <f>'COGS-PRICE-MARGIN_CWS'!$D61</f>
        <v>0.15</v>
      </c>
      <c r="AF72" s="172">
        <f>'COGS-PRICE-MARGIN_CWS'!$D61</f>
        <v>0.15</v>
      </c>
      <c r="AG72" s="172">
        <f>'COGS-PRICE-MARGIN_CWS'!$D61</f>
        <v>0.15</v>
      </c>
      <c r="AH72" s="172">
        <f>'COGS-PRICE-MARGIN_CWS'!$D61</f>
        <v>0.15</v>
      </c>
      <c r="AI72" s="172">
        <f>'COGS-PRICE-MARGIN_CWS'!$D61</f>
        <v>0.15</v>
      </c>
      <c r="AJ72" s="172">
        <f>'COGS-PRICE-MARGIN_CWS'!$D61</f>
        <v>0.15</v>
      </c>
      <c r="AK72" s="172">
        <f>'COGS-PRICE-MARGIN_CWS'!$D61</f>
        <v>0.15</v>
      </c>
      <c r="AL72" s="172">
        <f>'COGS-PRICE-MARGIN_CWS'!$D61</f>
        <v>0.15</v>
      </c>
      <c r="AM72" s="172">
        <f>'COGS-PRICE-MARGIN_CWS'!$D61</f>
        <v>0.15</v>
      </c>
      <c r="AN72" s="172">
        <f>'COGS-PRICE-MARGIN_CWS'!$D61</f>
        <v>0.15</v>
      </c>
      <c r="AO72" s="172">
        <f>'COGS-PRICE-MARGIN_CWS'!$D82</f>
        <v>0.1</v>
      </c>
      <c r="AP72" s="172">
        <f>'COGS-PRICE-MARGIN_CWS'!$D82</f>
        <v>0.1</v>
      </c>
      <c r="AQ72" s="172">
        <f>'COGS-PRICE-MARGIN_CWS'!$D82</f>
        <v>0.1</v>
      </c>
      <c r="AR72" s="172">
        <f>'COGS-PRICE-MARGIN_CWS'!$D82</f>
        <v>0.1</v>
      </c>
      <c r="AS72" s="172">
        <f>'COGS-PRICE-MARGIN_CWS'!$D82</f>
        <v>0.1</v>
      </c>
      <c r="AT72" s="172">
        <f>'COGS-PRICE-MARGIN_CWS'!$D82</f>
        <v>0.1</v>
      </c>
      <c r="AU72" s="172">
        <f>'COGS-PRICE-MARGIN_CWS'!$D82</f>
        <v>0.1</v>
      </c>
      <c r="AV72" s="172">
        <f>'COGS-PRICE-MARGIN_CWS'!$D82</f>
        <v>0.1</v>
      </c>
      <c r="AW72" s="172">
        <f>'COGS-PRICE-MARGIN_CWS'!$D82</f>
        <v>0.1</v>
      </c>
      <c r="AX72" s="172">
        <f>'COGS-PRICE-MARGIN_CWS'!$D82</f>
        <v>0.1</v>
      </c>
      <c r="AY72" s="172">
        <f>'COGS-PRICE-MARGIN_CWS'!$D82</f>
        <v>0.1</v>
      </c>
      <c r="AZ72" s="172">
        <f>'COGS-PRICE-MARGIN_CWS'!$D82</f>
        <v>0.1</v>
      </c>
      <c r="BA72" s="172">
        <f>'COGS-PRICE-MARGIN_CWS'!$D103</f>
        <v>0.1</v>
      </c>
      <c r="BB72" s="172">
        <f>'COGS-PRICE-MARGIN_CWS'!$D103</f>
        <v>0.1</v>
      </c>
      <c r="BC72" s="172">
        <f>'COGS-PRICE-MARGIN_CWS'!$D103</f>
        <v>0.1</v>
      </c>
      <c r="BD72" s="172">
        <f>'COGS-PRICE-MARGIN_CWS'!$D103</f>
        <v>0.1</v>
      </c>
      <c r="BE72" s="172">
        <f>'COGS-PRICE-MARGIN_CWS'!$D103</f>
        <v>0.1</v>
      </c>
      <c r="BF72" s="172">
        <f>'COGS-PRICE-MARGIN_CWS'!$D103</f>
        <v>0.1</v>
      </c>
      <c r="BG72" s="172">
        <f>'COGS-PRICE-MARGIN_CWS'!$D103</f>
        <v>0.1</v>
      </c>
      <c r="BH72" s="172">
        <f>'COGS-PRICE-MARGIN_CWS'!$D103</f>
        <v>0.1</v>
      </c>
      <c r="BI72" s="172">
        <f>'COGS-PRICE-MARGIN_CWS'!$D103</f>
        <v>0.1</v>
      </c>
      <c r="BJ72" s="172">
        <f>'COGS-PRICE-MARGIN_CWS'!$D103</f>
        <v>0.1</v>
      </c>
      <c r="BK72" s="172">
        <f>'COGS-PRICE-MARGIN_CWS'!$D103</f>
        <v>0.1</v>
      </c>
      <c r="BL72" s="172">
        <f>'COGS-PRICE-MARGIN_CWS'!$D103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816270</v>
      </c>
      <c r="I73" s="63">
        <f t="shared" si="53"/>
        <v>899990</v>
      </c>
      <c r="J73" s="63">
        <f t="shared" si="53"/>
        <v>1004640</v>
      </c>
      <c r="K73" s="63">
        <f t="shared" si="53"/>
        <v>816270</v>
      </c>
      <c r="L73" s="63">
        <f t="shared" si="53"/>
        <v>899990</v>
      </c>
      <c r="M73" s="63">
        <f t="shared" si="53"/>
        <v>732550</v>
      </c>
      <c r="N73" s="63">
        <f t="shared" si="53"/>
        <v>732550</v>
      </c>
      <c r="O73" s="63">
        <f t="shared" si="53"/>
        <v>732550</v>
      </c>
      <c r="P73" s="63">
        <f t="shared" si="53"/>
        <v>460460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>
        <f>SUM(E73:BL73)</f>
        <v>7236300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816270</v>
      </c>
      <c r="I75" s="63">
        <f t="shared" si="55"/>
        <v>899990</v>
      </c>
      <c r="J75" s="63">
        <f t="shared" si="55"/>
        <v>1004640</v>
      </c>
      <c r="K75" s="63">
        <f t="shared" si="55"/>
        <v>816270</v>
      </c>
      <c r="L75" s="63">
        <f t="shared" si="55"/>
        <v>899990</v>
      </c>
      <c r="M75" s="63">
        <f t="shared" si="55"/>
        <v>732550</v>
      </c>
      <c r="N75" s="63">
        <f t="shared" si="55"/>
        <v>732550</v>
      </c>
      <c r="O75" s="63">
        <f t="shared" si="55"/>
        <v>732550</v>
      </c>
      <c r="P75" s="63">
        <f t="shared" si="55"/>
        <v>460460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0</v>
      </c>
      <c r="O78" s="63">
        <f>'COGS-PRICE-MARGIN_CWS'!$C18*O67</f>
        <v>0</v>
      </c>
      <c r="P78" s="63">
        <f>'COGS-PRICE-MARGIN_CWS'!$C18*P67</f>
        <v>0</v>
      </c>
      <c r="Q78" s="63">
        <f>'COGS-PRICE-MARGIN_CWS'!$C46*Q67</f>
        <v>175</v>
      </c>
      <c r="R78" s="63">
        <f>'COGS-PRICE-MARGIN_CWS'!$C46*R67</f>
        <v>275</v>
      </c>
      <c r="S78" s="63">
        <f>'COGS-PRICE-MARGIN_CWS'!$C46*S67</f>
        <v>300</v>
      </c>
      <c r="T78" s="63">
        <f>'COGS-PRICE-MARGIN_CWS'!$C46*T67</f>
        <v>300</v>
      </c>
      <c r="U78" s="63">
        <f>'COGS-PRICE-MARGIN_CWS'!$C46*U67</f>
        <v>325</v>
      </c>
      <c r="V78" s="63">
        <f>'COGS-PRICE-MARGIN_CWS'!$C46*V67</f>
        <v>350</v>
      </c>
      <c r="W78" s="63">
        <f>'COGS-PRICE-MARGIN_CWS'!$C46*W67</f>
        <v>300</v>
      </c>
      <c r="X78" s="63">
        <f>'COGS-PRICE-MARGIN_CWS'!$C46*X67</f>
        <v>325</v>
      </c>
      <c r="Y78" s="63">
        <f>'COGS-PRICE-MARGIN_CWS'!$C46*Y67</f>
        <v>275</v>
      </c>
      <c r="Z78" s="63">
        <f>'COGS-PRICE-MARGIN_CWS'!$C46*Z67</f>
        <v>275</v>
      </c>
      <c r="AA78" s="63">
        <f>'COGS-PRICE-MARGIN_CWS'!$C46*AA67</f>
        <v>275</v>
      </c>
      <c r="AB78" s="63">
        <f>'COGS-PRICE-MARGIN_CWS'!$C46*AB67</f>
        <v>175</v>
      </c>
      <c r="AC78" s="63">
        <f>'COGS-PRICE-MARGIN_CWS'!$C67*AC67</f>
        <v>450</v>
      </c>
      <c r="AD78" s="63">
        <f>'COGS-PRICE-MARGIN_CWS'!$C67*AD67</f>
        <v>725</v>
      </c>
      <c r="AE78" s="63">
        <f>'COGS-PRICE-MARGIN_CWS'!$C67*AE67</f>
        <v>800</v>
      </c>
      <c r="AF78" s="63">
        <f>'COGS-PRICE-MARGIN_CWS'!$C67*AF67</f>
        <v>800</v>
      </c>
      <c r="AG78" s="63">
        <f>'COGS-PRICE-MARGIN_CWS'!$C67*AG67</f>
        <v>875</v>
      </c>
      <c r="AH78" s="63">
        <f>'COGS-PRICE-MARGIN_CWS'!$C67*AH67</f>
        <v>975</v>
      </c>
      <c r="AI78" s="63">
        <f>'COGS-PRICE-MARGIN_CWS'!$C67*AI67</f>
        <v>800</v>
      </c>
      <c r="AJ78" s="63">
        <f>'COGS-PRICE-MARGIN_CWS'!$C67*AJ67</f>
        <v>875</v>
      </c>
      <c r="AK78" s="63">
        <f>'COGS-PRICE-MARGIN_CWS'!$C67*AK67</f>
        <v>725</v>
      </c>
      <c r="AL78" s="63">
        <f>'COGS-PRICE-MARGIN_CWS'!$C67*AL67</f>
        <v>725</v>
      </c>
      <c r="AM78" s="63">
        <f>'COGS-PRICE-MARGIN_CWS'!$C67*AM67</f>
        <v>725</v>
      </c>
      <c r="AN78" s="63">
        <f>'COGS-PRICE-MARGIN_CWS'!$C67*AN67</f>
        <v>450</v>
      </c>
      <c r="AO78" s="63">
        <f>'COGS-PRICE-MARGIN_CWS'!$C88*AO67</f>
        <v>625</v>
      </c>
      <c r="AP78" s="63">
        <f>'COGS-PRICE-MARGIN_CWS'!$C88*AP67</f>
        <v>1000</v>
      </c>
      <c r="AQ78" s="63">
        <f>'COGS-PRICE-MARGIN_CWS'!$C88*AQ67</f>
        <v>1125</v>
      </c>
      <c r="AR78" s="63">
        <f>'COGS-PRICE-MARGIN_CWS'!$C88*AR67</f>
        <v>1125</v>
      </c>
      <c r="AS78" s="63">
        <f>'COGS-PRICE-MARGIN_CWS'!$C88*AS67</f>
        <v>1250</v>
      </c>
      <c r="AT78" s="63">
        <f>'COGS-PRICE-MARGIN_CWS'!$C88*AT67</f>
        <v>1375</v>
      </c>
      <c r="AU78" s="63">
        <f>'COGS-PRICE-MARGIN_CWS'!$C88*AU67</f>
        <v>1125</v>
      </c>
      <c r="AV78" s="63">
        <f>'COGS-PRICE-MARGIN_CWS'!$C88*AV67</f>
        <v>1250</v>
      </c>
      <c r="AW78" s="63">
        <f>'COGS-PRICE-MARGIN_CWS'!$C88*AW67</f>
        <v>1000</v>
      </c>
      <c r="AX78" s="63">
        <f>'COGS-PRICE-MARGIN_CWS'!$C88*AX67</f>
        <v>1000</v>
      </c>
      <c r="AY78" s="63">
        <f>'COGS-PRICE-MARGIN_CWS'!$C88*AY67</f>
        <v>1000</v>
      </c>
      <c r="AZ78" s="63">
        <f>'COGS-PRICE-MARGIN_CWS'!$C88*AZ67</f>
        <v>625</v>
      </c>
      <c r="BA78" s="63">
        <f>'COGS-PRICE-MARGIN_CWS'!$C109*BA67</f>
        <v>750</v>
      </c>
      <c r="BB78" s="63">
        <f>'COGS-PRICE-MARGIN_CWS'!$C109*BB67</f>
        <v>1200</v>
      </c>
      <c r="BC78" s="63">
        <f>'COGS-PRICE-MARGIN_CWS'!$C109*BC67</f>
        <v>1350</v>
      </c>
      <c r="BD78" s="63">
        <f>'COGS-PRICE-MARGIN_CWS'!$C109*BD67</f>
        <v>1350</v>
      </c>
      <c r="BE78" s="63">
        <f>'COGS-PRICE-MARGIN_CWS'!$C109*BE67</f>
        <v>1500</v>
      </c>
      <c r="BF78" s="63">
        <f>'COGS-PRICE-MARGIN_CWS'!$C109*BF67</f>
        <v>1625</v>
      </c>
      <c r="BG78" s="63">
        <f>'COGS-PRICE-MARGIN_CWS'!$C109*BG67</f>
        <v>1350</v>
      </c>
      <c r="BH78" s="63">
        <f>'COGS-PRICE-MARGIN_CWS'!$C109*BH67</f>
        <v>1500</v>
      </c>
      <c r="BI78" s="63">
        <f>'COGS-PRICE-MARGIN_CWS'!$C109*BI67</f>
        <v>1200</v>
      </c>
      <c r="BJ78" s="63">
        <f>'COGS-PRICE-MARGIN_CWS'!$C109*BJ67</f>
        <v>1200</v>
      </c>
      <c r="BK78" s="63">
        <f>'COGS-PRICE-MARGIN_CWS'!$C109*BK67</f>
        <v>1200</v>
      </c>
      <c r="BL78" s="63">
        <f>'COGS-PRICE-MARGIN_CWS'!$C109*BL67</f>
        <v>750</v>
      </c>
      <c r="BM78" s="118">
        <f>SUM(E78:BL78)</f>
        <v>39750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0</v>
      </c>
      <c r="O80" s="63">
        <f t="shared" si="56"/>
        <v>0</v>
      </c>
      <c r="P80" s="63">
        <f t="shared" si="56"/>
        <v>0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1455090</v>
      </c>
      <c r="I82" s="63">
        <f t="shared" si="57"/>
        <v>1604330</v>
      </c>
      <c r="J82" s="63">
        <f t="shared" si="57"/>
        <v>1790880</v>
      </c>
      <c r="K82" s="63">
        <f t="shared" si="57"/>
        <v>1455090</v>
      </c>
      <c r="L82" s="63">
        <f t="shared" si="57"/>
        <v>1604330</v>
      </c>
      <c r="M82" s="63">
        <f t="shared" si="57"/>
        <v>1305850</v>
      </c>
      <c r="N82" s="63">
        <f t="shared" si="57"/>
        <v>1305850</v>
      </c>
      <c r="O82" s="63">
        <f t="shared" si="57"/>
        <v>1305850</v>
      </c>
      <c r="P82" s="63">
        <f t="shared" si="57"/>
        <v>820820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>
        <f>SUM(E82:BL82)</f>
        <v>29247953.75</v>
      </c>
      <c r="BN82" s="178">
        <f>BM79+BM78+BM74+BM73+BM48</f>
        <v>29247953.75</v>
      </c>
    </row>
    <row r="83" spans="2:66" x14ac:dyDescent="0.15">
      <c r="B83" s="33" t="s">
        <v>663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967590</v>
      </c>
      <c r="I83" s="63">
        <f t="shared" si="59"/>
        <v>1066830</v>
      </c>
      <c r="J83" s="63">
        <f t="shared" si="59"/>
        <v>1190880</v>
      </c>
      <c r="K83" s="63">
        <f t="shared" si="59"/>
        <v>967590</v>
      </c>
      <c r="L83" s="63">
        <f t="shared" si="59"/>
        <v>1066830</v>
      </c>
      <c r="M83" s="63">
        <f t="shared" si="59"/>
        <v>868350</v>
      </c>
      <c r="N83" s="63">
        <f t="shared" si="59"/>
        <v>868350</v>
      </c>
      <c r="O83" s="63">
        <f t="shared" si="59"/>
        <v>868350</v>
      </c>
      <c r="P83" s="63">
        <f t="shared" si="59"/>
        <v>545820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>
        <f>SUM(E83:BL83)</f>
        <v>4271268.049999998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125580</v>
      </c>
      <c r="G8" s="9">
        <f>'REV-REVCALC_CWS'!I34</f>
        <v>125580</v>
      </c>
      <c r="H8" s="9">
        <f>'REV-REVCALC_CWS'!J34</f>
        <v>146510</v>
      </c>
      <c r="I8" s="9">
        <f>'REV-REVCALC_CWS'!K34</f>
        <v>125580</v>
      </c>
      <c r="J8" s="9">
        <f>'REV-REVCALC_CWS'!L34</f>
        <v>125580</v>
      </c>
      <c r="K8" s="9">
        <f>'REV-REVCALC_CWS'!M34</f>
        <v>104650</v>
      </c>
      <c r="L8" s="9">
        <f>'REV-REVCALC_CWS'!N34</f>
        <v>104650</v>
      </c>
      <c r="M8" s="9">
        <f>'REV-REVCALC_CWS'!O34</f>
        <v>104650</v>
      </c>
      <c r="N8" s="9">
        <f>'REV-REVCALC_CWS'!P34</f>
        <v>62790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370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0</v>
      </c>
      <c r="M9" s="9">
        <f>'REV-REVCALC_CWS'!O35</f>
        <v>0</v>
      </c>
      <c r="N9" s="9">
        <f>'REV-REVCALC_CWS'!P35</f>
        <v>0</v>
      </c>
      <c r="O9" s="9">
        <f>'REV-REVCALC_CWS'!Q35</f>
        <v>225</v>
      </c>
      <c r="P9" s="9">
        <f>'REV-REVCALC_CWS'!R35</f>
        <v>375</v>
      </c>
      <c r="Q9" s="9">
        <f>'REV-REVCALC_CWS'!S35</f>
        <v>425</v>
      </c>
      <c r="R9" s="9">
        <f>'REV-REVCALC_CWS'!T35</f>
        <v>575</v>
      </c>
      <c r="S9" s="9">
        <f>'REV-REVCALC_CWS'!U35</f>
        <v>625</v>
      </c>
      <c r="T9" s="9">
        <f>'REV-REVCALC_CWS'!V35</f>
        <v>700</v>
      </c>
      <c r="U9" s="9">
        <f>'REV-REVCALC_CWS'!W35</f>
        <v>575</v>
      </c>
      <c r="V9" s="9">
        <f>'REV-REVCALC_CWS'!X35</f>
        <v>625</v>
      </c>
      <c r="W9" s="9">
        <f>'REV-REVCALC_CWS'!Y35</f>
        <v>500</v>
      </c>
      <c r="X9" s="9">
        <f>'REV-REVCALC_CWS'!Z35</f>
        <v>500</v>
      </c>
      <c r="Y9" s="9">
        <f>'REV-REVCALC_CWS'!AA35</f>
        <v>500</v>
      </c>
      <c r="Z9" s="9">
        <f>'REV-REVCALC_CWS'!AB35</f>
        <v>300</v>
      </c>
      <c r="AA9" s="9">
        <f>'REV-REVCALC_CWS'!AC35</f>
        <v>500</v>
      </c>
      <c r="AB9" s="9">
        <f>'REV-REVCALC_CWS'!AD35</f>
        <v>825</v>
      </c>
      <c r="AC9" s="9">
        <f>'REV-REVCALC_CWS'!AE35</f>
        <v>950</v>
      </c>
      <c r="AD9" s="9">
        <f>'REV-REVCALC_CWS'!AF35</f>
        <v>1100</v>
      </c>
      <c r="AE9" s="9">
        <f>'REV-REVCALC_CWS'!AG35</f>
        <v>1200</v>
      </c>
      <c r="AF9" s="9">
        <f>'REV-REVCALC_CWS'!AH35</f>
        <v>1325</v>
      </c>
      <c r="AG9" s="9">
        <f>'REV-REVCALC_CWS'!AI35</f>
        <v>1100</v>
      </c>
      <c r="AH9" s="9">
        <f>'REV-REVCALC_CWS'!AJ35</f>
        <v>1200</v>
      </c>
      <c r="AI9" s="9">
        <f>'REV-REVCALC_CWS'!AK35</f>
        <v>950</v>
      </c>
      <c r="AJ9" s="9">
        <f>'REV-REVCALC_CWS'!AL35</f>
        <v>950</v>
      </c>
      <c r="AK9" s="9">
        <f>'REV-REVCALC_CWS'!AM35</f>
        <v>950</v>
      </c>
      <c r="AL9" s="9">
        <f>'REV-REVCALC_CWS'!AN35</f>
        <v>575</v>
      </c>
      <c r="AM9" s="9">
        <f>'REV-REVCALC_CWS'!AO35</f>
        <v>910</v>
      </c>
      <c r="AN9" s="9">
        <f>'REV-REVCALC_CWS'!AP35</f>
        <v>1505</v>
      </c>
      <c r="AO9" s="9">
        <f>'REV-REVCALC_CWS'!AQ35</f>
        <v>1715</v>
      </c>
      <c r="AP9" s="9">
        <f>'REV-REVCALC_CWS'!AR35</f>
        <v>1925</v>
      </c>
      <c r="AQ9" s="9">
        <f>'REV-REVCALC_CWS'!AS35</f>
        <v>2100</v>
      </c>
      <c r="AR9" s="9">
        <f>'REV-REVCALC_CWS'!AT35</f>
        <v>2310</v>
      </c>
      <c r="AS9" s="9">
        <f>'REV-REVCALC_CWS'!AU35</f>
        <v>1925</v>
      </c>
      <c r="AT9" s="9">
        <f>'REV-REVCALC_CWS'!AV35</f>
        <v>2100</v>
      </c>
      <c r="AU9" s="9">
        <f>'REV-REVCALC_CWS'!AW35</f>
        <v>1680</v>
      </c>
      <c r="AV9" s="9">
        <f>'REV-REVCALC_CWS'!AX35</f>
        <v>1680</v>
      </c>
      <c r="AW9" s="9">
        <f>'REV-REVCALC_CWS'!AY35</f>
        <v>1680</v>
      </c>
      <c r="AX9" s="9">
        <f>'REV-REVCALC_CWS'!AZ35</f>
        <v>1015</v>
      </c>
      <c r="AY9" s="9">
        <f>'REV-REVCALC_CWS'!BA35</f>
        <v>1015</v>
      </c>
      <c r="AZ9" s="9">
        <f>'REV-REVCALC_CWS'!BB35</f>
        <v>1680</v>
      </c>
      <c r="BA9" s="9">
        <f>'REV-REVCALC_CWS'!BC35</f>
        <v>1890</v>
      </c>
      <c r="BB9" s="9">
        <f>'REV-REVCALC_CWS'!BD35</f>
        <v>2100</v>
      </c>
      <c r="BC9" s="9">
        <f>'REV-REVCALC_CWS'!BE35</f>
        <v>2310</v>
      </c>
      <c r="BD9" s="9">
        <f>'REV-REVCALC_CWS'!BF35</f>
        <v>2555</v>
      </c>
      <c r="BE9" s="9">
        <f>'REV-REVCALC_CWS'!BG35</f>
        <v>2100</v>
      </c>
      <c r="BF9" s="9">
        <f>'REV-REVCALC_CWS'!BH35</f>
        <v>2310</v>
      </c>
      <c r="BG9" s="9">
        <f>'REV-REVCALC_CWS'!BI35</f>
        <v>1855</v>
      </c>
      <c r="BH9" s="9">
        <f>'REV-REVCALC_CWS'!BJ35</f>
        <v>1855</v>
      </c>
      <c r="BI9" s="9">
        <f>'REV-REVCALC_CWS'!BK35</f>
        <v>1855</v>
      </c>
      <c r="BJ9" s="9">
        <f>'REV-REVCALC_CWS'!BL35</f>
        <v>1120</v>
      </c>
    </row>
    <row r="10" spans="1:63" x14ac:dyDescent="0.15">
      <c r="B10" s="33" t="s">
        <v>1092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0</v>
      </c>
      <c r="M10" s="9">
        <f>'REV-REVCALC_CWS'!O38</f>
        <v>0</v>
      </c>
      <c r="N10" s="9">
        <f>'REV-REVCALC_CWS'!P38</f>
        <v>0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372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0</v>
      </c>
      <c r="M11" s="9">
        <f>'REV-REVCALC_CWS'!O39</f>
        <v>0</v>
      </c>
      <c r="N11" s="9">
        <f>'REV-REVCALC_CWS'!P39</f>
        <v>0</v>
      </c>
      <c r="O11" s="9">
        <f>'REV-REVCALC_CWS'!Q39</f>
        <v>1181.25</v>
      </c>
      <c r="P11" s="9">
        <f>'REV-REVCALC_CWS'!R39</f>
        <v>1856.25</v>
      </c>
      <c r="Q11" s="9">
        <f>'REV-REVCALC_CWS'!S39</f>
        <v>2025</v>
      </c>
      <c r="R11" s="9">
        <f>'REV-REVCALC_CWS'!T39</f>
        <v>2362.5</v>
      </c>
      <c r="S11" s="9">
        <f>'REV-REVCALC_CWS'!U39</f>
        <v>2700</v>
      </c>
      <c r="T11" s="9">
        <f>'REV-REVCALC_CWS'!V39</f>
        <v>2868.75</v>
      </c>
      <c r="U11" s="9">
        <f>'REV-REVCALC_CWS'!W39</f>
        <v>2362.5</v>
      </c>
      <c r="V11" s="9">
        <f>'REV-REVCALC_CWS'!X39</f>
        <v>2700</v>
      </c>
      <c r="W11" s="9">
        <f>'REV-REVCALC_CWS'!Y39</f>
        <v>2193.75</v>
      </c>
      <c r="X11" s="9">
        <f>'REV-REVCALC_CWS'!Z39</f>
        <v>2193.75</v>
      </c>
      <c r="Y11" s="9">
        <f>'REV-REVCALC_CWS'!AA39</f>
        <v>2193.75</v>
      </c>
      <c r="Z11" s="9">
        <f>'REV-REVCALC_CWS'!AB39</f>
        <v>1350</v>
      </c>
      <c r="AA11" s="9">
        <f>'REV-REVCALC_CWS'!AC39</f>
        <v>4781.25</v>
      </c>
      <c r="AB11" s="9">
        <f>'REV-REVCALC_CWS'!AD39</f>
        <v>7650</v>
      </c>
      <c r="AC11" s="9">
        <f>'REV-REVCALC_CWS'!AE39</f>
        <v>8415</v>
      </c>
      <c r="AD11" s="9">
        <f>'REV-REVCALC_CWS'!AF39</f>
        <v>8797.5</v>
      </c>
      <c r="AE11" s="9">
        <f>'REV-REVCALC_CWS'!AG39</f>
        <v>9753.75</v>
      </c>
      <c r="AF11" s="9">
        <f>'REV-REVCALC_CWS'!AH39</f>
        <v>10710</v>
      </c>
      <c r="AG11" s="9">
        <f>'REV-REVCALC_CWS'!AI39</f>
        <v>8797.5</v>
      </c>
      <c r="AH11" s="9">
        <f>'REV-REVCALC_CWS'!AJ39</f>
        <v>9753.75</v>
      </c>
      <c r="AI11" s="9">
        <f>'REV-REVCALC_CWS'!AK39</f>
        <v>8032.5</v>
      </c>
      <c r="AJ11" s="9">
        <f>'REV-REVCALC_CWS'!AL39</f>
        <v>8032.5</v>
      </c>
      <c r="AK11" s="9">
        <f>'REV-REVCALC_CWS'!AM39</f>
        <v>8032.5</v>
      </c>
      <c r="AL11" s="9">
        <f>'REV-REVCALC_CWS'!AN39</f>
        <v>4972.5</v>
      </c>
      <c r="AM11" s="9">
        <f>'REV-REVCALC_CWS'!AO39</f>
        <v>10125</v>
      </c>
      <c r="AN11" s="9">
        <f>'REV-REVCALC_CWS'!AP39</f>
        <v>16200</v>
      </c>
      <c r="AO11" s="9">
        <f>'REV-REVCALC_CWS'!AQ39</f>
        <v>18022.5</v>
      </c>
      <c r="AP11" s="9">
        <f>'REV-REVCALC_CWS'!AR39</f>
        <v>18427.5</v>
      </c>
      <c r="AQ11" s="9">
        <f>'REV-REVCALC_CWS'!AS39</f>
        <v>20452.5</v>
      </c>
      <c r="AR11" s="9">
        <f>'REV-REVCALC_CWS'!AT39</f>
        <v>22477.5</v>
      </c>
      <c r="AS11" s="9">
        <f>'REV-REVCALC_CWS'!AU39</f>
        <v>18427.5</v>
      </c>
      <c r="AT11" s="9">
        <f>'REV-REVCALC_CWS'!AV39</f>
        <v>20452.5</v>
      </c>
      <c r="AU11" s="9">
        <f>'REV-REVCALC_CWS'!AW39</f>
        <v>16605</v>
      </c>
      <c r="AV11" s="9">
        <f>'REV-REVCALC_CWS'!AX39</f>
        <v>16605</v>
      </c>
      <c r="AW11" s="9">
        <f>'REV-REVCALC_CWS'!AY39</f>
        <v>16605</v>
      </c>
      <c r="AX11" s="9">
        <f>'REV-REVCALC_CWS'!AZ39</f>
        <v>10327.5</v>
      </c>
      <c r="AY11" s="9">
        <f>'REV-REVCALC_CWS'!BA39</f>
        <v>16200</v>
      </c>
      <c r="AZ11" s="9">
        <f>'REV-REVCALC_CWS'!BB39</f>
        <v>25920</v>
      </c>
      <c r="BA11" s="9">
        <f>'REV-REVCALC_CWS'!BC39</f>
        <v>28957.5</v>
      </c>
      <c r="BB11" s="9">
        <f>'REV-REVCALC_CWS'!BD39</f>
        <v>29362.5</v>
      </c>
      <c r="BC11" s="9">
        <f>'REV-REVCALC_CWS'!BE39</f>
        <v>32602.5</v>
      </c>
      <c r="BD11" s="9">
        <f>'REV-REVCALC_CWS'!BF39</f>
        <v>35640</v>
      </c>
      <c r="BE11" s="9">
        <f>'REV-REVCALC_CWS'!BG39</f>
        <v>29362.5</v>
      </c>
      <c r="BF11" s="9">
        <f>'REV-REVCALC_CWS'!BH39</f>
        <v>32602.5</v>
      </c>
      <c r="BG11" s="9">
        <f>'REV-REVCALC_CWS'!BI39</f>
        <v>26325</v>
      </c>
      <c r="BH11" s="9">
        <f>'REV-REVCALC_CWS'!BJ39</f>
        <v>26325</v>
      </c>
      <c r="BI11" s="9">
        <f>'REV-REVCALC_CWS'!BK39</f>
        <v>26325</v>
      </c>
      <c r="BJ11" s="9">
        <f>'REV-REVCALC_CWS'!BL39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256620</v>
      </c>
      <c r="G12" s="9">
        <f t="shared" si="0"/>
        <v>273000</v>
      </c>
      <c r="H12" s="9">
        <f t="shared" si="0"/>
        <v>310310</v>
      </c>
      <c r="I12" s="9">
        <f t="shared" si="0"/>
        <v>256620</v>
      </c>
      <c r="J12" s="9">
        <f t="shared" si="0"/>
        <v>273000</v>
      </c>
      <c r="K12" s="9">
        <f t="shared" si="0"/>
        <v>219310</v>
      </c>
      <c r="L12" s="9">
        <f t="shared" si="0"/>
        <v>219310</v>
      </c>
      <c r="M12" s="9">
        <f t="shared" si="0"/>
        <v>219310</v>
      </c>
      <c r="N12" s="9">
        <f t="shared" si="0"/>
        <v>128310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18755653.75</v>
      </c>
    </row>
    <row r="13" spans="1:63" s="37" customFormat="1" x14ac:dyDescent="0.15">
      <c r="B13" s="37" t="s">
        <v>309</v>
      </c>
      <c r="N13" s="38">
        <f>SUM(C7:N11)</f>
        <v>2155790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18755653.75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156620</v>
      </c>
      <c r="G20" s="9">
        <f>'FIN-P&amp;L_CWS'!I129</f>
        <v>160500</v>
      </c>
      <c r="H20" s="9">
        <f>'FIN-P&amp;L_CWS'!J129</f>
        <v>185310</v>
      </c>
      <c r="I20" s="9">
        <f>'FIN-P&amp;L_CWS'!K129</f>
        <v>156620</v>
      </c>
      <c r="J20" s="9">
        <f>'FIN-P&amp;L_CWS'!L129</f>
        <v>160500</v>
      </c>
      <c r="K20" s="9">
        <f>'FIN-P&amp;L_CWS'!M129</f>
        <v>131810</v>
      </c>
      <c r="L20" s="9">
        <f>'FIN-P&amp;L_CWS'!N129</f>
        <v>131810</v>
      </c>
      <c r="M20" s="9">
        <f>'FIN-P&amp;L_CWS'!O129</f>
        <v>131810</v>
      </c>
      <c r="N20" s="9">
        <f>'FIN-P&amp;L_CWS'!P129</f>
        <v>78310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9365414.2666666657</v>
      </c>
      <c r="G21" s="9">
        <f>'FIN-P&amp;L_CWS'!I205</f>
        <v>9401170.666666666</v>
      </c>
      <c r="H21" s="9">
        <f>'FIN-P&amp;L_CWS'!J205</f>
        <v>9403024.9666666668</v>
      </c>
      <c r="I21" s="9">
        <f>'FIN-P&amp;L_CWS'!K205</f>
        <v>9434954.2666666657</v>
      </c>
      <c r="J21" s="9">
        <f>'FIN-P&amp;L_CWS'!L205</f>
        <v>9402730.666666666</v>
      </c>
      <c r="K21" s="9">
        <f>'FIN-P&amp;L_CWS'!M205</f>
        <v>9396259.9666666668</v>
      </c>
      <c r="L21" s="9">
        <f>'FIN-P&amp;L_CWS'!N205</f>
        <v>9384124.9666666668</v>
      </c>
      <c r="M21" s="9">
        <f>'FIN-P&amp;L_CWS'!O205</f>
        <v>9370149.9666666668</v>
      </c>
      <c r="N21" s="9">
        <f>'FIN-P&amp;L_CWS'!P205</f>
        <v>9368629.9666666668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-9208794.2666666657</v>
      </c>
      <c r="G22" s="9">
        <f>'FIN-P&amp;L_CWS'!I207</f>
        <v>-9240670.666666666</v>
      </c>
      <c r="H22" s="9">
        <f>'FIN-P&amp;L_CWS'!J207</f>
        <v>-9217714.9666666668</v>
      </c>
      <c r="I22" s="9">
        <f>'FIN-P&amp;L_CWS'!K207</f>
        <v>-9278334.2666666657</v>
      </c>
      <c r="J22" s="9">
        <f>'FIN-P&amp;L_CWS'!L207</f>
        <v>-9242230.666666666</v>
      </c>
      <c r="K22" s="9">
        <f>'FIN-P&amp;L_CWS'!M207</f>
        <v>-9264449.9666666668</v>
      </c>
      <c r="L22" s="9">
        <f>'FIN-P&amp;L_CWS'!N207</f>
        <v>-9252314.9666666668</v>
      </c>
      <c r="M22" s="9">
        <f>'FIN-P&amp;L_CWS'!O207</f>
        <v>-9238339.9666666668</v>
      </c>
      <c r="N22" s="9">
        <f>'FIN-P&amp;L_CWS'!P207</f>
        <v>-9290319.9666666668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-37352648.266666666</v>
      </c>
      <c r="G23" s="9">
        <f>'FIN-P&amp;L_CWS'!I208</f>
        <v>-46593318.93333333</v>
      </c>
      <c r="H23" s="9">
        <f>'FIN-P&amp;L_CWS'!J208</f>
        <v>-55811033.899999999</v>
      </c>
      <c r="I23" s="9">
        <f>'FIN-P&amp;L_CWS'!K208</f>
        <v>-65089368.166666664</v>
      </c>
      <c r="J23" s="9">
        <f>'FIN-P&amp;L_CWS'!L208</f>
        <v>-74331598.833333328</v>
      </c>
      <c r="K23" s="9">
        <f>'FIN-P&amp;L_CWS'!M208</f>
        <v>-83596048.799999997</v>
      </c>
      <c r="L23" s="9">
        <f>'FIN-P&amp;L_CWS'!N208</f>
        <v>-92848363.766666666</v>
      </c>
      <c r="M23" s="9">
        <f>'FIN-P&amp;L_CWS'!O208</f>
        <v>-102086703.73333333</v>
      </c>
      <c r="N23" s="9">
        <f>'FIN-P&amp;L_CWS'!P208</f>
        <v>-111377023.7</v>
      </c>
      <c r="O23" s="9">
        <f>'FIN-P&amp;L_CWS'!Q208</f>
        <v>-122143360.30416667</v>
      </c>
      <c r="P23" s="9">
        <f>'FIN-P&amp;L_CWS'!R208</f>
        <v>-132859453.40833335</v>
      </c>
      <c r="Q23" s="9">
        <f>'FIN-P&amp;L_CWS'!S208</f>
        <v>-143564211.32500002</v>
      </c>
      <c r="R23" s="9">
        <f>'FIN-P&amp;L_CWS'!T208</f>
        <v>-154288061.36666667</v>
      </c>
      <c r="S23" s="9">
        <f>'FIN-P&amp;L_CWS'!U208</f>
        <v>-164984997.53333333</v>
      </c>
      <c r="T23" s="9">
        <f>'FIN-P&amp;L_CWS'!V208</f>
        <v>-175675834.26249999</v>
      </c>
      <c r="U23" s="9">
        <f>'FIN-P&amp;L_CWS'!W208</f>
        <v>-185390290.97083333</v>
      </c>
      <c r="V23" s="9">
        <f>'FIN-P&amp;L_CWS'!X208</f>
        <v>-195094153.80416667</v>
      </c>
      <c r="W23" s="9">
        <f>'FIN-P&amp;L_CWS'!Y208</f>
        <v>-204816904.95000002</v>
      </c>
      <c r="X23" s="9">
        <f>'FIN-P&amp;L_CWS'!Z208</f>
        <v>-214558171.09583336</v>
      </c>
      <c r="Y23" s="9">
        <f>'FIN-P&amp;L_CWS'!AA208</f>
        <v>-224280922.2416667</v>
      </c>
      <c r="Z23" s="9">
        <f>'FIN-P&amp;L_CWS'!AB208</f>
        <v>-234043034.07500005</v>
      </c>
      <c r="AA23" s="9">
        <f>'FIN-P&amp;L_CWS'!AC208</f>
        <v>-242464169.51979172</v>
      </c>
      <c r="AB23" s="9">
        <f>'FIN-P&amp;L_CWS'!AD208</f>
        <v>-250971582.56875005</v>
      </c>
      <c r="AC23" s="9">
        <f>'FIN-P&amp;L_CWS'!AE208</f>
        <v>-259501730.69270837</v>
      </c>
      <c r="AD23" s="9">
        <f>'FIN-P&amp;L_CWS'!AF208</f>
        <v>-268053467.29166672</v>
      </c>
      <c r="AE23" s="9">
        <f>'FIN-P&amp;L_CWS'!AG208</f>
        <v>-276606930.57812506</v>
      </c>
      <c r="AF23" s="9">
        <f>'FIN-P&amp;L_CWS'!AH208</f>
        <v>-285195545.30208337</v>
      </c>
      <c r="AG23" s="9">
        <f>'FIN-P&amp;L_CWS'!AI208</f>
        <v>-293726531.90104169</v>
      </c>
      <c r="AH23" s="9">
        <f>'FIN-P&amp;L_CWS'!AJ208</f>
        <v>-302283795.1875</v>
      </c>
      <c r="AI23" s="9">
        <f>'FIN-P&amp;L_CWS'!AK208</f>
        <v>-310784595.96145833</v>
      </c>
      <c r="AJ23" s="9">
        <f>'FIN-P&amp;L_CWS'!AL208</f>
        <v>-319306001.73541665</v>
      </c>
      <c r="AK23" s="9">
        <f>'FIN-P&amp;L_CWS'!AM208</f>
        <v>-327806802.50937498</v>
      </c>
      <c r="AL23" s="9">
        <f>'FIN-P&amp;L_CWS'!AN208</f>
        <v>-336224666.35833329</v>
      </c>
      <c r="AM23" s="9">
        <f>'FIN-P&amp;L_CWS'!AO208</f>
        <v>-346288562.62268227</v>
      </c>
      <c r="AN23" s="9">
        <f>'FIN-P&amp;L_CWS'!AP208</f>
        <v>-356407523.34203124</v>
      </c>
      <c r="AO23" s="9">
        <f>'FIN-P&amp;L_CWS'!AQ208</f>
        <v>-366541025.30638021</v>
      </c>
      <c r="AP23" s="9">
        <f>'FIN-P&amp;L_CWS'!AR208</f>
        <v>-376696035.72072917</v>
      </c>
      <c r="AQ23" s="9">
        <f>'FIN-P&amp;L_CWS'!AS208</f>
        <v>-386847119.90507811</v>
      </c>
      <c r="AR23" s="9">
        <f>'FIN-P&amp;L_CWS'!AT208</f>
        <v>-397022648.90942705</v>
      </c>
      <c r="AS23" s="9">
        <f>'FIN-P&amp;L_CWS'!AU208</f>
        <v>-407156909.32377601</v>
      </c>
      <c r="AT23" s="9">
        <f>'FIN-P&amp;L_CWS'!AV208</f>
        <v>-417311793.50812495</v>
      </c>
      <c r="AU23" s="9">
        <f>'FIN-P&amp;L_CWS'!AW208</f>
        <v>-427426391.62747389</v>
      </c>
      <c r="AV23" s="9">
        <f>'FIN-P&amp;L_CWS'!AX208</f>
        <v>-437561594.74682283</v>
      </c>
      <c r="AW23" s="9">
        <f>'FIN-P&amp;L_CWS'!AY208</f>
        <v>-447676192.86617178</v>
      </c>
      <c r="AX23" s="9">
        <f>'FIN-P&amp;L_CWS'!AZ208</f>
        <v>-457736685.85552073</v>
      </c>
      <c r="AY23" s="9">
        <f>'FIN-P&amp;L_CWS'!BA208</f>
        <v>-471335141.91045755</v>
      </c>
      <c r="AZ23" s="9">
        <f>'FIN-P&amp;L_CWS'!BB208</f>
        <v>-484946098.33539438</v>
      </c>
      <c r="BA23" s="9">
        <f>'FIN-P&amp;L_CWS'!BC208</f>
        <v>-498557812.11133122</v>
      </c>
      <c r="BB23" s="9">
        <f>'FIN-P&amp;L_CWS'!BD208</f>
        <v>-512191034.33726805</v>
      </c>
      <c r="BC23" s="9">
        <f>'FIN-P&amp;L_CWS'!BE208</f>
        <v>-525807515.76020491</v>
      </c>
      <c r="BD23" s="9">
        <f>'FIN-P&amp;L_CWS'!BF208</f>
        <v>-539434539.28414178</v>
      </c>
      <c r="BE23" s="9">
        <f>'FIN-P&amp;L_CWS'!BG208</f>
        <v>-553047011.51007867</v>
      </c>
      <c r="BF23" s="9">
        <f>'FIN-P&amp;L_CWS'!BH208</f>
        <v>-566667292.93301547</v>
      </c>
      <c r="BG23" s="9">
        <f>'FIN-P&amp;L_CWS'!BI208</f>
        <v>-580273886.75795233</v>
      </c>
      <c r="BH23" s="9">
        <f>'FIN-P&amp;L_CWS'!BJ208</f>
        <v>-593901085.5828892</v>
      </c>
      <c r="BI23" s="9">
        <f>'FIN-P&amp;L_CWS'!BK208</f>
        <v>-607507679.40782607</v>
      </c>
      <c r="BJ23" s="9">
        <f>'FIN-P&amp;L_CWS'!BL208</f>
        <v>-621097162.18776298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967590</v>
      </c>
      <c r="G28" s="9">
        <f>COGS_DB!I13</f>
        <v>1066830</v>
      </c>
      <c r="H28" s="9">
        <f>COGS_DB!J13</f>
        <v>1190880</v>
      </c>
      <c r="I28" s="9">
        <f>COGS_DB!K13</f>
        <v>967590</v>
      </c>
      <c r="J28" s="9">
        <f>COGS_DB!L13</f>
        <v>1066830</v>
      </c>
      <c r="K28" s="9">
        <f>COGS_DB!M13</f>
        <v>868350</v>
      </c>
      <c r="L28" s="9">
        <f>COGS_DB!N13</f>
        <v>868350</v>
      </c>
      <c r="M28" s="9">
        <f>COGS_DB!O13</f>
        <v>868350</v>
      </c>
      <c r="N28" s="9">
        <f>COGS_DB!P13</f>
        <v>545820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967590</v>
      </c>
      <c r="G29" s="9">
        <f>COGS_DB!I15</f>
        <v>1066830</v>
      </c>
      <c r="H29" s="9">
        <f>COGS_DB!J15</f>
        <v>1190880</v>
      </c>
      <c r="I29" s="9">
        <f>COGS_DB!K15</f>
        <v>967590</v>
      </c>
      <c r="J29" s="9">
        <f>COGS_DB!L15</f>
        <v>1066830</v>
      </c>
      <c r="K29" s="9">
        <f>COGS_DB!M15</f>
        <v>868350</v>
      </c>
      <c r="L29" s="9">
        <f>COGS_DB!N15</f>
        <v>868350</v>
      </c>
      <c r="M29" s="9">
        <f>COGS_DB!O15</f>
        <v>868350</v>
      </c>
      <c r="N29" s="9">
        <f>COGS_DB!P15</f>
        <v>545820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0</v>
      </c>
      <c r="M30" s="9">
        <f>COGS_DB!O16</f>
        <v>0</v>
      </c>
      <c r="N30" s="9">
        <f>COGS_DB!P16</f>
        <v>0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0.66496917716429915</v>
      </c>
      <c r="G31" s="98">
        <f>COGS_DB!I14</f>
        <v>0.66496917716429915</v>
      </c>
      <c r="H31" s="98">
        <f>COGS_DB!J14</f>
        <v>0.66496917716429915</v>
      </c>
      <c r="I31" s="98">
        <f>COGS_DB!K14</f>
        <v>0.66496917716429915</v>
      </c>
      <c r="J31" s="98">
        <f>COGS_DB!L14</f>
        <v>0.66496917716429915</v>
      </c>
      <c r="K31" s="98">
        <f>COGS_DB!M14</f>
        <v>0.66496917716429915</v>
      </c>
      <c r="L31" s="98">
        <f>COGS_DB!N14</f>
        <v>0.66496917716429915</v>
      </c>
      <c r="M31" s="98">
        <f>COGS_DB!O14</f>
        <v>0.66496917716429915</v>
      </c>
      <c r="N31" s="98">
        <f>COGS_DB!P14</f>
        <v>0.66496917716429915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1455090</v>
      </c>
      <c r="G32" s="9">
        <f>COGS_DB!I12</f>
        <v>1604330</v>
      </c>
      <c r="H32" s="9">
        <f>COGS_DB!J12</f>
        <v>1790880</v>
      </c>
      <c r="I32" s="9">
        <f>COGS_DB!K12</f>
        <v>1455090</v>
      </c>
      <c r="J32" s="9">
        <f>COGS_DB!L12</f>
        <v>1604330</v>
      </c>
      <c r="K32" s="9">
        <f>COGS_DB!M12</f>
        <v>1305850</v>
      </c>
      <c r="L32" s="9">
        <f>COGS_DB!N12</f>
        <v>1305850</v>
      </c>
      <c r="M32" s="9">
        <f>COGS_DB!O12</f>
        <v>1305850</v>
      </c>
      <c r="N32" s="9">
        <f>COGS_DB!P12</f>
        <v>820820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>
        <f>COGS_DB!E3</f>
        <v>12648090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>
        <f>COGS_DB!E4</f>
        <v>8410590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>
        <f>COGS_DB!E6</f>
        <v>8410590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>
        <f>COGS_DB!E7</f>
        <v>0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>
        <f>COGS_DB!E5</f>
        <v>0.66496917716429915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>
        <f>COGS_DB!F6</f>
        <v>0.66496917716429915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>
        <f>COGS_DB!F7</f>
        <v>0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abSelected="1" zoomScale="120" zoomScaleNormal="12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B4" sqref="B4"/>
    </sheetView>
    <sheetView showRowColHeaders="0" workbookViewId="1">
      <selection activeCell="H12" sqref="H12"/>
    </sheetView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5" width="8.33203125" bestFit="1" customWidth="1"/>
    <col min="6" max="7" width="5.6640625" bestFit="1" customWidth="1"/>
    <col min="8" max="14" width="13.6640625" bestFit="1" customWidth="1"/>
    <col min="15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648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'COGS-PRICE-MARGIN_CWS'!$C33*Q6</f>
        <v>316800</v>
      </c>
      <c r="R7" s="97">
        <f>'COGS-PRICE-MARGIN_CWS'!$C33*R6</f>
        <v>514800</v>
      </c>
      <c r="S7" s="97">
        <f>'COGS-PRICE-MARGIN_CWS'!$C33*S6</f>
        <v>574200</v>
      </c>
      <c r="T7" s="97">
        <f>'COGS-PRICE-MARGIN_CWS'!$C33*T6</f>
        <v>574200</v>
      </c>
      <c r="U7" s="97">
        <f>'COGS-PRICE-MARGIN_CWS'!$C33*U6</f>
        <v>633600</v>
      </c>
      <c r="V7" s="97">
        <f>'COGS-PRICE-MARGIN_CWS'!$C33*V6</f>
        <v>693000</v>
      </c>
      <c r="W7" s="97">
        <f>'COGS-PRICE-MARGIN_CWS'!$C33*W6</f>
        <v>574200</v>
      </c>
      <c r="X7" s="97">
        <f>'COGS-PRICE-MARGIN_CWS'!$C33*X6</f>
        <v>633600</v>
      </c>
      <c r="Y7" s="97">
        <f>'COGS-PRICE-MARGIN_CWS'!$C33*Y6</f>
        <v>514800</v>
      </c>
      <c r="Z7" s="97">
        <f>'COGS-PRICE-MARGIN_CWS'!$C33*Z6</f>
        <v>514800</v>
      </c>
      <c r="AA7" s="97">
        <f>'COGS-PRICE-MARGIN_CWS'!$C33*AA6</f>
        <v>514800</v>
      </c>
      <c r="AB7" s="97">
        <f>'COGS-PRICE-MARGIN_CWS'!$C33*AB6</f>
        <v>316800</v>
      </c>
      <c r="AC7" s="97">
        <f>'COGS-PRICE-MARGIN_CWS'!$C54*AC6</f>
        <v>174000</v>
      </c>
      <c r="AD7" s="97">
        <f>'COGS-PRICE-MARGIN_CWS'!$C54*AD6</f>
        <v>282000</v>
      </c>
      <c r="AE7" s="97">
        <f>'COGS-PRICE-MARGIN_CWS'!$C54*AE6</f>
        <v>318000</v>
      </c>
      <c r="AF7" s="97">
        <f>'COGS-PRICE-MARGIN_CWS'!$C54*AF6</f>
        <v>318000</v>
      </c>
      <c r="AG7" s="97">
        <f>'COGS-PRICE-MARGIN_CWS'!$C54*AG6</f>
        <v>348000</v>
      </c>
      <c r="AH7" s="97">
        <f>'COGS-PRICE-MARGIN_CWS'!$C54*AH6</f>
        <v>384000</v>
      </c>
      <c r="AI7" s="97">
        <f>'COGS-PRICE-MARGIN_CWS'!$C54*AI6</f>
        <v>318000</v>
      </c>
      <c r="AJ7" s="97">
        <f>'COGS-PRICE-MARGIN_CWS'!$C54*AJ6</f>
        <v>348000</v>
      </c>
      <c r="AK7" s="97">
        <f>'COGS-PRICE-MARGIN_CWS'!$C54*AK6</f>
        <v>282000</v>
      </c>
      <c r="AL7" s="97">
        <f>'COGS-PRICE-MARGIN_CWS'!$C54*AL6</f>
        <v>282000</v>
      </c>
      <c r="AM7" s="97">
        <f>'COGS-PRICE-MARGIN_CWS'!$C54*AM6</f>
        <v>282000</v>
      </c>
      <c r="AN7" s="97">
        <f>'COGS-PRICE-MARGIN_CWS'!$C54*AN6</f>
        <v>174000</v>
      </c>
      <c r="AO7" s="97">
        <f>'COGS-PRICE-MARGIN_CWS'!$C75*AO6</f>
        <v>201500</v>
      </c>
      <c r="AP7" s="97">
        <f>'COGS-PRICE-MARGIN_CWS'!$C75*AP6</f>
        <v>325000</v>
      </c>
      <c r="AQ7" s="97">
        <f>'COGS-PRICE-MARGIN_CWS'!$C75*AQ6</f>
        <v>364000</v>
      </c>
      <c r="AR7" s="97">
        <f>'COGS-PRICE-MARGIN_CWS'!$C75*AR6</f>
        <v>364000</v>
      </c>
      <c r="AS7" s="97">
        <f>'COGS-PRICE-MARGIN_CWS'!$C75*AS6</f>
        <v>403000</v>
      </c>
      <c r="AT7" s="97">
        <f>'COGS-PRICE-MARGIN_CWS'!$C75*AT6</f>
        <v>442000</v>
      </c>
      <c r="AU7" s="97">
        <f>'COGS-PRICE-MARGIN_CWS'!$C75*AU6</f>
        <v>364000</v>
      </c>
      <c r="AV7" s="97">
        <f>'COGS-PRICE-MARGIN_CWS'!$C75*AV6</f>
        <v>403000</v>
      </c>
      <c r="AW7" s="97">
        <f>'COGS-PRICE-MARGIN_CWS'!$C75*AW6</f>
        <v>325000</v>
      </c>
      <c r="AX7" s="97">
        <f>'COGS-PRICE-MARGIN_CWS'!$C75*AX6</f>
        <v>325000</v>
      </c>
      <c r="AY7" s="97">
        <f>'COGS-PRICE-MARGIN_CWS'!$C75*AY6</f>
        <v>325000</v>
      </c>
      <c r="AZ7" s="97">
        <f>'COGS-PRICE-MARGIN_CWS'!$C75*AZ6</f>
        <v>201500</v>
      </c>
      <c r="BA7" s="97">
        <f>'COGS-PRICE-MARGIN_CWS'!$C96*BA6</f>
        <v>239250</v>
      </c>
      <c r="BB7" s="97">
        <f>'COGS-PRICE-MARGIN_CWS'!$C96*BB6</f>
        <v>384250</v>
      </c>
      <c r="BC7" s="97">
        <f>'COGS-PRICE-MARGIN_CWS'!$C96*BC6</f>
        <v>427750</v>
      </c>
      <c r="BD7" s="97">
        <f>'COGS-PRICE-MARGIN_CWS'!$C96*BD6</f>
        <v>427750</v>
      </c>
      <c r="BE7" s="97">
        <f>'COGS-PRICE-MARGIN_CWS'!$C96*BE6</f>
        <v>478500</v>
      </c>
      <c r="BF7" s="97">
        <f>'COGS-PRICE-MARGIN_CWS'!$C96*BF6</f>
        <v>522000</v>
      </c>
      <c r="BG7" s="97">
        <f>'COGS-PRICE-MARGIN_CWS'!$C96*BG6</f>
        <v>427750</v>
      </c>
      <c r="BH7" s="97">
        <f>'COGS-PRICE-MARGIN_CWS'!$C96*BH6</f>
        <v>478500</v>
      </c>
      <c r="BI7" s="97">
        <f>'COGS-PRICE-MARGIN_CWS'!$C96*BI6</f>
        <v>384250</v>
      </c>
      <c r="BJ7" s="97">
        <f>'COGS-PRICE-MARGIN_CWS'!$C96*BJ6</f>
        <v>384250</v>
      </c>
      <c r="BK7" s="97">
        <f>'COGS-PRICE-MARGIN_CWS'!$C96*BK6</f>
        <v>384250</v>
      </c>
      <c r="BL7" s="97">
        <f>'COGS-PRICE-MARGIN_CWS'!$C96*BL6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'COGS-PRICE-MARGIN_CWS'!$D33</f>
        <v>0.25</v>
      </c>
      <c r="R8" s="98">
        <f>'COGS-PRICE-MARGIN_CWS'!$D33</f>
        <v>0.25</v>
      </c>
      <c r="S8" s="98">
        <f>'COGS-PRICE-MARGIN_CWS'!$D33</f>
        <v>0.25</v>
      </c>
      <c r="T8" s="98">
        <f>'COGS-PRICE-MARGIN_CWS'!$D33</f>
        <v>0.25</v>
      </c>
      <c r="U8" s="98">
        <f>'COGS-PRICE-MARGIN_CWS'!$D33</f>
        <v>0.25</v>
      </c>
      <c r="V8" s="98">
        <f>'COGS-PRICE-MARGIN_CWS'!$D33</f>
        <v>0.25</v>
      </c>
      <c r="W8" s="98">
        <f>'COGS-PRICE-MARGIN_CWS'!$D33</f>
        <v>0.25</v>
      </c>
      <c r="X8" s="98">
        <f>'COGS-PRICE-MARGIN_CWS'!$D33</f>
        <v>0.25</v>
      </c>
      <c r="Y8" s="98">
        <f>'COGS-PRICE-MARGIN_CWS'!$D33</f>
        <v>0.25</v>
      </c>
      <c r="Z8" s="98">
        <f>'COGS-PRICE-MARGIN_CWS'!$D33</f>
        <v>0.25</v>
      </c>
      <c r="AA8" s="98">
        <f>'COGS-PRICE-MARGIN_CWS'!$D33</f>
        <v>0.25</v>
      </c>
      <c r="AB8" s="98">
        <f>'COGS-PRICE-MARGIN_CWS'!$D33</f>
        <v>0.25</v>
      </c>
      <c r="AC8" s="98">
        <f>'COGS-PRICE-MARGIN_CWS'!$D54</f>
        <v>0.15</v>
      </c>
      <c r="AD8" s="98">
        <f>'COGS-PRICE-MARGIN_CWS'!$D54</f>
        <v>0.15</v>
      </c>
      <c r="AE8" s="98">
        <f>'COGS-PRICE-MARGIN_CWS'!$D54</f>
        <v>0.15</v>
      </c>
      <c r="AF8" s="98">
        <f>'COGS-PRICE-MARGIN_CWS'!$D54</f>
        <v>0.15</v>
      </c>
      <c r="AG8" s="98">
        <f>'COGS-PRICE-MARGIN_CWS'!$D54</f>
        <v>0.15</v>
      </c>
      <c r="AH8" s="98">
        <f>'COGS-PRICE-MARGIN_CWS'!$D54</f>
        <v>0.15</v>
      </c>
      <c r="AI8" s="98">
        <f>'COGS-PRICE-MARGIN_CWS'!$D54</f>
        <v>0.15</v>
      </c>
      <c r="AJ8" s="98">
        <f>'COGS-PRICE-MARGIN_CWS'!$D54</f>
        <v>0.15</v>
      </c>
      <c r="AK8" s="98">
        <f>'COGS-PRICE-MARGIN_CWS'!$D54</f>
        <v>0.15</v>
      </c>
      <c r="AL8" s="98">
        <f>'COGS-PRICE-MARGIN_CWS'!$D54</f>
        <v>0.15</v>
      </c>
      <c r="AM8" s="98">
        <f>'COGS-PRICE-MARGIN_CWS'!$D54</f>
        <v>0.15</v>
      </c>
      <c r="AN8" s="98">
        <f>'COGS-PRICE-MARGIN_CWS'!$D54</f>
        <v>0.15</v>
      </c>
      <c r="AO8" s="98">
        <f>'COGS-PRICE-MARGIN_CWS'!$D75</f>
        <v>0.1</v>
      </c>
      <c r="AP8" s="98">
        <f>'COGS-PRICE-MARGIN_CWS'!$D75</f>
        <v>0.1</v>
      </c>
      <c r="AQ8" s="98">
        <f>'COGS-PRICE-MARGIN_CWS'!$D75</f>
        <v>0.1</v>
      </c>
      <c r="AR8" s="98">
        <f>'COGS-PRICE-MARGIN_CWS'!$D75</f>
        <v>0.1</v>
      </c>
      <c r="AS8" s="98">
        <f>'COGS-PRICE-MARGIN_CWS'!$D75</f>
        <v>0.1</v>
      </c>
      <c r="AT8" s="98">
        <f>'COGS-PRICE-MARGIN_CWS'!$D75</f>
        <v>0.1</v>
      </c>
      <c r="AU8" s="98">
        <f>'COGS-PRICE-MARGIN_CWS'!$D75</f>
        <v>0.1</v>
      </c>
      <c r="AV8" s="98">
        <f>'COGS-PRICE-MARGIN_CWS'!$D75</f>
        <v>0.1</v>
      </c>
      <c r="AW8" s="98">
        <f>'COGS-PRICE-MARGIN_CWS'!$D75</f>
        <v>0.1</v>
      </c>
      <c r="AX8" s="98">
        <f>'COGS-PRICE-MARGIN_CWS'!$D75</f>
        <v>0.1</v>
      </c>
      <c r="AY8" s="98">
        <f>'COGS-PRICE-MARGIN_CWS'!$D75</f>
        <v>0.1</v>
      </c>
      <c r="AZ8" s="98">
        <f>'COGS-PRICE-MARGIN_CWS'!$D75</f>
        <v>0.1</v>
      </c>
      <c r="BA8" s="98">
        <f>'COGS-PRICE-MARGIN_CWS'!$D96</f>
        <v>0.1</v>
      </c>
      <c r="BB8" s="98">
        <f>'COGS-PRICE-MARGIN_CWS'!$D96</f>
        <v>0.1</v>
      </c>
      <c r="BC8" s="98">
        <f>'COGS-PRICE-MARGIN_CWS'!$D96</f>
        <v>0.1</v>
      </c>
      <c r="BD8" s="98">
        <f>'COGS-PRICE-MARGIN_CWS'!$D96</f>
        <v>0.1</v>
      </c>
      <c r="BE8" s="98">
        <f>'COGS-PRICE-MARGIN_CWS'!$D96</f>
        <v>0.1</v>
      </c>
      <c r="BF8" s="98">
        <f>'COGS-PRICE-MARGIN_CWS'!$D96</f>
        <v>0.1</v>
      </c>
      <c r="BG8" s="98">
        <f>'COGS-PRICE-MARGIN_CWS'!$D96</f>
        <v>0.1</v>
      </c>
      <c r="BH8" s="98">
        <f>'COGS-PRICE-MARGIN_CWS'!$D96</f>
        <v>0.1</v>
      </c>
      <c r="BI8" s="98">
        <f>'COGS-PRICE-MARGIN_CWS'!$D96</f>
        <v>0.1</v>
      </c>
      <c r="BJ8" s="98">
        <f>'COGS-PRICE-MARGIN_CWS'!$D96</f>
        <v>0.1</v>
      </c>
      <c r="BK8" s="98">
        <f>'COGS-PRICE-MARGIN_CWS'!$D96</f>
        <v>0.1</v>
      </c>
      <c r="BL8" s="98">
        <f>'COGS-PRICE-MARGIN_CWS'!$D96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'COGS-PRICE-MARGIN_CWS'!$F33*Q6</f>
        <v>172800</v>
      </c>
      <c r="R14" s="97">
        <f>'COGS-PRICE-MARGIN_CWS'!$F33*R6</f>
        <v>280800</v>
      </c>
      <c r="S14" s="97">
        <f>'COGS-PRICE-MARGIN_CWS'!$F33*S6</f>
        <v>313200</v>
      </c>
      <c r="T14" s="97">
        <f>'COGS-PRICE-MARGIN_CWS'!$F33*T6</f>
        <v>313200</v>
      </c>
      <c r="U14" s="97">
        <f>'COGS-PRICE-MARGIN_CWS'!$F33*U6</f>
        <v>345600</v>
      </c>
      <c r="V14" s="97">
        <f>'COGS-PRICE-MARGIN_CWS'!$F33*V6</f>
        <v>378000</v>
      </c>
      <c r="W14" s="97">
        <f>'COGS-PRICE-MARGIN_CWS'!$F33*W6</f>
        <v>313200</v>
      </c>
      <c r="X14" s="97">
        <f>'COGS-PRICE-MARGIN_CWS'!$F33*X6</f>
        <v>345600</v>
      </c>
      <c r="Y14" s="97">
        <f>'COGS-PRICE-MARGIN_CWS'!$F33*Y6</f>
        <v>280800</v>
      </c>
      <c r="Z14" s="97">
        <f>'COGS-PRICE-MARGIN_CWS'!$F33*Z6</f>
        <v>280800</v>
      </c>
      <c r="AA14" s="97">
        <f>'COGS-PRICE-MARGIN_CWS'!$F33*AA6</f>
        <v>280800</v>
      </c>
      <c r="AB14" s="97">
        <f>'COGS-PRICE-MARGIN_CWS'!$F33*AB6</f>
        <v>172800</v>
      </c>
      <c r="AC14" s="97">
        <f>'COGS-PRICE-MARGIN_CWS'!$F54*AC6</f>
        <v>281880</v>
      </c>
      <c r="AD14" s="97">
        <f>'COGS-PRICE-MARGIN_CWS'!$F54*AD6</f>
        <v>456840</v>
      </c>
      <c r="AE14" s="97">
        <f>'COGS-PRICE-MARGIN_CWS'!$F54*AE6</f>
        <v>515160</v>
      </c>
      <c r="AF14" s="97">
        <f>'COGS-PRICE-MARGIN_CWS'!$F54*AF6</f>
        <v>515160</v>
      </c>
      <c r="AG14" s="97">
        <f>'COGS-PRICE-MARGIN_CWS'!$F54*AG6</f>
        <v>563760</v>
      </c>
      <c r="AH14" s="97">
        <f>'COGS-PRICE-MARGIN_CWS'!$F54*AH6</f>
        <v>622080</v>
      </c>
      <c r="AI14" s="97">
        <f>'COGS-PRICE-MARGIN_CWS'!$F54*AI6</f>
        <v>515160</v>
      </c>
      <c r="AJ14" s="97">
        <f>'COGS-PRICE-MARGIN_CWS'!$F54*AJ6</f>
        <v>563760</v>
      </c>
      <c r="AK14" s="97">
        <f>'COGS-PRICE-MARGIN_CWS'!$F54*AK6</f>
        <v>456840</v>
      </c>
      <c r="AL14" s="97">
        <f>'COGS-PRICE-MARGIN_CWS'!$F54*AL6</f>
        <v>456840</v>
      </c>
      <c r="AM14" s="97">
        <f>'COGS-PRICE-MARGIN_CWS'!$F54*AM6</f>
        <v>456840</v>
      </c>
      <c r="AN14" s="97">
        <f>'COGS-PRICE-MARGIN_CWS'!$F54*AN6</f>
        <v>281880</v>
      </c>
      <c r="AO14" s="97">
        <f>'COGS-PRICE-MARGIN_CWS'!$F75*AO6</f>
        <v>271188</v>
      </c>
      <c r="AP14" s="97">
        <f>'COGS-PRICE-MARGIN_CWS'!$F75*AP6</f>
        <v>437400</v>
      </c>
      <c r="AQ14" s="97">
        <f>'COGS-PRICE-MARGIN_CWS'!$F75*AQ6</f>
        <v>489888</v>
      </c>
      <c r="AR14" s="97">
        <f>'COGS-PRICE-MARGIN_CWS'!$F75*AR6</f>
        <v>489888</v>
      </c>
      <c r="AS14" s="97">
        <f>'COGS-PRICE-MARGIN_CWS'!$F75*AS6</f>
        <v>542376</v>
      </c>
      <c r="AT14" s="97">
        <f>'COGS-PRICE-MARGIN_CWS'!$F75*AT6</f>
        <v>594864</v>
      </c>
      <c r="AU14" s="97">
        <f>'COGS-PRICE-MARGIN_CWS'!$F75*AU6</f>
        <v>489888</v>
      </c>
      <c r="AV14" s="97">
        <f>'COGS-PRICE-MARGIN_CWS'!$F75*AV6</f>
        <v>542376</v>
      </c>
      <c r="AW14" s="97">
        <f>'COGS-PRICE-MARGIN_CWS'!$F75*AW6</f>
        <v>437400</v>
      </c>
      <c r="AX14" s="97">
        <f>'COGS-PRICE-MARGIN_CWS'!$F75*AX6</f>
        <v>437400</v>
      </c>
      <c r="AY14" s="97">
        <f>'COGS-PRICE-MARGIN_CWS'!$F75*AY6</f>
        <v>437400</v>
      </c>
      <c r="AZ14" s="97">
        <f>'COGS-PRICE-MARGIN_CWS'!$F75*AZ6</f>
        <v>271188</v>
      </c>
      <c r="BA14" s="97">
        <f>'COGS-PRICE-MARGIN_CWS'!$F96*BA6</f>
        <v>259815.6</v>
      </c>
      <c r="BB14" s="97">
        <f>'COGS-PRICE-MARGIN_CWS'!$F96*BB6</f>
        <v>417279.6</v>
      </c>
      <c r="BC14" s="97">
        <f>'COGS-PRICE-MARGIN_CWS'!$F96*BC6</f>
        <v>464518.8</v>
      </c>
      <c r="BD14" s="97">
        <f>'COGS-PRICE-MARGIN_CWS'!$F96*BD6</f>
        <v>464518.8</v>
      </c>
      <c r="BE14" s="97">
        <f>'COGS-PRICE-MARGIN_CWS'!$F96*BE6</f>
        <v>519631.2</v>
      </c>
      <c r="BF14" s="97">
        <f>'COGS-PRICE-MARGIN_CWS'!$F96*BF6</f>
        <v>566870.4</v>
      </c>
      <c r="BG14" s="97">
        <f>'COGS-PRICE-MARGIN_CWS'!$F96*BG6</f>
        <v>464518.8</v>
      </c>
      <c r="BH14" s="97">
        <f>'COGS-PRICE-MARGIN_CWS'!$F96*BH6</f>
        <v>519631.2</v>
      </c>
      <c r="BI14" s="97">
        <f>'COGS-PRICE-MARGIN_CWS'!$F96*BI6</f>
        <v>417279.6</v>
      </c>
      <c r="BJ14" s="97">
        <f>'COGS-PRICE-MARGIN_CWS'!$F96*BJ6</f>
        <v>417279.6</v>
      </c>
      <c r="BK14" s="97">
        <f>'COGS-PRICE-MARGIN_CWS'!$F96*BK6</f>
        <v>417279.6</v>
      </c>
      <c r="BL14" s="97">
        <f>'COGS-PRICE-MARGIN_CWS'!$F96*BL6</f>
        <v>259815.6</v>
      </c>
      <c r="BM14" s="118">
        <f>SUM(E14:BL14)</f>
        <v>20621494.800000004</v>
      </c>
    </row>
    <row r="15" spans="2:65" x14ac:dyDescent="0.15">
      <c r="B15" s="47" t="str">
        <f>'COGS-PRICE-MARGIN_CWS'!B5</f>
        <v>Individual</v>
      </c>
      <c r="C15" s="17"/>
      <c r="E15" s="97">
        <f>'COGS-PRICE-MARGIN_CWS'!$F5*E6</f>
        <v>0</v>
      </c>
      <c r="F15" s="97">
        <f>'COGS-PRICE-MARGIN_CWS'!$F5*F6</f>
        <v>0</v>
      </c>
      <c r="G15" s="97">
        <f>'COGS-PRICE-MARGIN_CWS'!$F5*G6</f>
        <v>0</v>
      </c>
      <c r="H15" s="97">
        <f>'COGS-PRICE-MARGIN_CWS'!$F5*H6</f>
        <v>4000</v>
      </c>
      <c r="I15" s="97">
        <f>'COGS-PRICE-MARGIN_CWS'!$F5*I6</f>
        <v>4500</v>
      </c>
      <c r="J15" s="97">
        <f>'COGS-PRICE-MARGIN_CWS'!$F5*J6</f>
        <v>5000</v>
      </c>
      <c r="K15" s="97">
        <f>'COGS-PRICE-MARGIN_CWS'!$F5*K6</f>
        <v>4000</v>
      </c>
      <c r="L15" s="97">
        <f>'COGS-PRICE-MARGIN_CWS'!$F5*L6</f>
        <v>4500</v>
      </c>
      <c r="M15" s="97">
        <f>'COGS-PRICE-MARGIN_CWS'!$F5*M6</f>
        <v>3500</v>
      </c>
      <c r="N15" s="97">
        <f>'COGS-PRICE-MARGIN_CWS'!$F5*N6</f>
        <v>3500</v>
      </c>
      <c r="O15" s="97">
        <f>'COGS-PRICE-MARGIN_CWS'!$F5*O6</f>
        <v>3500</v>
      </c>
      <c r="P15" s="97">
        <f>'COGS-PRICE-MARGIN_CWS'!$F5*P6</f>
        <v>2000</v>
      </c>
      <c r="Q15" s="97">
        <f>'COGS-PRICE-MARGIN_CWS'!$F34*Q6</f>
        <v>8800</v>
      </c>
      <c r="R15" s="97">
        <f>'COGS-PRICE-MARGIN_CWS'!$F34*R6</f>
        <v>14300</v>
      </c>
      <c r="S15" s="97">
        <f>'COGS-PRICE-MARGIN_CWS'!$F34*S6</f>
        <v>15950</v>
      </c>
      <c r="T15" s="97">
        <f>'COGS-PRICE-MARGIN_CWS'!$F34*T6</f>
        <v>15950</v>
      </c>
      <c r="U15" s="97">
        <f>'COGS-PRICE-MARGIN_CWS'!$F34*U6</f>
        <v>17600</v>
      </c>
      <c r="V15" s="97">
        <f>'COGS-PRICE-MARGIN_CWS'!$F34*V6</f>
        <v>19250</v>
      </c>
      <c r="W15" s="97">
        <f>'COGS-PRICE-MARGIN_CWS'!$F34*W6</f>
        <v>15950</v>
      </c>
      <c r="X15" s="97">
        <f>'COGS-PRICE-MARGIN_CWS'!$F34*X6</f>
        <v>17600</v>
      </c>
      <c r="Y15" s="97">
        <f>'COGS-PRICE-MARGIN_CWS'!$F34*Y6</f>
        <v>14300</v>
      </c>
      <c r="Z15" s="97">
        <f>'COGS-PRICE-MARGIN_CWS'!$F34*Z6</f>
        <v>14300</v>
      </c>
      <c r="AA15" s="97">
        <f>'COGS-PRICE-MARGIN_CWS'!$F34*AA6</f>
        <v>14300</v>
      </c>
      <c r="AB15" s="97">
        <f>'COGS-PRICE-MARGIN_CWS'!$F34*AB6</f>
        <v>8800</v>
      </c>
      <c r="AC15" s="97">
        <f>'COGS-PRICE-MARGIN_CWS'!$F55*AC6</f>
        <v>17545</v>
      </c>
      <c r="AD15" s="97">
        <f>'COGS-PRICE-MARGIN_CWS'!$F55*AD6</f>
        <v>28435</v>
      </c>
      <c r="AE15" s="97">
        <f>'COGS-PRICE-MARGIN_CWS'!$F55*AE6</f>
        <v>32065</v>
      </c>
      <c r="AF15" s="97">
        <f>'COGS-PRICE-MARGIN_CWS'!$F55*AF6</f>
        <v>32065</v>
      </c>
      <c r="AG15" s="97">
        <f>'COGS-PRICE-MARGIN_CWS'!$F55*AG6</f>
        <v>35090</v>
      </c>
      <c r="AH15" s="97">
        <f>'COGS-PRICE-MARGIN_CWS'!$F55*AH6</f>
        <v>38720</v>
      </c>
      <c r="AI15" s="97">
        <f>'COGS-PRICE-MARGIN_CWS'!$F55*AI6</f>
        <v>32065</v>
      </c>
      <c r="AJ15" s="97">
        <f>'COGS-PRICE-MARGIN_CWS'!$F55*AJ6</f>
        <v>35090</v>
      </c>
      <c r="AK15" s="97">
        <f>'COGS-PRICE-MARGIN_CWS'!$F55*AK6</f>
        <v>28435</v>
      </c>
      <c r="AL15" s="97">
        <f>'COGS-PRICE-MARGIN_CWS'!$F55*AL6</f>
        <v>28435</v>
      </c>
      <c r="AM15" s="97">
        <f>'COGS-PRICE-MARGIN_CWS'!$F55*AM6</f>
        <v>28435</v>
      </c>
      <c r="AN15" s="97">
        <f>'COGS-PRICE-MARGIN_CWS'!$F55*AN6</f>
        <v>17545</v>
      </c>
      <c r="AO15" s="97">
        <f>'COGS-PRICE-MARGIN_CWS'!$F76*AO6</f>
        <v>20630.5</v>
      </c>
      <c r="AP15" s="97">
        <f>'COGS-PRICE-MARGIN_CWS'!$F76*AP6</f>
        <v>33275</v>
      </c>
      <c r="AQ15" s="97">
        <f>'COGS-PRICE-MARGIN_CWS'!$F76*AQ6</f>
        <v>37268</v>
      </c>
      <c r="AR15" s="97">
        <f>'COGS-PRICE-MARGIN_CWS'!$F76*AR6</f>
        <v>37268</v>
      </c>
      <c r="AS15" s="97">
        <f>'COGS-PRICE-MARGIN_CWS'!$F76*AS6</f>
        <v>41261</v>
      </c>
      <c r="AT15" s="97">
        <f>'COGS-PRICE-MARGIN_CWS'!$F76*AT6</f>
        <v>45254</v>
      </c>
      <c r="AU15" s="97">
        <f>'COGS-PRICE-MARGIN_CWS'!$F76*AU6</f>
        <v>37268</v>
      </c>
      <c r="AV15" s="97">
        <f>'COGS-PRICE-MARGIN_CWS'!$F76*AV6</f>
        <v>41261</v>
      </c>
      <c r="AW15" s="97">
        <f>'COGS-PRICE-MARGIN_CWS'!$F76*AW6</f>
        <v>33275</v>
      </c>
      <c r="AX15" s="97">
        <f>'COGS-PRICE-MARGIN_CWS'!$F76*AX6</f>
        <v>33275</v>
      </c>
      <c r="AY15" s="97">
        <f>'COGS-PRICE-MARGIN_CWS'!$F76*AY6</f>
        <v>33275</v>
      </c>
      <c r="AZ15" s="97">
        <f>'COGS-PRICE-MARGIN_CWS'!$F76*AZ6</f>
        <v>20630.5</v>
      </c>
      <c r="BA15" s="97">
        <f>'COGS-PRICE-MARGIN_CWS'!$F97*BA6</f>
        <v>36.300000000000004</v>
      </c>
      <c r="BB15" s="97">
        <f>'COGS-PRICE-MARGIN_CWS'!$F97*BB6</f>
        <v>58.300000000000004</v>
      </c>
      <c r="BC15" s="97">
        <f>'COGS-PRICE-MARGIN_CWS'!$F97*BC6</f>
        <v>64.900000000000006</v>
      </c>
      <c r="BD15" s="97">
        <f>'COGS-PRICE-MARGIN_CWS'!$F97*BD6</f>
        <v>64.900000000000006</v>
      </c>
      <c r="BE15" s="97">
        <f>'COGS-PRICE-MARGIN_CWS'!$F97*BE6</f>
        <v>72.600000000000009</v>
      </c>
      <c r="BF15" s="97">
        <f>'COGS-PRICE-MARGIN_CWS'!$F97*BF6</f>
        <v>79.2</v>
      </c>
      <c r="BG15" s="97">
        <f>'COGS-PRICE-MARGIN_CWS'!$F97*BG6</f>
        <v>64.900000000000006</v>
      </c>
      <c r="BH15" s="97">
        <f>'COGS-PRICE-MARGIN_CWS'!$F97*BH6</f>
        <v>72.600000000000009</v>
      </c>
      <c r="BI15" s="97">
        <f>'COGS-PRICE-MARGIN_CWS'!$F97*BI6</f>
        <v>58.300000000000004</v>
      </c>
      <c r="BJ15" s="97">
        <f>'COGS-PRICE-MARGIN_CWS'!$F97*BJ6</f>
        <v>58.300000000000004</v>
      </c>
      <c r="BK15" s="97">
        <f>'COGS-PRICE-MARGIN_CWS'!$F97*BK6</f>
        <v>58.300000000000004</v>
      </c>
      <c r="BL15" s="97">
        <f>'COGS-PRICE-MARGIN_CWS'!$F97*BL6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'COGS-PRICE-MARGIN_CWS'!$F6*E6</f>
        <v>0</v>
      </c>
      <c r="F16" s="97">
        <f>'COGS-PRICE-MARGIN_CWS'!$F6*F6</f>
        <v>0</v>
      </c>
      <c r="G16" s="97">
        <f>'COGS-PRICE-MARGIN_CWS'!$F6*G6</f>
        <v>0</v>
      </c>
      <c r="H16" s="97">
        <f>'COGS-PRICE-MARGIN_CWS'!$F6*H6</f>
        <v>0</v>
      </c>
      <c r="I16" s="97">
        <f>'COGS-PRICE-MARGIN_CWS'!$F6*I6</f>
        <v>0</v>
      </c>
      <c r="J16" s="97">
        <f>'COGS-PRICE-MARGIN_CWS'!$F6*J6</f>
        <v>0</v>
      </c>
      <c r="K16" s="97">
        <f>'COGS-PRICE-MARGIN_CWS'!$F6*K6</f>
        <v>0</v>
      </c>
      <c r="L16" s="97">
        <f>'COGS-PRICE-MARGIN_CWS'!$F6*L6</f>
        <v>0</v>
      </c>
      <c r="M16" s="97">
        <f>'COGS-PRICE-MARGIN_CWS'!$F6*M6</f>
        <v>0</v>
      </c>
      <c r="N16" s="97">
        <f>'COGS-PRICE-MARGIN_CWS'!$F6*N6</f>
        <v>0</v>
      </c>
      <c r="O16" s="97">
        <f>'COGS-PRICE-MARGIN_CWS'!$F6*O6</f>
        <v>0</v>
      </c>
      <c r="P16" s="97">
        <f>'COGS-PRICE-MARGIN_CWS'!$F6*P6</f>
        <v>0</v>
      </c>
      <c r="Q16" s="97">
        <f>'COGS-PRICE-MARGIN_CWS'!$F35*Q6</f>
        <v>0</v>
      </c>
      <c r="R16" s="97">
        <f>'COGS-PRICE-MARGIN_CWS'!$F35*R6</f>
        <v>0</v>
      </c>
      <c r="S16" s="97">
        <f>'COGS-PRICE-MARGIN_CWS'!$F35*S6</f>
        <v>0</v>
      </c>
      <c r="T16" s="97">
        <f>'COGS-PRICE-MARGIN_CWS'!$F35*T6</f>
        <v>0</v>
      </c>
      <c r="U16" s="97">
        <f>'COGS-PRICE-MARGIN_CWS'!$F35*U6</f>
        <v>0</v>
      </c>
      <c r="V16" s="97">
        <f>'COGS-PRICE-MARGIN_CWS'!$F35*V6</f>
        <v>0</v>
      </c>
      <c r="W16" s="97">
        <f>'COGS-PRICE-MARGIN_CWS'!$F35*W6</f>
        <v>0</v>
      </c>
      <c r="X16" s="97">
        <f>'COGS-PRICE-MARGIN_CWS'!$F35*X6</f>
        <v>0</v>
      </c>
      <c r="Y16" s="97">
        <f>'COGS-PRICE-MARGIN_CWS'!$F35*Y6</f>
        <v>0</v>
      </c>
      <c r="Z16" s="97">
        <f>'COGS-PRICE-MARGIN_CWS'!$F35*Z6</f>
        <v>0</v>
      </c>
      <c r="AA16" s="97">
        <f>'COGS-PRICE-MARGIN_CWS'!$F35*AA6</f>
        <v>0</v>
      </c>
      <c r="AB16" s="97">
        <f>'COGS-PRICE-MARGIN_CWS'!$F35*AB6</f>
        <v>0</v>
      </c>
      <c r="AC16" s="97">
        <f>'COGS-PRICE-MARGIN_CWS'!$F56*AC6</f>
        <v>0</v>
      </c>
      <c r="AD16" s="97">
        <f>'COGS-PRICE-MARGIN_CWS'!$F56*AD6</f>
        <v>0</v>
      </c>
      <c r="AE16" s="97">
        <f>'COGS-PRICE-MARGIN_CWS'!$F56*AE6</f>
        <v>0</v>
      </c>
      <c r="AF16" s="97">
        <f>'COGS-PRICE-MARGIN_CWS'!$F56*AF6</f>
        <v>0</v>
      </c>
      <c r="AG16" s="97">
        <f>'COGS-PRICE-MARGIN_CWS'!$F56*AG6</f>
        <v>0</v>
      </c>
      <c r="AH16" s="97">
        <f>'COGS-PRICE-MARGIN_CWS'!$F56*AH6</f>
        <v>0</v>
      </c>
      <c r="AI16" s="97">
        <f>'COGS-PRICE-MARGIN_CWS'!$F56*AI6</f>
        <v>0</v>
      </c>
      <c r="AJ16" s="97">
        <f>'COGS-PRICE-MARGIN_CWS'!$F56*AJ6</f>
        <v>0</v>
      </c>
      <c r="AK16" s="97">
        <f>'COGS-PRICE-MARGIN_CWS'!$F56*AK6</f>
        <v>0</v>
      </c>
      <c r="AL16" s="97">
        <f>'COGS-PRICE-MARGIN_CWS'!$F56*AL6</f>
        <v>0</v>
      </c>
      <c r="AM16" s="97">
        <f>'COGS-PRICE-MARGIN_CWS'!$F56*AM6</f>
        <v>0</v>
      </c>
      <c r="AN16" s="97">
        <f>'COGS-PRICE-MARGIN_CWS'!$F56*AN6</f>
        <v>0</v>
      </c>
      <c r="AO16" s="97">
        <f>'COGS-PRICE-MARGIN_CWS'!$F77*AO6</f>
        <v>0</v>
      </c>
      <c r="AP16" s="97">
        <f>'COGS-PRICE-MARGIN_CWS'!$F77*AP6</f>
        <v>0</v>
      </c>
      <c r="AQ16" s="97">
        <f>'COGS-PRICE-MARGIN_CWS'!$F77*AQ6</f>
        <v>0</v>
      </c>
      <c r="AR16" s="97">
        <f>'COGS-PRICE-MARGIN_CWS'!$F77*AR6</f>
        <v>0</v>
      </c>
      <c r="AS16" s="97">
        <f>'COGS-PRICE-MARGIN_CWS'!$F77*AS6</f>
        <v>0</v>
      </c>
      <c r="AT16" s="97">
        <f>'COGS-PRICE-MARGIN_CWS'!$F77*AT6</f>
        <v>0</v>
      </c>
      <c r="AU16" s="97">
        <f>'COGS-PRICE-MARGIN_CWS'!$F77*AU6</f>
        <v>0</v>
      </c>
      <c r="AV16" s="97">
        <f>'COGS-PRICE-MARGIN_CWS'!$F77*AV6</f>
        <v>0</v>
      </c>
      <c r="AW16" s="97">
        <f>'COGS-PRICE-MARGIN_CWS'!$F77*AW6</f>
        <v>0</v>
      </c>
      <c r="AX16" s="97">
        <f>'COGS-PRICE-MARGIN_CWS'!$F77*AX6</f>
        <v>0</v>
      </c>
      <c r="AY16" s="97">
        <f>'COGS-PRICE-MARGIN_CWS'!$F77*AY6</f>
        <v>0</v>
      </c>
      <c r="AZ16" s="97">
        <f>'COGS-PRICE-MARGIN_CWS'!$F77*AZ6</f>
        <v>0</v>
      </c>
      <c r="BA16" s="97">
        <f>'COGS-PRICE-MARGIN_CWS'!$F98*BA6</f>
        <v>0</v>
      </c>
      <c r="BB16" s="97">
        <f>'COGS-PRICE-MARGIN_CWS'!$F98*BB6</f>
        <v>0</v>
      </c>
      <c r="BC16" s="97">
        <f>'COGS-PRICE-MARGIN_CWS'!$F98*BC6</f>
        <v>0</v>
      </c>
      <c r="BD16" s="97">
        <f>'COGS-PRICE-MARGIN_CWS'!$F98*BD6</f>
        <v>0</v>
      </c>
      <c r="BE16" s="97">
        <f>'COGS-PRICE-MARGIN_CWS'!$F98*BE6</f>
        <v>0</v>
      </c>
      <c r="BF16" s="97">
        <f>'COGS-PRICE-MARGIN_CWS'!$F98*BF6</f>
        <v>0</v>
      </c>
      <c r="BG16" s="97">
        <f>'COGS-PRICE-MARGIN_CWS'!$F98*BG6</f>
        <v>0</v>
      </c>
      <c r="BH16" s="97">
        <f>'COGS-PRICE-MARGIN_CWS'!$F98*BH6</f>
        <v>0</v>
      </c>
      <c r="BI16" s="97">
        <f>'COGS-PRICE-MARGIN_CWS'!$F98*BI6</f>
        <v>0</v>
      </c>
      <c r="BJ16" s="97">
        <f>'COGS-PRICE-MARGIN_CWS'!$F98*BJ6</f>
        <v>0</v>
      </c>
      <c r="BK16" s="97">
        <f>'COGS-PRICE-MARGIN_CWS'!$F98*BK6</f>
        <v>0</v>
      </c>
      <c r="BL16" s="97">
        <f>'COGS-PRICE-MARGIN_CWS'!$F98*BL6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'COGS-PRICE-MARGIN_CWS'!$F7*E6</f>
        <v>0</v>
      </c>
      <c r="F17" s="97">
        <f>'COGS-PRICE-MARGIN_CWS'!$F7*F6</f>
        <v>0</v>
      </c>
      <c r="G17" s="97">
        <f>'COGS-PRICE-MARGIN_CWS'!$F7*G6</f>
        <v>0</v>
      </c>
      <c r="H17" s="97">
        <f>'COGS-PRICE-MARGIN_CWS'!$F7*H6</f>
        <v>0</v>
      </c>
      <c r="I17" s="97">
        <f>'COGS-PRICE-MARGIN_CWS'!$F7*I6</f>
        <v>0</v>
      </c>
      <c r="J17" s="97">
        <f>'COGS-PRICE-MARGIN_CWS'!$F7*J6</f>
        <v>0</v>
      </c>
      <c r="K17" s="97">
        <f>'COGS-PRICE-MARGIN_CWS'!$F7*K6</f>
        <v>0</v>
      </c>
      <c r="L17" s="97">
        <f>'COGS-PRICE-MARGIN_CWS'!$F7*L6</f>
        <v>0</v>
      </c>
      <c r="M17" s="97">
        <f>'COGS-PRICE-MARGIN_CWS'!$F7*M6</f>
        <v>0</v>
      </c>
      <c r="N17" s="97">
        <f>'COGS-PRICE-MARGIN_CWS'!$F7*N6</f>
        <v>0</v>
      </c>
      <c r="O17" s="97">
        <f>'COGS-PRICE-MARGIN_CWS'!$F7*O6</f>
        <v>0</v>
      </c>
      <c r="P17" s="97">
        <f>'COGS-PRICE-MARGIN_CWS'!$F7*P6</f>
        <v>0</v>
      </c>
      <c r="Q17" s="97">
        <f>'COGS-PRICE-MARGIN_CWS'!$F36*Q6</f>
        <v>0</v>
      </c>
      <c r="R17" s="97">
        <f>'COGS-PRICE-MARGIN_CWS'!$F36*R6</f>
        <v>0</v>
      </c>
      <c r="S17" s="97">
        <f>'COGS-PRICE-MARGIN_CWS'!$F36*S6</f>
        <v>0</v>
      </c>
      <c r="T17" s="97">
        <f>'COGS-PRICE-MARGIN_CWS'!$F36*T6</f>
        <v>0</v>
      </c>
      <c r="U17" s="97">
        <f>'COGS-PRICE-MARGIN_CWS'!$F36*U6</f>
        <v>0</v>
      </c>
      <c r="V17" s="97">
        <f>'COGS-PRICE-MARGIN_CWS'!$F36*V6</f>
        <v>0</v>
      </c>
      <c r="W17" s="97">
        <f>'COGS-PRICE-MARGIN_CWS'!$F36*W6</f>
        <v>0</v>
      </c>
      <c r="X17" s="97">
        <f>'COGS-PRICE-MARGIN_CWS'!$F36*X6</f>
        <v>0</v>
      </c>
      <c r="Y17" s="97">
        <f>'COGS-PRICE-MARGIN_CWS'!$F36*Y6</f>
        <v>0</v>
      </c>
      <c r="Z17" s="97">
        <f>'COGS-PRICE-MARGIN_CWS'!$F36*Z6</f>
        <v>0</v>
      </c>
      <c r="AA17" s="97">
        <f>'COGS-PRICE-MARGIN_CWS'!$F36*AA6</f>
        <v>0</v>
      </c>
      <c r="AB17" s="97">
        <f>'COGS-PRICE-MARGIN_CWS'!$F36*AB6</f>
        <v>0</v>
      </c>
      <c r="AC17" s="97">
        <f>'COGS-PRICE-MARGIN_CWS'!$F57*AC6</f>
        <v>0</v>
      </c>
      <c r="AD17" s="97">
        <f>'COGS-PRICE-MARGIN_CWS'!$F57*AD6</f>
        <v>0</v>
      </c>
      <c r="AE17" s="97">
        <f>'COGS-PRICE-MARGIN_CWS'!$F57*AE6</f>
        <v>0</v>
      </c>
      <c r="AF17" s="97">
        <f>'COGS-PRICE-MARGIN_CWS'!$F57*AF6</f>
        <v>0</v>
      </c>
      <c r="AG17" s="97">
        <f>'COGS-PRICE-MARGIN_CWS'!$F57*AG6</f>
        <v>0</v>
      </c>
      <c r="AH17" s="97">
        <f>'COGS-PRICE-MARGIN_CWS'!$F57*AH6</f>
        <v>0</v>
      </c>
      <c r="AI17" s="97">
        <f>'COGS-PRICE-MARGIN_CWS'!$F57*AI6</f>
        <v>0</v>
      </c>
      <c r="AJ17" s="97">
        <f>'COGS-PRICE-MARGIN_CWS'!$F57*AJ6</f>
        <v>0</v>
      </c>
      <c r="AK17" s="97">
        <f>'COGS-PRICE-MARGIN_CWS'!$F57*AK6</f>
        <v>0</v>
      </c>
      <c r="AL17" s="97">
        <f>'COGS-PRICE-MARGIN_CWS'!$F57*AL6</f>
        <v>0</v>
      </c>
      <c r="AM17" s="97">
        <f>'COGS-PRICE-MARGIN_CWS'!$F57*AM6</f>
        <v>0</v>
      </c>
      <c r="AN17" s="97">
        <f>'COGS-PRICE-MARGIN_CWS'!$F57*AN6</f>
        <v>0</v>
      </c>
      <c r="AO17" s="97">
        <f>'COGS-PRICE-MARGIN_CWS'!$F78*AO6</f>
        <v>0</v>
      </c>
      <c r="AP17" s="97">
        <f>'COGS-PRICE-MARGIN_CWS'!$F78*AP6</f>
        <v>0</v>
      </c>
      <c r="AQ17" s="97">
        <f>'COGS-PRICE-MARGIN_CWS'!$F78*AQ6</f>
        <v>0</v>
      </c>
      <c r="AR17" s="97">
        <f>'COGS-PRICE-MARGIN_CWS'!$F78*AR6</f>
        <v>0</v>
      </c>
      <c r="AS17" s="97">
        <f>'COGS-PRICE-MARGIN_CWS'!$F78*AS6</f>
        <v>0</v>
      </c>
      <c r="AT17" s="97">
        <f>'COGS-PRICE-MARGIN_CWS'!$F78*AT6</f>
        <v>0</v>
      </c>
      <c r="AU17" s="97">
        <f>'COGS-PRICE-MARGIN_CWS'!$F78*AU6</f>
        <v>0</v>
      </c>
      <c r="AV17" s="97">
        <f>'COGS-PRICE-MARGIN_CWS'!$F78*AV6</f>
        <v>0</v>
      </c>
      <c r="AW17" s="97">
        <f>'COGS-PRICE-MARGIN_CWS'!$F78*AW6</f>
        <v>0</v>
      </c>
      <c r="AX17" s="97">
        <f>'COGS-PRICE-MARGIN_CWS'!$F78*AX6</f>
        <v>0</v>
      </c>
      <c r="AY17" s="97">
        <f>'COGS-PRICE-MARGIN_CWS'!$F78*AY6</f>
        <v>0</v>
      </c>
      <c r="AZ17" s="97">
        <f>'COGS-PRICE-MARGIN_CWS'!$F78*AZ6</f>
        <v>0</v>
      </c>
      <c r="BA17" s="97">
        <f>'COGS-PRICE-MARGIN_CWS'!$F99*BA6</f>
        <v>0</v>
      </c>
      <c r="BB17" s="97">
        <f>'COGS-PRICE-MARGIN_CWS'!$F99*BB6</f>
        <v>0</v>
      </c>
      <c r="BC17" s="97">
        <f>'COGS-PRICE-MARGIN_CWS'!$F99*BC6</f>
        <v>0</v>
      </c>
      <c r="BD17" s="97">
        <f>'COGS-PRICE-MARGIN_CWS'!$F99*BD6</f>
        <v>0</v>
      </c>
      <c r="BE17" s="97">
        <f>'COGS-PRICE-MARGIN_CWS'!$F99*BE6</f>
        <v>0</v>
      </c>
      <c r="BF17" s="97">
        <f>'COGS-PRICE-MARGIN_CWS'!$F99*BF6</f>
        <v>0</v>
      </c>
      <c r="BG17" s="97">
        <f>'COGS-PRICE-MARGIN_CWS'!$F99*BG6</f>
        <v>0</v>
      </c>
      <c r="BH17" s="97">
        <f>'COGS-PRICE-MARGIN_CWS'!$F99*BH6</f>
        <v>0</v>
      </c>
      <c r="BI17" s="97">
        <f>'COGS-PRICE-MARGIN_CWS'!$F99*BI6</f>
        <v>0</v>
      </c>
      <c r="BJ17" s="97">
        <f>'COGS-PRICE-MARGIN_CWS'!$F99*BJ6</f>
        <v>0</v>
      </c>
      <c r="BK17" s="97">
        <f>'COGS-PRICE-MARGIN_CWS'!$F99*BK6</f>
        <v>0</v>
      </c>
      <c r="BL17" s="97">
        <f>'COGS-PRICE-MARGIN_CWS'!$F99*BL6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1248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'COGS-PRICE-MARGIN_CWS'!$C14</f>
        <v>0.25</v>
      </c>
      <c r="F26" s="98">
        <f>'COGS-PRICE-MARGIN_CWS'!$C14</f>
        <v>0.25</v>
      </c>
      <c r="G26" s="98">
        <f>'COGS-PRICE-MARGIN_CWS'!$C14</f>
        <v>0.25</v>
      </c>
      <c r="H26" s="98">
        <f>'COGS-PRICE-MARGIN_CWS'!$C14</f>
        <v>0.25</v>
      </c>
      <c r="I26" s="98">
        <f>'COGS-PRICE-MARGIN_CWS'!$C14</f>
        <v>0.25</v>
      </c>
      <c r="J26" s="98">
        <f>'COGS-PRICE-MARGIN_CWS'!$C14</f>
        <v>0.25</v>
      </c>
      <c r="K26" s="98">
        <f>'COGS-PRICE-MARGIN_CWS'!$C14</f>
        <v>0.25</v>
      </c>
      <c r="L26" s="98">
        <f>'COGS-PRICE-MARGIN_CWS'!$C14</f>
        <v>0.25</v>
      </c>
      <c r="M26" s="98">
        <f>'COGS-PRICE-MARGIN_CWS'!$C14</f>
        <v>0.25</v>
      </c>
      <c r="N26" s="98">
        <f>'COGS-PRICE-MARGIN_CWS'!$C14</f>
        <v>0.25</v>
      </c>
      <c r="O26" s="98">
        <f>'COGS-PRICE-MARGIN_CWS'!$C14</f>
        <v>0.25</v>
      </c>
      <c r="P26" s="98">
        <f>'COGS-PRICE-MARGIN_CWS'!$C14</f>
        <v>0.25</v>
      </c>
      <c r="Q26" s="98">
        <f>'COGS-PRICE-MARGIN_CWS'!$C48</f>
        <v>0.4</v>
      </c>
      <c r="R26" s="98">
        <f>'COGS-PRICE-MARGIN_CWS'!$C48</f>
        <v>0.4</v>
      </c>
      <c r="S26" s="98">
        <f>'COGS-PRICE-MARGIN_CWS'!$C48</f>
        <v>0.4</v>
      </c>
      <c r="T26" s="98">
        <f>'COGS-PRICE-MARGIN_CWS'!$C48</f>
        <v>0.4</v>
      </c>
      <c r="U26" s="98">
        <f>'COGS-PRICE-MARGIN_CWS'!$C48</f>
        <v>0.4</v>
      </c>
      <c r="V26" s="98">
        <f>'COGS-PRICE-MARGIN_CWS'!$C48</f>
        <v>0.4</v>
      </c>
      <c r="W26" s="98">
        <f>'COGS-PRICE-MARGIN_CWS'!$C48</f>
        <v>0.4</v>
      </c>
      <c r="X26" s="98">
        <f>'COGS-PRICE-MARGIN_CWS'!$C48</f>
        <v>0.4</v>
      </c>
      <c r="Y26" s="98">
        <f>'COGS-PRICE-MARGIN_CWS'!$C48</f>
        <v>0.4</v>
      </c>
      <c r="Z26" s="98">
        <f>'COGS-PRICE-MARGIN_CWS'!$C48</f>
        <v>0.4</v>
      </c>
      <c r="AA26" s="98">
        <f>'COGS-PRICE-MARGIN_CWS'!$C48</f>
        <v>0.4</v>
      </c>
      <c r="AB26" s="98">
        <f>'COGS-PRICE-MARGIN_CWS'!$C48</f>
        <v>0.4</v>
      </c>
      <c r="AC26" s="98">
        <f>'COGS-PRICE-MARGIN_CWS'!$C69</f>
        <v>0.6</v>
      </c>
      <c r="AD26" s="98">
        <f>'COGS-PRICE-MARGIN_CWS'!$C69</f>
        <v>0.6</v>
      </c>
      <c r="AE26" s="98">
        <f>'COGS-PRICE-MARGIN_CWS'!$C69</f>
        <v>0.6</v>
      </c>
      <c r="AF26" s="98">
        <f>'COGS-PRICE-MARGIN_CWS'!$C69</f>
        <v>0.6</v>
      </c>
      <c r="AG26" s="98">
        <f>'COGS-PRICE-MARGIN_CWS'!$C69</f>
        <v>0.6</v>
      </c>
      <c r="AH26" s="98">
        <f>'COGS-PRICE-MARGIN_CWS'!$C69</f>
        <v>0.6</v>
      </c>
      <c r="AI26" s="98">
        <f>'COGS-PRICE-MARGIN_CWS'!$C69</f>
        <v>0.6</v>
      </c>
      <c r="AJ26" s="98">
        <f>'COGS-PRICE-MARGIN_CWS'!$C69</f>
        <v>0.6</v>
      </c>
      <c r="AK26" s="98">
        <f>'COGS-PRICE-MARGIN_CWS'!$C69</f>
        <v>0.6</v>
      </c>
      <c r="AL26" s="98">
        <f>'COGS-PRICE-MARGIN_CWS'!$C69</f>
        <v>0.6</v>
      </c>
      <c r="AM26" s="98">
        <f>'COGS-PRICE-MARGIN_CWS'!$C69</f>
        <v>0.6</v>
      </c>
      <c r="AN26" s="98">
        <f>'COGS-PRICE-MARGIN_CWS'!$C69</f>
        <v>0.6</v>
      </c>
      <c r="AO26" s="98">
        <f>'COGS-PRICE-MARGIN_CWS'!$C90</f>
        <v>0.8</v>
      </c>
      <c r="AP26" s="98">
        <f>'COGS-PRICE-MARGIN_CWS'!$C90</f>
        <v>0.8</v>
      </c>
      <c r="AQ26" s="98">
        <f>'COGS-PRICE-MARGIN_CWS'!$C90</f>
        <v>0.8</v>
      </c>
      <c r="AR26" s="98">
        <f>'COGS-PRICE-MARGIN_CWS'!$C90</f>
        <v>0.8</v>
      </c>
      <c r="AS26" s="98">
        <f>'COGS-PRICE-MARGIN_CWS'!$C90</f>
        <v>0.8</v>
      </c>
      <c r="AT26" s="98">
        <f>'COGS-PRICE-MARGIN_CWS'!$C90</f>
        <v>0.8</v>
      </c>
      <c r="AU26" s="98">
        <f>'COGS-PRICE-MARGIN_CWS'!$C90</f>
        <v>0.8</v>
      </c>
      <c r="AV26" s="98">
        <f>'COGS-PRICE-MARGIN_CWS'!$C90</f>
        <v>0.8</v>
      </c>
      <c r="AW26" s="98">
        <f>'COGS-PRICE-MARGIN_CWS'!$C90</f>
        <v>0.8</v>
      </c>
      <c r="AX26" s="98">
        <f>'COGS-PRICE-MARGIN_CWS'!$C90</f>
        <v>0.8</v>
      </c>
      <c r="AY26" s="98">
        <f>'COGS-PRICE-MARGIN_CWS'!$C90</f>
        <v>0.8</v>
      </c>
      <c r="AZ26" s="98">
        <f>'COGS-PRICE-MARGIN_CWS'!$C90</f>
        <v>0.8</v>
      </c>
      <c r="BA26" s="98">
        <f>'COGS-PRICE-MARGIN_CWS'!$C111</f>
        <v>0.9</v>
      </c>
      <c r="BB26" s="98">
        <f>'COGS-PRICE-MARGIN_CWS'!$C111</f>
        <v>0.9</v>
      </c>
      <c r="BC26" s="98">
        <f>'COGS-PRICE-MARGIN_CWS'!$C111</f>
        <v>0.9</v>
      </c>
      <c r="BD26" s="98">
        <f>'COGS-PRICE-MARGIN_CWS'!$C111</f>
        <v>0.9</v>
      </c>
      <c r="BE26" s="98">
        <f>'COGS-PRICE-MARGIN_CWS'!$C111</f>
        <v>0.9</v>
      </c>
      <c r="BF26" s="98">
        <f>'COGS-PRICE-MARGIN_CWS'!$C111</f>
        <v>0.9</v>
      </c>
      <c r="BG26" s="98">
        <f>'COGS-PRICE-MARGIN_CWS'!$C111</f>
        <v>0.9</v>
      </c>
      <c r="BH26" s="98">
        <f>'COGS-PRICE-MARGIN_CWS'!$C111</f>
        <v>0.9</v>
      </c>
      <c r="BI26" s="98">
        <f>'COGS-PRICE-MARGIN_CWS'!$C111</f>
        <v>0.9</v>
      </c>
      <c r="BJ26" s="98">
        <f>'COGS-PRICE-MARGIN_CWS'!$C111</f>
        <v>0.9</v>
      </c>
      <c r="BK26" s="98">
        <f>'COGS-PRICE-MARGIN_CWS'!$C111</f>
        <v>0.9</v>
      </c>
      <c r="BL26" s="98">
        <f>'COGS-PRICE-MARGIN_CWS'!$C111</f>
        <v>0.9</v>
      </c>
    </row>
    <row r="27" spans="2:65" s="102" customFormat="1" x14ac:dyDescent="0.15">
      <c r="B27" s="299" t="s">
        <v>1250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">
        <v>1249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 Units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'COGS-PRICE-MARGIN_CWS'!$C25*E27</f>
        <v>0</v>
      </c>
      <c r="F32" s="90">
        <f>'COGS-PRICE-MARGIN_CWS'!$C25*F27</f>
        <v>0</v>
      </c>
      <c r="G32" s="90">
        <f>'COGS-PRICE-MARGIN_CWS'!$C25*G27</f>
        <v>0</v>
      </c>
      <c r="H32" s="90">
        <f>'COGS-PRICE-MARGIN_CWS'!$C25*H27</f>
        <v>138000</v>
      </c>
      <c r="I32" s="90">
        <f>'COGS-PRICE-MARGIN_CWS'!$C25*I27</f>
        <v>138000</v>
      </c>
      <c r="J32" s="90">
        <f>'COGS-PRICE-MARGIN_CWS'!$C25*J27</f>
        <v>161000</v>
      </c>
      <c r="K32" s="90">
        <f>'COGS-PRICE-MARGIN_CWS'!$C25*K27</f>
        <v>138000</v>
      </c>
      <c r="L32" s="90">
        <f>'COGS-PRICE-MARGIN_CWS'!$C25*L27</f>
        <v>138000</v>
      </c>
      <c r="M32" s="90">
        <f>'COGS-PRICE-MARGIN_CWS'!$C25*M27</f>
        <v>115000</v>
      </c>
      <c r="N32" s="90">
        <f>'COGS-PRICE-MARGIN_CWS'!$C25*N27</f>
        <v>115000</v>
      </c>
      <c r="O32" s="90">
        <f>'COGS-PRICE-MARGIN_CWS'!$C25*O27</f>
        <v>115000</v>
      </c>
      <c r="P32" s="90">
        <f>'COGS-PRICE-MARGIN_CWS'!$C25*P27</f>
        <v>69000</v>
      </c>
      <c r="Q32" s="90">
        <f>'COGS-PRICE-MARGIN_CWS'!$C40*Q27</f>
        <v>2250</v>
      </c>
      <c r="R32" s="90">
        <f>'COGS-PRICE-MARGIN_CWS'!$C40*R27</f>
        <v>3750</v>
      </c>
      <c r="S32" s="90">
        <f>'COGS-PRICE-MARGIN_CWS'!$C40*S27</f>
        <v>4250</v>
      </c>
      <c r="T32" s="90">
        <f>'COGS-PRICE-MARGIN_CWS'!$C40*T27</f>
        <v>4250</v>
      </c>
      <c r="U32" s="90">
        <f>'COGS-PRICE-MARGIN_CWS'!$C40*U27</f>
        <v>4750</v>
      </c>
      <c r="V32" s="90">
        <f>'COGS-PRICE-MARGIN_CWS'!$C40*V27</f>
        <v>5250</v>
      </c>
      <c r="W32" s="90">
        <f>'COGS-PRICE-MARGIN_CWS'!$C40*W27</f>
        <v>4250</v>
      </c>
      <c r="X32" s="90">
        <f>'COGS-PRICE-MARGIN_CWS'!$C40*X27</f>
        <v>4750</v>
      </c>
      <c r="Y32" s="90">
        <f>'COGS-PRICE-MARGIN_CWS'!$C40*Y27</f>
        <v>3750</v>
      </c>
      <c r="Z32" s="90">
        <f>'COGS-PRICE-MARGIN_CWS'!$C40*Z27</f>
        <v>3750</v>
      </c>
      <c r="AA32" s="90">
        <f>'COGS-PRICE-MARGIN_CWS'!$C40*AA27</f>
        <v>3750</v>
      </c>
      <c r="AB32" s="90">
        <f>'COGS-PRICE-MARGIN_CWS'!$C40*AB27</f>
        <v>2250</v>
      </c>
      <c r="AC32" s="90">
        <f>'COGS-PRICE-MARGIN_CWS'!$C61*AC27</f>
        <v>2750</v>
      </c>
      <c r="AD32" s="90">
        <f>'COGS-PRICE-MARGIN_CWS'!$C61*AD27</f>
        <v>4500</v>
      </c>
      <c r="AE32" s="90">
        <f>'COGS-PRICE-MARGIN_CWS'!$C61*AE27</f>
        <v>5250</v>
      </c>
      <c r="AF32" s="90">
        <f>'COGS-PRICE-MARGIN_CWS'!$C61*AF27</f>
        <v>5250</v>
      </c>
      <c r="AG32" s="90">
        <f>'COGS-PRICE-MARGIN_CWS'!$C61*AG27</f>
        <v>5750</v>
      </c>
      <c r="AH32" s="90">
        <f>'COGS-PRICE-MARGIN_CWS'!$C61*AH27</f>
        <v>6250</v>
      </c>
      <c r="AI32" s="90">
        <f>'COGS-PRICE-MARGIN_CWS'!$C61*AI27</f>
        <v>5250</v>
      </c>
      <c r="AJ32" s="90">
        <f>'COGS-PRICE-MARGIN_CWS'!$C61*AJ27</f>
        <v>5750</v>
      </c>
      <c r="AK32" s="90">
        <f>'COGS-PRICE-MARGIN_CWS'!$C61*AK27</f>
        <v>4500</v>
      </c>
      <c r="AL32" s="90">
        <f>'COGS-PRICE-MARGIN_CWS'!$C61*AL27</f>
        <v>4500</v>
      </c>
      <c r="AM32" s="90">
        <f>'COGS-PRICE-MARGIN_CWS'!$C61*AM27</f>
        <v>4500</v>
      </c>
      <c r="AN32" s="90">
        <f>'COGS-PRICE-MARGIN_CWS'!$C61*AN27</f>
        <v>2750</v>
      </c>
      <c r="AO32" s="90">
        <f>'COGS-PRICE-MARGIN_CWS'!$C82*AO27</f>
        <v>2100</v>
      </c>
      <c r="AP32" s="90">
        <f>'COGS-PRICE-MARGIN_CWS'!$C82*AP27</f>
        <v>3500</v>
      </c>
      <c r="AQ32" s="90">
        <f>'COGS-PRICE-MARGIN_CWS'!$C82*AQ27</f>
        <v>3850</v>
      </c>
      <c r="AR32" s="90">
        <f>'COGS-PRICE-MARGIN_CWS'!$C82*AR27</f>
        <v>3850</v>
      </c>
      <c r="AS32" s="90">
        <f>'COGS-PRICE-MARGIN_CWS'!$C82*AS27</f>
        <v>4200</v>
      </c>
      <c r="AT32" s="90">
        <f>'COGS-PRICE-MARGIN_CWS'!$C82*AT27</f>
        <v>4550</v>
      </c>
      <c r="AU32" s="90">
        <f>'COGS-PRICE-MARGIN_CWS'!$C82*AU27</f>
        <v>3850</v>
      </c>
      <c r="AV32" s="90">
        <f>'COGS-PRICE-MARGIN_CWS'!$C82*AV27</f>
        <v>4200</v>
      </c>
      <c r="AW32" s="90">
        <f>'COGS-PRICE-MARGIN_CWS'!$C82*AW27</f>
        <v>3500</v>
      </c>
      <c r="AX32" s="90">
        <f>'COGS-PRICE-MARGIN_CWS'!$C82*AX27</f>
        <v>3500</v>
      </c>
      <c r="AY32" s="90">
        <f>'COGS-PRICE-MARGIN_CWS'!$C82*AY27</f>
        <v>3500</v>
      </c>
      <c r="AZ32" s="90">
        <f>'COGS-PRICE-MARGIN_CWS'!$C82*AZ27</f>
        <v>2100</v>
      </c>
      <c r="BA32" s="90">
        <f>'COGS-PRICE-MARGIN_CWS'!$C103*BA27</f>
        <v>1050</v>
      </c>
      <c r="BB32" s="90">
        <f>'COGS-PRICE-MARGIN_CWS'!$C103*BB27</f>
        <v>1750</v>
      </c>
      <c r="BC32" s="90">
        <f>'COGS-PRICE-MARGIN_CWS'!$C103*BC27</f>
        <v>1750</v>
      </c>
      <c r="BD32" s="90">
        <f>'COGS-PRICE-MARGIN_CWS'!$C103*BD27</f>
        <v>1750</v>
      </c>
      <c r="BE32" s="90">
        <f>'COGS-PRICE-MARGIN_CWS'!$C103*BE27</f>
        <v>2100</v>
      </c>
      <c r="BF32" s="90">
        <f>'COGS-PRICE-MARGIN_CWS'!$C103*BF27</f>
        <v>2450</v>
      </c>
      <c r="BG32" s="90">
        <f>'COGS-PRICE-MARGIN_CWS'!$C103*BG27</f>
        <v>1750</v>
      </c>
      <c r="BH32" s="90">
        <f>'COGS-PRICE-MARGIN_CWS'!$C103*BH27</f>
        <v>2100</v>
      </c>
      <c r="BI32" s="90">
        <f>'COGS-PRICE-MARGIN_CWS'!$C103*BI27</f>
        <v>1750</v>
      </c>
      <c r="BJ32" s="90">
        <f>'COGS-PRICE-MARGIN_CWS'!$C103*BJ27</f>
        <v>1750</v>
      </c>
      <c r="BK32" s="90">
        <f>'COGS-PRICE-MARGIN_CWS'!$C103*BK27</f>
        <v>1750</v>
      </c>
      <c r="BL32" s="90">
        <f>'COGS-PRICE-MARGIN_CWS'!$C103*BL27</f>
        <v>1050</v>
      </c>
      <c r="BM32" s="118">
        <f>SUM(E32:BL32)</f>
        <v>1294700</v>
      </c>
    </row>
    <row r="33" spans="2:66" x14ac:dyDescent="0.15">
      <c r="B33" s="47" t="s">
        <v>347</v>
      </c>
      <c r="C33" s="47"/>
      <c r="E33" s="98">
        <f>'COGS-PRICE-MARGIN_CWS'!$D25</f>
        <v>0.09</v>
      </c>
      <c r="F33" s="98">
        <f>'COGS-PRICE-MARGIN_CWS'!$D25</f>
        <v>0.09</v>
      </c>
      <c r="G33" s="98">
        <f>'COGS-PRICE-MARGIN_CWS'!$D25</f>
        <v>0.09</v>
      </c>
      <c r="H33" s="98">
        <f>'COGS-PRICE-MARGIN_CWS'!$D25</f>
        <v>0.09</v>
      </c>
      <c r="I33" s="98">
        <f>'COGS-PRICE-MARGIN_CWS'!$D25</f>
        <v>0.09</v>
      </c>
      <c r="J33" s="98">
        <f>'COGS-PRICE-MARGIN_CWS'!$D25</f>
        <v>0.09</v>
      </c>
      <c r="K33" s="98">
        <f>'COGS-PRICE-MARGIN_CWS'!$D25</f>
        <v>0.09</v>
      </c>
      <c r="L33" s="98">
        <f>'COGS-PRICE-MARGIN_CWS'!$D25</f>
        <v>0.09</v>
      </c>
      <c r="M33" s="98">
        <f>'COGS-PRICE-MARGIN_CWS'!$D25</f>
        <v>0.09</v>
      </c>
      <c r="N33" s="98">
        <f>'COGS-PRICE-MARGIN_CWS'!$D25</f>
        <v>0.09</v>
      </c>
      <c r="O33" s="98">
        <f>'COGS-PRICE-MARGIN_CWS'!$D25</f>
        <v>0.09</v>
      </c>
      <c r="P33" s="98">
        <f>'COGS-PRICE-MARGIN_CWS'!$D25</f>
        <v>0.09</v>
      </c>
      <c r="Q33" s="98">
        <f>'COGS-PRICE-MARGIN_CWS'!$D40</f>
        <v>0.25</v>
      </c>
      <c r="R33" s="98">
        <f>'COGS-PRICE-MARGIN_CWS'!$D40</f>
        <v>0.25</v>
      </c>
      <c r="S33" s="98">
        <f>'COGS-PRICE-MARGIN_CWS'!$D40</f>
        <v>0.25</v>
      </c>
      <c r="T33" s="98">
        <f>'COGS-PRICE-MARGIN_CWS'!$D40</f>
        <v>0.25</v>
      </c>
      <c r="U33" s="98">
        <f>'COGS-PRICE-MARGIN_CWS'!$D40</f>
        <v>0.25</v>
      </c>
      <c r="V33" s="98">
        <f>'COGS-PRICE-MARGIN_CWS'!$D40</f>
        <v>0.25</v>
      </c>
      <c r="W33" s="98">
        <f>'COGS-PRICE-MARGIN_CWS'!$D40</f>
        <v>0.25</v>
      </c>
      <c r="X33" s="98">
        <f>'COGS-PRICE-MARGIN_CWS'!$D40</f>
        <v>0.25</v>
      </c>
      <c r="Y33" s="98">
        <f>'COGS-PRICE-MARGIN_CWS'!$D40</f>
        <v>0.25</v>
      </c>
      <c r="Z33" s="98">
        <f>'COGS-PRICE-MARGIN_CWS'!$D40</f>
        <v>0.25</v>
      </c>
      <c r="AA33" s="98">
        <f>'COGS-PRICE-MARGIN_CWS'!$D40</f>
        <v>0.25</v>
      </c>
      <c r="AB33" s="98">
        <f>'COGS-PRICE-MARGIN_CWS'!$D40</f>
        <v>0.25</v>
      </c>
      <c r="AC33" s="98">
        <f>'COGS-PRICE-MARGIN_CWS'!$D61</f>
        <v>0.15</v>
      </c>
      <c r="AD33" s="98">
        <f>'COGS-PRICE-MARGIN_CWS'!$D61</f>
        <v>0.15</v>
      </c>
      <c r="AE33" s="98">
        <f>'COGS-PRICE-MARGIN_CWS'!$D61</f>
        <v>0.15</v>
      </c>
      <c r="AF33" s="98">
        <f>'COGS-PRICE-MARGIN_CWS'!$D61</f>
        <v>0.15</v>
      </c>
      <c r="AG33" s="98">
        <f>'COGS-PRICE-MARGIN_CWS'!$D61</f>
        <v>0.15</v>
      </c>
      <c r="AH33" s="98">
        <f>'COGS-PRICE-MARGIN_CWS'!$D61</f>
        <v>0.15</v>
      </c>
      <c r="AI33" s="98">
        <f>'COGS-PRICE-MARGIN_CWS'!$D61</f>
        <v>0.15</v>
      </c>
      <c r="AJ33" s="98">
        <f>'COGS-PRICE-MARGIN_CWS'!$D61</f>
        <v>0.15</v>
      </c>
      <c r="AK33" s="98">
        <f>'COGS-PRICE-MARGIN_CWS'!$D61</f>
        <v>0.15</v>
      </c>
      <c r="AL33" s="98">
        <f>'COGS-PRICE-MARGIN_CWS'!$D61</f>
        <v>0.15</v>
      </c>
      <c r="AM33" s="98">
        <f>'COGS-PRICE-MARGIN_CWS'!$D61</f>
        <v>0.15</v>
      </c>
      <c r="AN33" s="98">
        <f>'COGS-PRICE-MARGIN_CWS'!$D61</f>
        <v>0.15</v>
      </c>
      <c r="AO33" s="98">
        <f>'COGS-PRICE-MARGIN_CWS'!$D82</f>
        <v>0.1</v>
      </c>
      <c r="AP33" s="98">
        <f>'COGS-PRICE-MARGIN_CWS'!$D82</f>
        <v>0.1</v>
      </c>
      <c r="AQ33" s="98">
        <f>'COGS-PRICE-MARGIN_CWS'!$D82</f>
        <v>0.1</v>
      </c>
      <c r="AR33" s="98">
        <f>'COGS-PRICE-MARGIN_CWS'!$D82</f>
        <v>0.1</v>
      </c>
      <c r="AS33" s="98">
        <f>'COGS-PRICE-MARGIN_CWS'!$D82</f>
        <v>0.1</v>
      </c>
      <c r="AT33" s="98">
        <f>'COGS-PRICE-MARGIN_CWS'!$D82</f>
        <v>0.1</v>
      </c>
      <c r="AU33" s="98">
        <f>'COGS-PRICE-MARGIN_CWS'!$D82</f>
        <v>0.1</v>
      </c>
      <c r="AV33" s="98">
        <f>'COGS-PRICE-MARGIN_CWS'!$D82</f>
        <v>0.1</v>
      </c>
      <c r="AW33" s="98">
        <f>'COGS-PRICE-MARGIN_CWS'!$D82</f>
        <v>0.1</v>
      </c>
      <c r="AX33" s="98">
        <f>'COGS-PRICE-MARGIN_CWS'!$D82</f>
        <v>0.1</v>
      </c>
      <c r="AY33" s="98">
        <f>'COGS-PRICE-MARGIN_CWS'!$D82</f>
        <v>0.1</v>
      </c>
      <c r="AZ33" s="98">
        <f>'COGS-PRICE-MARGIN_CWS'!$D82</f>
        <v>0.1</v>
      </c>
      <c r="BA33" s="98">
        <f>'COGS-PRICE-MARGIN_CWS'!$D103</f>
        <v>0.1</v>
      </c>
      <c r="BB33" s="98">
        <f>'COGS-PRICE-MARGIN_CWS'!$D103</f>
        <v>0.1</v>
      </c>
      <c r="BC33" s="98">
        <f>'COGS-PRICE-MARGIN_CWS'!$D103</f>
        <v>0.1</v>
      </c>
      <c r="BD33" s="98">
        <f>'COGS-PRICE-MARGIN_CWS'!$D103</f>
        <v>0.1</v>
      </c>
      <c r="BE33" s="98">
        <f>'COGS-PRICE-MARGIN_CWS'!$D103</f>
        <v>0.1</v>
      </c>
      <c r="BF33" s="98">
        <f>'COGS-PRICE-MARGIN_CWS'!$D103</f>
        <v>0.1</v>
      </c>
      <c r="BG33" s="98">
        <f>'COGS-PRICE-MARGIN_CWS'!$D103</f>
        <v>0.1</v>
      </c>
      <c r="BH33" s="98">
        <f>'COGS-PRICE-MARGIN_CWS'!$D103</f>
        <v>0.1</v>
      </c>
      <c r="BI33" s="98">
        <f>'COGS-PRICE-MARGIN_CWS'!$D103</f>
        <v>0.1</v>
      </c>
      <c r="BJ33" s="98">
        <f>'COGS-PRICE-MARGIN_CWS'!$D103</f>
        <v>0.1</v>
      </c>
      <c r="BK33" s="98">
        <f>'COGS-PRICE-MARGIN_CWS'!$D103</f>
        <v>0.1</v>
      </c>
      <c r="BL33" s="98">
        <f>'COGS-PRICE-MARGIN_CWS'!$D103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125580</v>
      </c>
      <c r="I34" s="90">
        <f t="shared" si="11"/>
        <v>125580</v>
      </c>
      <c r="J34" s="90">
        <f t="shared" si="11"/>
        <v>146510</v>
      </c>
      <c r="K34" s="90">
        <f t="shared" si="11"/>
        <v>125580</v>
      </c>
      <c r="L34" s="90">
        <f t="shared" si="11"/>
        <v>125580</v>
      </c>
      <c r="M34" s="90">
        <f t="shared" si="11"/>
        <v>104650</v>
      </c>
      <c r="N34" s="90">
        <f t="shared" si="11"/>
        <v>104650</v>
      </c>
      <c r="O34" s="90">
        <f t="shared" si="11"/>
        <v>104650</v>
      </c>
      <c r="P34" s="90">
        <f t="shared" si="11"/>
        <v>62790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>
        <f>SUM(E34:BL34)</f>
        <v>1166600</v>
      </c>
    </row>
    <row r="35" spans="2:66" x14ac:dyDescent="0.15">
      <c r="B35" s="47" t="s">
        <v>365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0</v>
      </c>
      <c r="O35" s="90">
        <f>'REV-REC-MAINT_CWS'!P69</f>
        <v>0</v>
      </c>
      <c r="P35" s="90">
        <f>'REV-REC-MAINT_CWS'!Q69</f>
        <v>0</v>
      </c>
      <c r="Q35" s="90">
        <f>'REV-REC-MAINT_CWS'!R69</f>
        <v>225</v>
      </c>
      <c r="R35" s="90">
        <f>'REV-REC-MAINT_CWS'!S69</f>
        <v>375</v>
      </c>
      <c r="S35" s="90">
        <f>'REV-REC-MAINT_CWS'!T69</f>
        <v>425</v>
      </c>
      <c r="T35" s="90">
        <f>'REV-REC-MAINT_CWS'!U69</f>
        <v>575</v>
      </c>
      <c r="U35" s="90">
        <f>'REV-REC-MAINT_CWS'!V69</f>
        <v>625</v>
      </c>
      <c r="V35" s="90">
        <f>'REV-REC-MAINT_CWS'!W69</f>
        <v>700</v>
      </c>
      <c r="W35" s="90">
        <f>'REV-REC-MAINT_CWS'!X69</f>
        <v>575</v>
      </c>
      <c r="X35" s="90">
        <f>'REV-REC-MAINT_CWS'!Y69</f>
        <v>625</v>
      </c>
      <c r="Y35" s="90">
        <f>'REV-REC-MAINT_CWS'!Z69</f>
        <v>500</v>
      </c>
      <c r="Z35" s="90">
        <f>'REV-REC-MAINT_CWS'!AA69</f>
        <v>500</v>
      </c>
      <c r="AA35" s="90">
        <f>'REV-REC-MAINT_CWS'!AB69</f>
        <v>500</v>
      </c>
      <c r="AB35" s="90">
        <f>'REV-REC-MAINT_CWS'!AC69</f>
        <v>300</v>
      </c>
      <c r="AC35" s="90">
        <f>'REV-REC-MAINT_CWS'!AD69</f>
        <v>500</v>
      </c>
      <c r="AD35" s="90">
        <f>'REV-REC-MAINT_CWS'!AE69</f>
        <v>825</v>
      </c>
      <c r="AE35" s="90">
        <f>'REV-REC-MAINT_CWS'!AF69</f>
        <v>950</v>
      </c>
      <c r="AF35" s="90">
        <f>'REV-REC-MAINT_CWS'!AG69</f>
        <v>1100</v>
      </c>
      <c r="AG35" s="90">
        <f>'REV-REC-MAINT_CWS'!AH69</f>
        <v>1200</v>
      </c>
      <c r="AH35" s="90">
        <f>'REV-REC-MAINT_CWS'!AI69</f>
        <v>1325</v>
      </c>
      <c r="AI35" s="90">
        <f>'REV-REC-MAINT_CWS'!AJ69</f>
        <v>1100</v>
      </c>
      <c r="AJ35" s="90">
        <f>'REV-REC-MAINT_CWS'!AK69</f>
        <v>1200</v>
      </c>
      <c r="AK35" s="90">
        <f>'REV-REC-MAINT_CWS'!AL69</f>
        <v>950</v>
      </c>
      <c r="AL35" s="90">
        <f>'REV-REC-MAINT_CWS'!AM69</f>
        <v>950</v>
      </c>
      <c r="AM35" s="90">
        <f>'REV-REC-MAINT_CWS'!AN69</f>
        <v>950</v>
      </c>
      <c r="AN35" s="90">
        <f>'REV-REC-MAINT_CWS'!AO69</f>
        <v>575</v>
      </c>
      <c r="AO35" s="90">
        <f>'REV-REC-MAINT_CWS'!AP69</f>
        <v>910</v>
      </c>
      <c r="AP35" s="90">
        <f>'REV-REC-MAINT_CWS'!AQ69</f>
        <v>1505</v>
      </c>
      <c r="AQ35" s="90">
        <f>'REV-REC-MAINT_CWS'!AR69</f>
        <v>1715</v>
      </c>
      <c r="AR35" s="90">
        <f>'REV-REC-MAINT_CWS'!AS69</f>
        <v>1925</v>
      </c>
      <c r="AS35" s="90">
        <f>'REV-REC-MAINT_CWS'!AT69</f>
        <v>2100</v>
      </c>
      <c r="AT35" s="90">
        <f>'REV-REC-MAINT_CWS'!AU69</f>
        <v>2310</v>
      </c>
      <c r="AU35" s="90">
        <f>'REV-REC-MAINT_CWS'!AV69</f>
        <v>1925</v>
      </c>
      <c r="AV35" s="90">
        <f>'REV-REC-MAINT_CWS'!AW69</f>
        <v>2100</v>
      </c>
      <c r="AW35" s="90">
        <f>'REV-REC-MAINT_CWS'!AX69</f>
        <v>1680</v>
      </c>
      <c r="AX35" s="90">
        <f>'REV-REC-MAINT_CWS'!AY69</f>
        <v>1680</v>
      </c>
      <c r="AY35" s="90">
        <f>'REV-REC-MAINT_CWS'!AZ69</f>
        <v>1680</v>
      </c>
      <c r="AZ35" s="90">
        <f>'REV-REC-MAINT_CWS'!BA69</f>
        <v>1015</v>
      </c>
      <c r="BA35" s="90">
        <f>'REV-REC-MAINT_CWS'!BB69</f>
        <v>1015</v>
      </c>
      <c r="BB35" s="90">
        <f>'REV-REC-MAINT_CWS'!BC69</f>
        <v>1680</v>
      </c>
      <c r="BC35" s="90">
        <f>'REV-REC-MAINT_CWS'!BD69</f>
        <v>1890</v>
      </c>
      <c r="BD35" s="90">
        <f>'REV-REC-MAINT_CWS'!BE69</f>
        <v>2100</v>
      </c>
      <c r="BE35" s="90">
        <f>'REV-REC-MAINT_CWS'!BF69</f>
        <v>2310</v>
      </c>
      <c r="BF35" s="90">
        <f>'REV-REC-MAINT_CWS'!BG69</f>
        <v>2555</v>
      </c>
      <c r="BG35" s="90">
        <f>'REV-REC-MAINT_CWS'!BH69</f>
        <v>2100</v>
      </c>
      <c r="BH35" s="90">
        <f>'REV-REC-MAINT_CWS'!BI69</f>
        <v>2310</v>
      </c>
      <c r="BI35" s="90">
        <f>'REV-REC-MAINT_CWS'!BJ69</f>
        <v>1855</v>
      </c>
      <c r="BJ35" s="90">
        <f>'REV-REC-MAINT_CWS'!BK69</f>
        <v>1855</v>
      </c>
      <c r="BK35" s="90">
        <f>'REV-REC-MAINT_CWS'!BL69</f>
        <v>1855</v>
      </c>
      <c r="BL35" s="90">
        <f>'REV-REC-MAINT_CWS'!BM69</f>
        <v>1120</v>
      </c>
      <c r="BM35" s="118">
        <f>SUM(E35:BL35)</f>
        <v>60740</v>
      </c>
    </row>
    <row r="37" spans="2:66" x14ac:dyDescent="0.15">
      <c r="B37" s="16" t="str">
        <f>B28</f>
        <v>Afuera Service Units</v>
      </c>
    </row>
    <row r="38" spans="2:66" x14ac:dyDescent="0.15">
      <c r="B38" s="47" t="s">
        <v>357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0</v>
      </c>
      <c r="O38" s="90">
        <f>'COGS-PRICE-MARGIN_CWS'!$C18*O28</f>
        <v>0</v>
      </c>
      <c r="P38" s="90">
        <f>'COGS-PRICE-MARGIN_CWS'!$C18*P28</f>
        <v>0</v>
      </c>
      <c r="Q38" s="90">
        <f>'COGS-PRICE-MARGIN_CWS'!$C46*Q28</f>
        <v>175</v>
      </c>
      <c r="R38" s="90">
        <f>'COGS-PRICE-MARGIN_CWS'!$C46*R28</f>
        <v>275</v>
      </c>
      <c r="S38" s="90">
        <f>'COGS-PRICE-MARGIN_CWS'!$C46*S28</f>
        <v>300</v>
      </c>
      <c r="T38" s="90">
        <f>'COGS-PRICE-MARGIN_CWS'!$C46*T28</f>
        <v>300</v>
      </c>
      <c r="U38" s="90">
        <f>'COGS-PRICE-MARGIN_CWS'!$C46*U28</f>
        <v>325</v>
      </c>
      <c r="V38" s="90">
        <f>'COGS-PRICE-MARGIN_CWS'!$C46*V28</f>
        <v>350</v>
      </c>
      <c r="W38" s="90">
        <f>'COGS-PRICE-MARGIN_CWS'!$C46*W28</f>
        <v>300</v>
      </c>
      <c r="X38" s="90">
        <f>'COGS-PRICE-MARGIN_CWS'!$C46*X28</f>
        <v>325</v>
      </c>
      <c r="Y38" s="90">
        <f>'COGS-PRICE-MARGIN_CWS'!$C46*Y28</f>
        <v>275</v>
      </c>
      <c r="Z38" s="90">
        <f>'COGS-PRICE-MARGIN_CWS'!$C46*Z28</f>
        <v>275</v>
      </c>
      <c r="AA38" s="90">
        <f>'COGS-PRICE-MARGIN_CWS'!$C46*AA28</f>
        <v>275</v>
      </c>
      <c r="AB38" s="90">
        <f>'COGS-PRICE-MARGIN_CWS'!$C46*AB28</f>
        <v>175</v>
      </c>
      <c r="AC38" s="90">
        <f>'COGS-PRICE-MARGIN_CWS'!$C67*AC28</f>
        <v>450</v>
      </c>
      <c r="AD38" s="90">
        <f>'COGS-PRICE-MARGIN_CWS'!$C67*AD28</f>
        <v>725</v>
      </c>
      <c r="AE38" s="90">
        <f>'COGS-PRICE-MARGIN_CWS'!$C67*AE28</f>
        <v>800</v>
      </c>
      <c r="AF38" s="90">
        <f>'COGS-PRICE-MARGIN_CWS'!$C67*AF28</f>
        <v>800</v>
      </c>
      <c r="AG38" s="90">
        <f>'COGS-PRICE-MARGIN_CWS'!$C67*AG28</f>
        <v>875</v>
      </c>
      <c r="AH38" s="90">
        <f>'COGS-PRICE-MARGIN_CWS'!$C67*AH28</f>
        <v>975</v>
      </c>
      <c r="AI38" s="90">
        <f>'COGS-PRICE-MARGIN_CWS'!$C67*AI28</f>
        <v>800</v>
      </c>
      <c r="AJ38" s="90">
        <f>'COGS-PRICE-MARGIN_CWS'!$C67*AJ28</f>
        <v>875</v>
      </c>
      <c r="AK38" s="90">
        <f>'COGS-PRICE-MARGIN_CWS'!$C67*AK28</f>
        <v>725</v>
      </c>
      <c r="AL38" s="90">
        <f>'COGS-PRICE-MARGIN_CWS'!$C67*AL28</f>
        <v>725</v>
      </c>
      <c r="AM38" s="90">
        <f>'COGS-PRICE-MARGIN_CWS'!$C67*AM28</f>
        <v>725</v>
      </c>
      <c r="AN38" s="90">
        <f>'COGS-PRICE-MARGIN_CWS'!$C67*AN28</f>
        <v>450</v>
      </c>
      <c r="AO38" s="90">
        <f>'COGS-PRICE-MARGIN_CWS'!$C88*AO28</f>
        <v>625</v>
      </c>
      <c r="AP38" s="90">
        <f>'COGS-PRICE-MARGIN_CWS'!$C88*AP28</f>
        <v>1000</v>
      </c>
      <c r="AQ38" s="90">
        <f>'COGS-PRICE-MARGIN_CWS'!$C88*AQ28</f>
        <v>1125</v>
      </c>
      <c r="AR38" s="90">
        <f>'COGS-PRICE-MARGIN_CWS'!$C88*AR28</f>
        <v>1125</v>
      </c>
      <c r="AS38" s="90">
        <f>'COGS-PRICE-MARGIN_CWS'!$C88*AS28</f>
        <v>1250</v>
      </c>
      <c r="AT38" s="90">
        <f>'COGS-PRICE-MARGIN_CWS'!$C88*AT28</f>
        <v>1375</v>
      </c>
      <c r="AU38" s="90">
        <f>'COGS-PRICE-MARGIN_CWS'!$C88*AU28</f>
        <v>1125</v>
      </c>
      <c r="AV38" s="90">
        <f>'COGS-PRICE-MARGIN_CWS'!$C88*AV28</f>
        <v>1250</v>
      </c>
      <c r="AW38" s="90">
        <f>'COGS-PRICE-MARGIN_CWS'!$C88*AW28</f>
        <v>1000</v>
      </c>
      <c r="AX38" s="90">
        <f>'COGS-PRICE-MARGIN_CWS'!$C88*AX28</f>
        <v>1000</v>
      </c>
      <c r="AY38" s="90">
        <f>'COGS-PRICE-MARGIN_CWS'!$C88*AY28</f>
        <v>1000</v>
      </c>
      <c r="AZ38" s="90">
        <f>'COGS-PRICE-MARGIN_CWS'!$C88*AZ28</f>
        <v>625</v>
      </c>
      <c r="BA38" s="90">
        <f>'COGS-PRICE-MARGIN_CWS'!$C109*BA28</f>
        <v>750</v>
      </c>
      <c r="BB38" s="90">
        <f>'COGS-PRICE-MARGIN_CWS'!$C109*BB28</f>
        <v>1200</v>
      </c>
      <c r="BC38" s="90">
        <f>'COGS-PRICE-MARGIN_CWS'!$C109*BC28</f>
        <v>1350</v>
      </c>
      <c r="BD38" s="90">
        <f>'COGS-PRICE-MARGIN_CWS'!$C109*BD28</f>
        <v>1350</v>
      </c>
      <c r="BE38" s="90">
        <f>'COGS-PRICE-MARGIN_CWS'!$C109*BE28</f>
        <v>1500</v>
      </c>
      <c r="BF38" s="90">
        <f>'COGS-PRICE-MARGIN_CWS'!$C109*BF28</f>
        <v>1625</v>
      </c>
      <c r="BG38" s="90">
        <f>'COGS-PRICE-MARGIN_CWS'!$C109*BG28</f>
        <v>1350</v>
      </c>
      <c r="BH38" s="90">
        <f>'COGS-PRICE-MARGIN_CWS'!$C109*BH28</f>
        <v>1500</v>
      </c>
      <c r="BI38" s="90">
        <f>'COGS-PRICE-MARGIN_CWS'!$C109*BI28</f>
        <v>1200</v>
      </c>
      <c r="BJ38" s="90">
        <f>'COGS-PRICE-MARGIN_CWS'!$C109*BJ28</f>
        <v>1200</v>
      </c>
      <c r="BK38" s="90">
        <f>'COGS-PRICE-MARGIN_CWS'!$C109*BK28</f>
        <v>1200</v>
      </c>
      <c r="BL38" s="90">
        <f>'COGS-PRICE-MARGIN_CWS'!$C109*BL28</f>
        <v>750</v>
      </c>
      <c r="BM38" s="118">
        <f>SUM(E38:BL38)</f>
        <v>39750</v>
      </c>
    </row>
    <row r="39" spans="2:66" x14ac:dyDescent="0.15">
      <c r="B39" s="47" t="s">
        <v>364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0</v>
      </c>
      <c r="O39" s="12">
        <f>'REV-REC-MAINT_CWS'!P142</f>
        <v>0</v>
      </c>
      <c r="P39" s="12">
        <f>'REV-REC-MAINT_CWS'!Q142</f>
        <v>0</v>
      </c>
      <c r="Q39" s="12">
        <f>'REV-REC-MAINT_CWS'!R142</f>
        <v>1181.25</v>
      </c>
      <c r="R39" s="12">
        <f>'REV-REC-MAINT_CWS'!S142</f>
        <v>1856.25</v>
      </c>
      <c r="S39" s="12">
        <f>'REV-REC-MAINT_CWS'!T142</f>
        <v>2025</v>
      </c>
      <c r="T39" s="12">
        <f>'REV-REC-MAINT_CWS'!U142</f>
        <v>2362.5</v>
      </c>
      <c r="U39" s="12">
        <f>'REV-REC-MAINT_CWS'!V142</f>
        <v>2700</v>
      </c>
      <c r="V39" s="12">
        <f>'REV-REC-MAINT_CWS'!W142</f>
        <v>2868.75</v>
      </c>
      <c r="W39" s="12">
        <f>'REV-REC-MAINT_CWS'!X142</f>
        <v>2362.5</v>
      </c>
      <c r="X39" s="12">
        <f>'REV-REC-MAINT_CWS'!Y142</f>
        <v>2700</v>
      </c>
      <c r="Y39" s="12">
        <f>'REV-REC-MAINT_CWS'!Z142</f>
        <v>2193.75</v>
      </c>
      <c r="Z39" s="12">
        <f>'REV-REC-MAINT_CWS'!AA142</f>
        <v>2193.75</v>
      </c>
      <c r="AA39" s="12">
        <f>'REV-REC-MAINT_CWS'!AB142</f>
        <v>2193.75</v>
      </c>
      <c r="AB39" s="12">
        <f>'REV-REC-MAINT_CWS'!AC142</f>
        <v>1350</v>
      </c>
      <c r="AC39" s="12">
        <f>'REV-REC-MAINT_CWS'!AD142</f>
        <v>4781.25</v>
      </c>
      <c r="AD39" s="12">
        <f>'REV-REC-MAINT_CWS'!AE142</f>
        <v>7650</v>
      </c>
      <c r="AE39" s="12">
        <f>'REV-REC-MAINT_CWS'!AF142</f>
        <v>8415</v>
      </c>
      <c r="AF39" s="12">
        <f>'REV-REC-MAINT_CWS'!AG142</f>
        <v>8797.5</v>
      </c>
      <c r="AG39" s="12">
        <f>'REV-REC-MAINT_CWS'!AH142</f>
        <v>9753.75</v>
      </c>
      <c r="AH39" s="12">
        <f>'REV-REC-MAINT_CWS'!AI142</f>
        <v>10710</v>
      </c>
      <c r="AI39" s="12">
        <f>'REV-REC-MAINT_CWS'!AJ142</f>
        <v>8797.5</v>
      </c>
      <c r="AJ39" s="12">
        <f>'REV-REC-MAINT_CWS'!AK142</f>
        <v>9753.75</v>
      </c>
      <c r="AK39" s="12">
        <f>'REV-REC-MAINT_CWS'!AL142</f>
        <v>8032.5</v>
      </c>
      <c r="AL39" s="12">
        <f>'REV-REC-MAINT_CWS'!AM142</f>
        <v>8032.5</v>
      </c>
      <c r="AM39" s="12">
        <f>'REV-REC-MAINT_CWS'!AN142</f>
        <v>8032.5</v>
      </c>
      <c r="AN39" s="12">
        <f>'REV-REC-MAINT_CWS'!AO142</f>
        <v>4972.5</v>
      </c>
      <c r="AO39" s="12">
        <f>'REV-REC-MAINT_CWS'!AP142</f>
        <v>10125</v>
      </c>
      <c r="AP39" s="12">
        <f>'REV-REC-MAINT_CWS'!AQ142</f>
        <v>16200</v>
      </c>
      <c r="AQ39" s="12">
        <f>'REV-REC-MAINT_CWS'!AR142</f>
        <v>18022.5</v>
      </c>
      <c r="AR39" s="12">
        <f>'REV-REC-MAINT_CWS'!AS142</f>
        <v>18427.5</v>
      </c>
      <c r="AS39" s="12">
        <f>'REV-REC-MAINT_CWS'!AT142</f>
        <v>20452.5</v>
      </c>
      <c r="AT39" s="12">
        <f>'REV-REC-MAINT_CWS'!AU142</f>
        <v>22477.5</v>
      </c>
      <c r="AU39" s="12">
        <f>'REV-REC-MAINT_CWS'!AV142</f>
        <v>18427.5</v>
      </c>
      <c r="AV39" s="12">
        <f>'REV-REC-MAINT_CWS'!AW142</f>
        <v>20452.5</v>
      </c>
      <c r="AW39" s="12">
        <f>'REV-REC-MAINT_CWS'!AX142</f>
        <v>16605</v>
      </c>
      <c r="AX39" s="12">
        <f>'REV-REC-MAINT_CWS'!AY142</f>
        <v>16605</v>
      </c>
      <c r="AY39" s="12">
        <f>'REV-REC-MAINT_CWS'!AZ142</f>
        <v>16605</v>
      </c>
      <c r="AZ39" s="12">
        <f>'REV-REC-MAINT_CWS'!BA142</f>
        <v>10327.5</v>
      </c>
      <c r="BA39" s="12">
        <f>'REV-REC-MAINT_CWS'!BB142</f>
        <v>16200</v>
      </c>
      <c r="BB39" s="12">
        <f>'REV-REC-MAINT_CWS'!BC142</f>
        <v>25920</v>
      </c>
      <c r="BC39" s="12">
        <f>'REV-REC-MAINT_CWS'!BD142</f>
        <v>28957.5</v>
      </c>
      <c r="BD39" s="12">
        <f>'REV-REC-MAINT_CWS'!BE142</f>
        <v>29362.5</v>
      </c>
      <c r="BE39" s="12">
        <f>'REV-REC-MAINT_CWS'!BF142</f>
        <v>32602.5</v>
      </c>
      <c r="BF39" s="12">
        <f>'REV-REC-MAINT_CWS'!BG142</f>
        <v>35640</v>
      </c>
      <c r="BG39" s="12">
        <f>'REV-REC-MAINT_CWS'!BH142</f>
        <v>29362.5</v>
      </c>
      <c r="BH39" s="12">
        <f>'REV-REC-MAINT_CWS'!BI142</f>
        <v>32602.5</v>
      </c>
      <c r="BI39" s="12">
        <f>'REV-REC-MAINT_CWS'!BJ142</f>
        <v>26325</v>
      </c>
      <c r="BJ39" s="12">
        <f>'REV-REC-MAINT_CWS'!BK142</f>
        <v>26325</v>
      </c>
      <c r="BK39" s="12">
        <f>'REV-REC-MAINT_CWS'!BL142</f>
        <v>26325</v>
      </c>
      <c r="BL39" s="12">
        <f>'REV-REC-MAINT_CWS'!BM142</f>
        <v>16402.5</v>
      </c>
      <c r="BM39" s="118">
        <f>SUM(E39:BL39)</f>
        <v>654468.75</v>
      </c>
    </row>
    <row r="41" spans="2:66" x14ac:dyDescent="0.15">
      <c r="B41" s="14" t="s">
        <v>371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256620</v>
      </c>
      <c r="I41" s="97">
        <f t="shared" si="13"/>
        <v>273000</v>
      </c>
      <c r="J41" s="97">
        <f t="shared" si="13"/>
        <v>310310</v>
      </c>
      <c r="K41" s="97">
        <f t="shared" si="13"/>
        <v>256620</v>
      </c>
      <c r="L41" s="97">
        <f t="shared" si="13"/>
        <v>273000</v>
      </c>
      <c r="M41" s="97">
        <f t="shared" si="13"/>
        <v>219310</v>
      </c>
      <c r="N41" s="97">
        <f t="shared" si="13"/>
        <v>219310</v>
      </c>
      <c r="O41" s="97">
        <f t="shared" si="13"/>
        <v>219310</v>
      </c>
      <c r="P41" s="97">
        <f t="shared" si="13"/>
        <v>128310</v>
      </c>
      <c r="Q41" s="97">
        <f t="shared" si="13"/>
        <v>240868.75</v>
      </c>
      <c r="R41" s="97">
        <f t="shared" si="13"/>
        <v>391418.75</v>
      </c>
      <c r="S41" s="97">
        <f t="shared" si="13"/>
        <v>436587.5</v>
      </c>
      <c r="T41" s="97">
        <f t="shared" si="13"/>
        <v>437075</v>
      </c>
      <c r="U41" s="97">
        <f t="shared" si="13"/>
        <v>482412.5</v>
      </c>
      <c r="V41" s="97">
        <f t="shared" si="13"/>
        <v>527606.25</v>
      </c>
      <c r="W41" s="97">
        <f t="shared" si="13"/>
        <v>437075</v>
      </c>
      <c r="X41" s="97">
        <f t="shared" si="13"/>
        <v>482412.5</v>
      </c>
      <c r="Y41" s="97">
        <f t="shared" si="13"/>
        <v>391881.25</v>
      </c>
      <c r="Z41" s="97">
        <f t="shared" si="13"/>
        <v>391881.25</v>
      </c>
      <c r="AA41" s="97">
        <f t="shared" si="13"/>
        <v>391881.25</v>
      </c>
      <c r="AB41" s="97">
        <f t="shared" si="13"/>
        <v>241112.5</v>
      </c>
      <c r="AC41" s="97">
        <f t="shared" si="13"/>
        <v>155968.75</v>
      </c>
      <c r="AD41" s="97">
        <f t="shared" si="13"/>
        <v>252725</v>
      </c>
      <c r="AE41" s="97">
        <f t="shared" si="13"/>
        <v>284927.5</v>
      </c>
      <c r="AF41" s="97">
        <f t="shared" si="13"/>
        <v>285460</v>
      </c>
      <c r="AG41" s="97">
        <f t="shared" si="13"/>
        <v>312516.25</v>
      </c>
      <c r="AH41" s="97">
        <f t="shared" si="13"/>
        <v>344722.5</v>
      </c>
      <c r="AI41" s="97">
        <f t="shared" si="13"/>
        <v>285460</v>
      </c>
      <c r="AJ41" s="97">
        <f t="shared" si="13"/>
        <v>312516.25</v>
      </c>
      <c r="AK41" s="97">
        <f t="shared" ref="AK41:BL41" si="14">AK39+AK38+AK35+AK34+AK10</f>
        <v>253232.5</v>
      </c>
      <c r="AL41" s="97">
        <f t="shared" si="14"/>
        <v>253232.5</v>
      </c>
      <c r="AM41" s="97">
        <f t="shared" si="14"/>
        <v>253232.5</v>
      </c>
      <c r="AN41" s="97">
        <f t="shared" si="14"/>
        <v>156235</v>
      </c>
      <c r="AO41" s="97">
        <f t="shared" si="14"/>
        <v>194900</v>
      </c>
      <c r="AP41" s="97">
        <f t="shared" si="14"/>
        <v>314355</v>
      </c>
      <c r="AQ41" s="97">
        <f t="shared" si="14"/>
        <v>351927.5</v>
      </c>
      <c r="AR41" s="97">
        <f t="shared" si="14"/>
        <v>352542.5</v>
      </c>
      <c r="AS41" s="97">
        <f t="shared" si="14"/>
        <v>390282.5</v>
      </c>
      <c r="AT41" s="97">
        <f t="shared" si="14"/>
        <v>428057.5</v>
      </c>
      <c r="AU41" s="97">
        <f t="shared" si="14"/>
        <v>352542.5</v>
      </c>
      <c r="AV41" s="97">
        <f t="shared" si="14"/>
        <v>390282.5</v>
      </c>
      <c r="AW41" s="97">
        <f t="shared" si="14"/>
        <v>314935</v>
      </c>
      <c r="AX41" s="97">
        <f t="shared" si="14"/>
        <v>314935</v>
      </c>
      <c r="AY41" s="97">
        <f t="shared" si="14"/>
        <v>314935</v>
      </c>
      <c r="AZ41" s="97">
        <f t="shared" si="14"/>
        <v>195207.5</v>
      </c>
      <c r="BA41" s="97">
        <f t="shared" si="14"/>
        <v>234235</v>
      </c>
      <c r="BB41" s="97">
        <f t="shared" si="14"/>
        <v>376200</v>
      </c>
      <c r="BC41" s="97">
        <f t="shared" si="14"/>
        <v>418747.5</v>
      </c>
      <c r="BD41" s="97">
        <f t="shared" si="14"/>
        <v>419362.5</v>
      </c>
      <c r="BE41" s="97">
        <f t="shared" si="14"/>
        <v>468952.5</v>
      </c>
      <c r="BF41" s="97">
        <f t="shared" si="14"/>
        <v>511825</v>
      </c>
      <c r="BG41" s="97">
        <f t="shared" si="14"/>
        <v>419362.5</v>
      </c>
      <c r="BH41" s="97">
        <f t="shared" si="14"/>
        <v>468952.5</v>
      </c>
      <c r="BI41" s="97">
        <f t="shared" si="14"/>
        <v>376780</v>
      </c>
      <c r="BJ41" s="97">
        <f t="shared" si="14"/>
        <v>376780</v>
      </c>
      <c r="BK41" s="97">
        <f t="shared" si="14"/>
        <v>376780</v>
      </c>
      <c r="BL41" s="97">
        <f t="shared" si="14"/>
        <v>234542.5</v>
      </c>
      <c r="BM41" s="118">
        <f>SUM(E41:BL41)</f>
        <v>18755653.75</v>
      </c>
      <c r="BN41" s="97">
        <f>BM39+BM38+BM35+BM34+BM10</f>
        <v>18755653.75</v>
      </c>
    </row>
    <row r="42" spans="2:66" x14ac:dyDescent="0.15">
      <c r="B42" s="14" t="s">
        <v>376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156620</v>
      </c>
      <c r="I42" s="97">
        <f t="shared" si="15"/>
        <v>160500</v>
      </c>
      <c r="J42" s="97">
        <f t="shared" si="15"/>
        <v>185310</v>
      </c>
      <c r="K42" s="97">
        <f t="shared" si="15"/>
        <v>156620</v>
      </c>
      <c r="L42" s="97">
        <f t="shared" si="15"/>
        <v>160500</v>
      </c>
      <c r="M42" s="97">
        <f t="shared" si="15"/>
        <v>131810</v>
      </c>
      <c r="N42" s="97">
        <f t="shared" si="15"/>
        <v>131810</v>
      </c>
      <c r="O42" s="97">
        <f t="shared" si="15"/>
        <v>131810</v>
      </c>
      <c r="P42" s="97">
        <f t="shared" si="15"/>
        <v>78310</v>
      </c>
      <c r="Q42" s="97">
        <f t="shared" si="15"/>
        <v>59268.75</v>
      </c>
      <c r="R42" s="97">
        <f t="shared" si="15"/>
        <v>96318.75</v>
      </c>
      <c r="S42" s="97">
        <f t="shared" si="15"/>
        <v>107437.5</v>
      </c>
      <c r="T42" s="97">
        <f t="shared" si="15"/>
        <v>107925</v>
      </c>
      <c r="U42" s="97">
        <f t="shared" si="15"/>
        <v>119212.5</v>
      </c>
      <c r="V42" s="97">
        <f t="shared" si="15"/>
        <v>130356.25</v>
      </c>
      <c r="W42" s="97">
        <f t="shared" si="15"/>
        <v>107925</v>
      </c>
      <c r="X42" s="97">
        <f t="shared" si="15"/>
        <v>119212.5</v>
      </c>
      <c r="Y42" s="97">
        <f t="shared" si="15"/>
        <v>96781.25</v>
      </c>
      <c r="Z42" s="97">
        <f t="shared" si="15"/>
        <v>96781.25</v>
      </c>
      <c r="AA42" s="97">
        <f t="shared" si="15"/>
        <v>96781.25</v>
      </c>
      <c r="AB42" s="97">
        <f t="shared" si="15"/>
        <v>59512.5</v>
      </c>
      <c r="AC42" s="97">
        <f t="shared" si="15"/>
        <v>-143456.25</v>
      </c>
      <c r="AD42" s="97">
        <f t="shared" si="15"/>
        <v>-232550</v>
      </c>
      <c r="AE42" s="97">
        <f t="shared" si="15"/>
        <v>-262297.5</v>
      </c>
      <c r="AF42" s="97">
        <f t="shared" si="15"/>
        <v>-261765</v>
      </c>
      <c r="AG42" s="97">
        <f t="shared" si="15"/>
        <v>-286333.75</v>
      </c>
      <c r="AH42" s="97">
        <f t="shared" si="15"/>
        <v>-316077.5</v>
      </c>
      <c r="AI42" s="97">
        <f t="shared" si="15"/>
        <v>-261765</v>
      </c>
      <c r="AJ42" s="97">
        <f t="shared" si="15"/>
        <v>-286333.75</v>
      </c>
      <c r="AK42" s="97">
        <f t="shared" ref="AK42:BL42" si="16">AK21+AK34+AK35+AK38+AK39</f>
        <v>-232042.5</v>
      </c>
      <c r="AL42" s="97">
        <f t="shared" si="16"/>
        <v>-232042.5</v>
      </c>
      <c r="AM42" s="97">
        <f t="shared" si="16"/>
        <v>-232042.5</v>
      </c>
      <c r="AN42" s="97">
        <f t="shared" si="16"/>
        <v>-143190</v>
      </c>
      <c r="AO42" s="97">
        <f t="shared" si="16"/>
        <v>-96918.5</v>
      </c>
      <c r="AP42" s="97">
        <f t="shared" si="16"/>
        <v>-156320</v>
      </c>
      <c r="AQ42" s="97">
        <f t="shared" si="16"/>
        <v>-175228.5</v>
      </c>
      <c r="AR42" s="97">
        <f t="shared" si="16"/>
        <v>-174613.5</v>
      </c>
      <c r="AS42" s="97">
        <f t="shared" si="16"/>
        <v>-193354.5</v>
      </c>
      <c r="AT42" s="97">
        <f t="shared" si="16"/>
        <v>-212060.5</v>
      </c>
      <c r="AU42" s="97">
        <f t="shared" si="16"/>
        <v>-174613.5</v>
      </c>
      <c r="AV42" s="97">
        <f t="shared" si="16"/>
        <v>-193354.5</v>
      </c>
      <c r="AW42" s="97">
        <f t="shared" si="16"/>
        <v>-155740</v>
      </c>
      <c r="AX42" s="97">
        <f t="shared" si="16"/>
        <v>-155740</v>
      </c>
      <c r="AY42" s="97">
        <f t="shared" si="16"/>
        <v>-155740</v>
      </c>
      <c r="AZ42" s="97">
        <f t="shared" si="16"/>
        <v>-96611</v>
      </c>
      <c r="BA42" s="97">
        <f t="shared" si="16"/>
        <v>-25616.899999999994</v>
      </c>
      <c r="BB42" s="97">
        <f t="shared" si="16"/>
        <v>-41137.899999999965</v>
      </c>
      <c r="BC42" s="97">
        <f t="shared" si="16"/>
        <v>-45836.200000000012</v>
      </c>
      <c r="BD42" s="97">
        <f t="shared" si="16"/>
        <v>-45221.200000000012</v>
      </c>
      <c r="BE42" s="97">
        <f t="shared" si="16"/>
        <v>-50751.299999999988</v>
      </c>
      <c r="BF42" s="97">
        <f t="shared" si="16"/>
        <v>-55124.599999999977</v>
      </c>
      <c r="BG42" s="97">
        <f t="shared" si="16"/>
        <v>-45221.200000000012</v>
      </c>
      <c r="BH42" s="97">
        <f t="shared" si="16"/>
        <v>-50751.299999999988</v>
      </c>
      <c r="BI42" s="97">
        <f t="shared" si="16"/>
        <v>-40557.899999999965</v>
      </c>
      <c r="BJ42" s="97">
        <f t="shared" si="16"/>
        <v>-40557.899999999965</v>
      </c>
      <c r="BK42" s="97">
        <f t="shared" si="16"/>
        <v>-40557.899999999965</v>
      </c>
      <c r="BL42" s="97">
        <f t="shared" si="16"/>
        <v>-25309.399999999994</v>
      </c>
      <c r="BM42" s="118">
        <f>SUM(E42:BL42)</f>
        <v>-2846031.9499999997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  <sheetView topLeftCell="B3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'COGS-PRICE-MARGIN_CWS'!$E26</f>
        <v>0</v>
      </c>
      <c r="G68" s="102">
        <f>'COGS-PRICE-MARGIN_CWS'!$E26</f>
        <v>0</v>
      </c>
      <c r="H68" s="102">
        <f>'COGS-PRICE-MARGIN_CWS'!$E26</f>
        <v>0</v>
      </c>
      <c r="I68" s="102">
        <f>'COGS-PRICE-MARGIN_CWS'!$E26</f>
        <v>0</v>
      </c>
      <c r="J68" s="102">
        <f>'COGS-PRICE-MARGIN_CWS'!$E26</f>
        <v>0</v>
      </c>
      <c r="K68" s="102">
        <f>'COGS-PRICE-MARGIN_CWS'!$E26</f>
        <v>0</v>
      </c>
      <c r="L68" s="102">
        <f>'COGS-PRICE-MARGIN_CWS'!$E26</f>
        <v>0</v>
      </c>
      <c r="M68" s="102">
        <f>'COGS-PRICE-MARGIN_CWS'!$E26</f>
        <v>0</v>
      </c>
      <c r="N68" s="102">
        <f>'COGS-PRICE-MARGIN_CWS'!$E26</f>
        <v>0</v>
      </c>
      <c r="O68" s="102">
        <f>'COGS-PRICE-MARGIN_CWS'!$E26</f>
        <v>0</v>
      </c>
      <c r="P68" s="102">
        <f>'COGS-PRICE-MARGIN_CWS'!$E26</f>
        <v>0</v>
      </c>
      <c r="Q68" s="102">
        <f>'COGS-PRICE-MARGIN_CWS'!$E26</f>
        <v>0</v>
      </c>
      <c r="R68" s="102">
        <f>'COGS-PRICE-MARGIN_CWS'!$E41</f>
        <v>25</v>
      </c>
      <c r="S68" s="102">
        <f>'COGS-PRICE-MARGIN_CWS'!$E41</f>
        <v>25</v>
      </c>
      <c r="T68" s="102">
        <f>'COGS-PRICE-MARGIN_CWS'!$E41</f>
        <v>25</v>
      </c>
      <c r="U68" s="102">
        <f>'COGS-PRICE-MARGIN_CWS'!$E41</f>
        <v>25</v>
      </c>
      <c r="V68" s="102">
        <f>'COGS-PRICE-MARGIN_CWS'!$E41</f>
        <v>25</v>
      </c>
      <c r="W68" s="102">
        <f>'COGS-PRICE-MARGIN_CWS'!$E41</f>
        <v>25</v>
      </c>
      <c r="X68" s="102">
        <f>'COGS-PRICE-MARGIN_CWS'!$E41</f>
        <v>25</v>
      </c>
      <c r="Y68" s="102">
        <f>'COGS-PRICE-MARGIN_CWS'!$E41</f>
        <v>25</v>
      </c>
      <c r="Z68" s="102">
        <f>'COGS-PRICE-MARGIN_CWS'!$E41</f>
        <v>25</v>
      </c>
      <c r="AA68" s="102">
        <f>'COGS-PRICE-MARGIN_CWS'!$E41</f>
        <v>25</v>
      </c>
      <c r="AB68" s="102">
        <f>'COGS-PRICE-MARGIN_CWS'!$E41</f>
        <v>25</v>
      </c>
      <c r="AC68" s="102">
        <f>'COGS-PRICE-MARGIN_CWS'!$E41</f>
        <v>25</v>
      </c>
      <c r="AD68" s="102">
        <f>'COGS-PRICE-MARGIN_CWS'!$E62</f>
        <v>25</v>
      </c>
      <c r="AE68" s="102">
        <f>'COGS-PRICE-MARGIN_CWS'!$E62</f>
        <v>25</v>
      </c>
      <c r="AF68" s="102">
        <f>'COGS-PRICE-MARGIN_CWS'!$E62</f>
        <v>25</v>
      </c>
      <c r="AG68" s="102">
        <f>'COGS-PRICE-MARGIN_CWS'!$E62</f>
        <v>25</v>
      </c>
      <c r="AH68" s="102">
        <f>'COGS-PRICE-MARGIN_CWS'!$E62</f>
        <v>25</v>
      </c>
      <c r="AI68" s="102">
        <f>'COGS-PRICE-MARGIN_CWS'!$E62</f>
        <v>25</v>
      </c>
      <c r="AJ68" s="102">
        <f>'COGS-PRICE-MARGIN_CWS'!$E62</f>
        <v>25</v>
      </c>
      <c r="AK68" s="102">
        <f>'COGS-PRICE-MARGIN_CWS'!$E62</f>
        <v>25</v>
      </c>
      <c r="AL68" s="102">
        <f>'COGS-PRICE-MARGIN_CWS'!$E62</f>
        <v>25</v>
      </c>
      <c r="AM68" s="102">
        <f>'COGS-PRICE-MARGIN_CWS'!$E62</f>
        <v>25</v>
      </c>
      <c r="AN68" s="102">
        <f>'COGS-PRICE-MARGIN_CWS'!$E62</f>
        <v>25</v>
      </c>
      <c r="AO68" s="102">
        <f>'COGS-PRICE-MARGIN_CWS'!$E62</f>
        <v>25</v>
      </c>
      <c r="AP68" s="102">
        <f>'COGS-PRICE-MARGIN_CWS'!$E83</f>
        <v>35</v>
      </c>
      <c r="AQ68" s="102">
        <f>'COGS-PRICE-MARGIN_CWS'!$E83</f>
        <v>35</v>
      </c>
      <c r="AR68" s="102">
        <f>'COGS-PRICE-MARGIN_CWS'!$E83</f>
        <v>35</v>
      </c>
      <c r="AS68" s="102">
        <f>'COGS-PRICE-MARGIN_CWS'!$E83</f>
        <v>35</v>
      </c>
      <c r="AT68" s="102">
        <f>'COGS-PRICE-MARGIN_CWS'!$E83</f>
        <v>35</v>
      </c>
      <c r="AU68" s="102">
        <f>'COGS-PRICE-MARGIN_CWS'!$E83</f>
        <v>35</v>
      </c>
      <c r="AV68" s="102">
        <f>'COGS-PRICE-MARGIN_CWS'!$E83</f>
        <v>35</v>
      </c>
      <c r="AW68" s="102">
        <f>'COGS-PRICE-MARGIN_CWS'!$E83</f>
        <v>35</v>
      </c>
      <c r="AX68" s="102">
        <f>'COGS-PRICE-MARGIN_CWS'!$E83</f>
        <v>35</v>
      </c>
      <c r="AY68" s="102">
        <f>'COGS-PRICE-MARGIN_CWS'!$E83</f>
        <v>35</v>
      </c>
      <c r="AZ68" s="102">
        <f>'COGS-PRICE-MARGIN_CWS'!$E83</f>
        <v>35</v>
      </c>
      <c r="BA68" s="102">
        <f>'COGS-PRICE-MARGIN_CWS'!$E83</f>
        <v>35</v>
      </c>
      <c r="BB68" s="102">
        <f>'COGS-PRICE-MARGIN_CWS'!$E104</f>
        <v>35</v>
      </c>
      <c r="BC68" s="102">
        <f>'COGS-PRICE-MARGIN_CWS'!$E104</f>
        <v>35</v>
      </c>
      <c r="BD68" s="102">
        <f>'COGS-PRICE-MARGIN_CWS'!$E104</f>
        <v>35</v>
      </c>
      <c r="BE68" s="102">
        <f>'COGS-PRICE-MARGIN_CWS'!$E104</f>
        <v>35</v>
      </c>
      <c r="BF68" s="102">
        <f>'COGS-PRICE-MARGIN_CWS'!$E104</f>
        <v>35</v>
      </c>
      <c r="BG68" s="102">
        <f>'COGS-PRICE-MARGIN_CWS'!$E104</f>
        <v>35</v>
      </c>
      <c r="BH68" s="102">
        <f>'COGS-PRICE-MARGIN_CWS'!$E104</f>
        <v>35</v>
      </c>
      <c r="BI68" s="102">
        <f>'COGS-PRICE-MARGIN_CWS'!$E104</f>
        <v>35</v>
      </c>
      <c r="BJ68" s="102">
        <f>'COGS-PRICE-MARGIN_CWS'!$E104</f>
        <v>35</v>
      </c>
      <c r="BK68" s="102">
        <f>'COGS-PRICE-MARGIN_CWS'!$E104</f>
        <v>35</v>
      </c>
      <c r="BL68" s="102">
        <f>'COGS-PRICE-MARGIN_CWS'!$E104</f>
        <v>35</v>
      </c>
      <c r="BM68" s="102">
        <f>'COGS-PRICE-MARGIN_CWS'!$E104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'COGS-PRICE-MARGIN_CWS'!$E19</f>
        <v>0</v>
      </c>
      <c r="G141" s="102">
        <f>'COGS-PRICE-MARGIN_CWS'!$E19</f>
        <v>0</v>
      </c>
      <c r="H141" s="102">
        <f>'COGS-PRICE-MARGIN_CWS'!$E19</f>
        <v>0</v>
      </c>
      <c r="I141" s="102">
        <f>'COGS-PRICE-MARGIN_CWS'!$E19</f>
        <v>0</v>
      </c>
      <c r="J141" s="102">
        <f>'COGS-PRICE-MARGIN_CWS'!$E19</f>
        <v>0</v>
      </c>
      <c r="K141" s="102">
        <f>'COGS-PRICE-MARGIN_CWS'!$E19</f>
        <v>0</v>
      </c>
      <c r="L141" s="102">
        <f>'COGS-PRICE-MARGIN_CWS'!$E19</f>
        <v>0</v>
      </c>
      <c r="M141" s="102">
        <f>'COGS-PRICE-MARGIN_CWS'!$E19</f>
        <v>0</v>
      </c>
      <c r="N141" s="102">
        <f>'COGS-PRICE-MARGIN_CWS'!$E19</f>
        <v>0</v>
      </c>
      <c r="O141" s="102">
        <f>'COGS-PRICE-MARGIN_CWS'!$E19</f>
        <v>0</v>
      </c>
      <c r="P141" s="102">
        <f>'COGS-PRICE-MARGIN_CWS'!$E19</f>
        <v>0</v>
      </c>
      <c r="Q141" s="102">
        <f>'COGS-PRICE-MARGIN_CWS'!$E19</f>
        <v>0</v>
      </c>
      <c r="R141" s="102">
        <f>'COGS-PRICE-MARGIN_CWS'!$E47</f>
        <v>168.75</v>
      </c>
      <c r="S141" s="102">
        <f>'COGS-PRICE-MARGIN_CWS'!$E47</f>
        <v>168.75</v>
      </c>
      <c r="T141" s="102">
        <f>'COGS-PRICE-MARGIN_CWS'!$E47</f>
        <v>168.75</v>
      </c>
      <c r="U141" s="102">
        <f>'COGS-PRICE-MARGIN_CWS'!$E47</f>
        <v>168.75</v>
      </c>
      <c r="V141" s="102">
        <f>'COGS-PRICE-MARGIN_CWS'!$E47</f>
        <v>168.75</v>
      </c>
      <c r="W141" s="102">
        <f>'COGS-PRICE-MARGIN_CWS'!$E47</f>
        <v>168.75</v>
      </c>
      <c r="X141" s="102">
        <f>'COGS-PRICE-MARGIN_CWS'!$E47</f>
        <v>168.75</v>
      </c>
      <c r="Y141" s="102">
        <f>'COGS-PRICE-MARGIN_CWS'!$E47</f>
        <v>168.75</v>
      </c>
      <c r="Z141" s="102">
        <f>'COGS-PRICE-MARGIN_CWS'!$E47</f>
        <v>168.75</v>
      </c>
      <c r="AA141" s="102">
        <f>'COGS-PRICE-MARGIN_CWS'!$E47</f>
        <v>168.75</v>
      </c>
      <c r="AB141" s="102">
        <f>'COGS-PRICE-MARGIN_CWS'!$E47</f>
        <v>168.75</v>
      </c>
      <c r="AC141" s="102">
        <f>'COGS-PRICE-MARGIN_CWS'!$E47</f>
        <v>168.75</v>
      </c>
      <c r="AD141" s="102">
        <f>'COGS-PRICE-MARGIN_CWS'!$E68</f>
        <v>191.25</v>
      </c>
      <c r="AE141" s="102">
        <f>'COGS-PRICE-MARGIN_CWS'!$E68</f>
        <v>191.25</v>
      </c>
      <c r="AF141" s="102">
        <f>'COGS-PRICE-MARGIN_CWS'!$E68</f>
        <v>191.25</v>
      </c>
      <c r="AG141" s="102">
        <f>'COGS-PRICE-MARGIN_CWS'!$E68</f>
        <v>191.25</v>
      </c>
      <c r="AH141" s="102">
        <f>'COGS-PRICE-MARGIN_CWS'!$E68</f>
        <v>191.25</v>
      </c>
      <c r="AI141" s="102">
        <f>'COGS-PRICE-MARGIN_CWS'!$E68</f>
        <v>191.25</v>
      </c>
      <c r="AJ141" s="102">
        <f>'COGS-PRICE-MARGIN_CWS'!$E68</f>
        <v>191.25</v>
      </c>
      <c r="AK141" s="102">
        <f>'COGS-PRICE-MARGIN_CWS'!$E68</f>
        <v>191.25</v>
      </c>
      <c r="AL141" s="102">
        <f>'COGS-PRICE-MARGIN_CWS'!$E68</f>
        <v>191.25</v>
      </c>
      <c r="AM141" s="102">
        <f>'COGS-PRICE-MARGIN_CWS'!$E68</f>
        <v>191.25</v>
      </c>
      <c r="AN141" s="102">
        <f>'COGS-PRICE-MARGIN_CWS'!$E68</f>
        <v>191.25</v>
      </c>
      <c r="AO141" s="300">
        <f>'COGS-PRICE-MARGIN_CWS'!$E68</f>
        <v>191.25</v>
      </c>
      <c r="AP141" s="300">
        <f>'COGS-PRICE-MARGIN_CWS'!$E89</f>
        <v>202.5</v>
      </c>
      <c r="AQ141" s="102">
        <f>'COGS-PRICE-MARGIN_CWS'!$E89</f>
        <v>202.5</v>
      </c>
      <c r="AR141" s="102">
        <f>'COGS-PRICE-MARGIN_CWS'!$E89</f>
        <v>202.5</v>
      </c>
      <c r="AS141" s="102">
        <f>'COGS-PRICE-MARGIN_CWS'!$E89</f>
        <v>202.5</v>
      </c>
      <c r="AT141" s="102">
        <f>'COGS-PRICE-MARGIN_CWS'!$E89</f>
        <v>202.5</v>
      </c>
      <c r="AU141" s="102">
        <f>'COGS-PRICE-MARGIN_CWS'!$E89</f>
        <v>202.5</v>
      </c>
      <c r="AV141" s="102">
        <f>'COGS-PRICE-MARGIN_CWS'!$E89</f>
        <v>202.5</v>
      </c>
      <c r="AW141" s="102">
        <f>'COGS-PRICE-MARGIN_CWS'!$E89</f>
        <v>202.5</v>
      </c>
      <c r="AX141" s="102">
        <f>'COGS-PRICE-MARGIN_CWS'!$E89</f>
        <v>202.5</v>
      </c>
      <c r="AY141" s="102">
        <f>'COGS-PRICE-MARGIN_CWS'!$E89</f>
        <v>202.5</v>
      </c>
      <c r="AZ141" s="102">
        <f>'COGS-PRICE-MARGIN_CWS'!$E89</f>
        <v>202.5</v>
      </c>
      <c r="BA141" s="102">
        <f>'COGS-PRICE-MARGIN_CWS'!$E89</f>
        <v>202.5</v>
      </c>
      <c r="BB141" s="102">
        <f>'COGS-PRICE-MARGIN_CWS'!$E110</f>
        <v>202.5</v>
      </c>
      <c r="BC141" s="102">
        <f>'COGS-PRICE-MARGIN_CWS'!$E110</f>
        <v>202.5</v>
      </c>
      <c r="BD141" s="102">
        <f>'COGS-PRICE-MARGIN_CWS'!$E110</f>
        <v>202.5</v>
      </c>
      <c r="BE141" s="102">
        <f>'COGS-PRICE-MARGIN_CWS'!$E110</f>
        <v>202.5</v>
      </c>
      <c r="BF141" s="102">
        <f>'COGS-PRICE-MARGIN_CWS'!$E110</f>
        <v>202.5</v>
      </c>
      <c r="BG141" s="102">
        <f>'COGS-PRICE-MARGIN_CWS'!$E110</f>
        <v>202.5</v>
      </c>
      <c r="BH141" s="102">
        <f>'COGS-PRICE-MARGIN_CWS'!$E110</f>
        <v>202.5</v>
      </c>
      <c r="BI141" s="102">
        <f>'COGS-PRICE-MARGIN_CWS'!$E110</f>
        <v>202.5</v>
      </c>
      <c r="BJ141" s="102">
        <f>'COGS-PRICE-MARGIN_CWS'!$E110</f>
        <v>202.5</v>
      </c>
      <c r="BK141" s="102">
        <f>'COGS-PRICE-MARGIN_CWS'!$E110</f>
        <v>202.5</v>
      </c>
      <c r="BL141" s="102">
        <f>'COGS-PRICE-MARGIN_CWS'!$E110</f>
        <v>202.5</v>
      </c>
      <c r="BM141" s="102">
        <f>'COGS-PRICE-MARGIN_CWS'!$E110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2155790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128310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2155790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2027480</v>
      </c>
      <c r="E8" s="9">
        <f>SUM(P18:AA18)</f>
        <v>4739410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128310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128310</v>
      </c>
      <c r="E10" s="140">
        <f>E7-E8</f>
        <v>112802.5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256620</v>
      </c>
      <c r="H14" s="9">
        <f>'REV-REVCALC_CWS'!I41</f>
        <v>273000</v>
      </c>
      <c r="I14" s="9">
        <f>'REV-REVCALC_CWS'!J41</f>
        <v>310310</v>
      </c>
      <c r="J14" s="9">
        <f>'REV-REVCALC_CWS'!K41</f>
        <v>256620</v>
      </c>
      <c r="K14" s="9">
        <f>'REV-REVCALC_CWS'!L41</f>
        <v>273000</v>
      </c>
      <c r="L14" s="9">
        <f>'REV-REVCALC_CWS'!M41</f>
        <v>219310</v>
      </c>
      <c r="M14" s="9">
        <f>'REV-REVCALC_CWS'!N41</f>
        <v>219310</v>
      </c>
      <c r="N14" s="9">
        <f>'REV-REVCALC_CWS'!O41</f>
        <v>219310</v>
      </c>
      <c r="O14" s="9">
        <f>'REV-REVCALC_CWS'!P41</f>
        <v>128310</v>
      </c>
      <c r="P14" s="9">
        <f>'REV-REVCALC_CWS'!Q41</f>
        <v>240868.75</v>
      </c>
      <c r="Q14" s="9">
        <f>'REV-REVCALC_CWS'!R41</f>
        <v>391418.75</v>
      </c>
      <c r="R14" s="9">
        <f>'REV-REVCALC_CWS'!S41</f>
        <v>436587.5</v>
      </c>
      <c r="S14" s="9">
        <f>'REV-REVCALC_CWS'!T41</f>
        <v>437075</v>
      </c>
      <c r="T14" s="9">
        <f>'REV-REVCALC_CWS'!U41</f>
        <v>482412.5</v>
      </c>
      <c r="U14" s="9">
        <f>'REV-REVCALC_CWS'!V41</f>
        <v>527606.25</v>
      </c>
      <c r="V14" s="9">
        <f>'REV-REVCALC_CWS'!W41</f>
        <v>437075</v>
      </c>
      <c r="W14" s="9">
        <f>'REV-REVCALC_CWS'!X41</f>
        <v>482412.5</v>
      </c>
      <c r="X14" s="9">
        <f>'REV-REVCALC_CWS'!Y41</f>
        <v>391881.25</v>
      </c>
      <c r="Y14" s="9">
        <f>'REV-REVCALC_CWS'!Z41</f>
        <v>391881.25</v>
      </c>
      <c r="Z14" s="9">
        <f>'REV-REVCALC_CWS'!AA41</f>
        <v>391881.25</v>
      </c>
      <c r="AA14" s="9">
        <f>'REV-REVCALC_CWS'!AB41</f>
        <v>241112.5</v>
      </c>
      <c r="AB14" s="9">
        <f>'REV-REVCALC_CWS'!AC41</f>
        <v>155968.75</v>
      </c>
      <c r="AC14" s="9">
        <f>'REV-REVCALC_CWS'!AD41</f>
        <v>252725</v>
      </c>
      <c r="AD14" s="9">
        <f>'REV-REVCALC_CWS'!AE41</f>
        <v>284927.5</v>
      </c>
      <c r="AE14" s="9">
        <f>'REV-REVCALC_CWS'!AF41</f>
        <v>285460</v>
      </c>
      <c r="AF14" s="9">
        <f>'REV-REVCALC_CWS'!AG41</f>
        <v>312516.25</v>
      </c>
      <c r="AG14" s="9">
        <f>'REV-REVCALC_CWS'!AH41</f>
        <v>344722.5</v>
      </c>
      <c r="AH14" s="9">
        <f>'REV-REVCALC_CWS'!AI41</f>
        <v>285460</v>
      </c>
      <c r="AI14" s="9">
        <f>'REV-REVCALC_CWS'!AJ41</f>
        <v>312516.25</v>
      </c>
      <c r="AJ14" s="9">
        <f>'REV-REVCALC_CWS'!AK41</f>
        <v>253232.5</v>
      </c>
      <c r="AK14" s="9">
        <f>'REV-REVCALC_CWS'!AL41</f>
        <v>253232.5</v>
      </c>
      <c r="AL14" s="9">
        <f>'REV-REVCALC_CWS'!AM41</f>
        <v>253232.5</v>
      </c>
      <c r="AM14" s="9">
        <f>'REV-REVCALC_CWS'!AN41</f>
        <v>156235</v>
      </c>
      <c r="AN14" s="9">
        <f>'REV-REVCALC_CWS'!AO41</f>
        <v>194900</v>
      </c>
      <c r="AO14" s="9">
        <f>'REV-REVCALC_CWS'!AP41</f>
        <v>314355</v>
      </c>
      <c r="AP14" s="9">
        <f>'REV-REVCALC_CWS'!AQ41</f>
        <v>351927.5</v>
      </c>
      <c r="AQ14" s="9">
        <f>'REV-REVCALC_CWS'!AR41</f>
        <v>352542.5</v>
      </c>
      <c r="AR14" s="9">
        <f>'REV-REVCALC_CWS'!AS41</f>
        <v>390282.5</v>
      </c>
      <c r="AS14" s="9">
        <f>'REV-REVCALC_CWS'!AT41</f>
        <v>428057.5</v>
      </c>
      <c r="AT14" s="9">
        <f>'REV-REVCALC_CWS'!AU41</f>
        <v>352542.5</v>
      </c>
      <c r="AU14" s="9">
        <f>'REV-REVCALC_CWS'!AV41</f>
        <v>390282.5</v>
      </c>
      <c r="AV14" s="9">
        <f>'REV-REVCALC_CWS'!AW41</f>
        <v>314935</v>
      </c>
      <c r="AW14" s="9">
        <f>'REV-REVCALC_CWS'!AX41</f>
        <v>314935</v>
      </c>
      <c r="AX14" s="9">
        <f>'REV-REVCALC_CWS'!AY41</f>
        <v>314935</v>
      </c>
      <c r="AY14" s="9">
        <f>'REV-REVCALC_CWS'!AZ41</f>
        <v>195207.5</v>
      </c>
      <c r="AZ14" s="9">
        <f>'REV-REVCALC_CWS'!BA41</f>
        <v>234235</v>
      </c>
      <c r="BA14" s="9">
        <f>'REV-REVCALC_CWS'!BB41</f>
        <v>376200</v>
      </c>
      <c r="BB14" s="9">
        <f>'REV-REVCALC_CWS'!BC41</f>
        <v>418747.5</v>
      </c>
      <c r="BC14" s="9">
        <f>'REV-REVCALC_CWS'!BD41</f>
        <v>419362.5</v>
      </c>
      <c r="BD14" s="9">
        <f>'REV-REVCALC_CWS'!BE41</f>
        <v>468952.5</v>
      </c>
      <c r="BE14" s="9">
        <f>'REV-REVCALC_CWS'!BF41</f>
        <v>511825</v>
      </c>
      <c r="BF14" s="9">
        <f>'REV-REVCALC_CWS'!BG41</f>
        <v>419362.5</v>
      </c>
      <c r="BG14" s="9">
        <f>'REV-REVCALC_CWS'!BH41</f>
        <v>468952.5</v>
      </c>
      <c r="BH14" s="9">
        <f>'REV-REVCALC_CWS'!BI41</f>
        <v>376780</v>
      </c>
      <c r="BI14" s="9">
        <f>'REV-REVCALC_CWS'!BJ41</f>
        <v>376780</v>
      </c>
      <c r="BJ14" s="9">
        <f>'REV-REVCALC_CWS'!BK41</f>
        <v>376780</v>
      </c>
      <c r="BK14" s="9">
        <f>'REV-REVCALC_CWS'!BL41</f>
        <v>234542.5</v>
      </c>
      <c r="BL14" s="38">
        <f>SUM(C14:BK14)</f>
        <v>18755653.75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256620</v>
      </c>
      <c r="I16" s="66">
        <f t="shared" si="0"/>
        <v>273000</v>
      </c>
      <c r="J16" s="66">
        <f t="shared" si="0"/>
        <v>310310</v>
      </c>
      <c r="K16" s="66">
        <f t="shared" si="0"/>
        <v>256620</v>
      </c>
      <c r="L16" s="66">
        <f t="shared" si="0"/>
        <v>273000</v>
      </c>
      <c r="M16" s="66">
        <f t="shared" si="0"/>
        <v>219310</v>
      </c>
      <c r="N16" s="66">
        <f t="shared" si="0"/>
        <v>219310</v>
      </c>
      <c r="O16" s="66">
        <f t="shared" si="0"/>
        <v>219310</v>
      </c>
      <c r="P16" s="66">
        <f t="shared" si="0"/>
        <v>128310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256620</v>
      </c>
      <c r="H17" s="140">
        <f t="shared" si="2"/>
        <v>273000</v>
      </c>
      <c r="I17" s="140">
        <f t="shared" si="2"/>
        <v>310310</v>
      </c>
      <c r="J17" s="140">
        <f t="shared" si="2"/>
        <v>256620</v>
      </c>
      <c r="K17" s="140">
        <f t="shared" si="2"/>
        <v>273000</v>
      </c>
      <c r="L17" s="140">
        <f t="shared" si="2"/>
        <v>219310</v>
      </c>
      <c r="M17" s="140">
        <f t="shared" si="2"/>
        <v>219310</v>
      </c>
      <c r="N17" s="140">
        <f t="shared" si="2"/>
        <v>219310</v>
      </c>
      <c r="O17" s="140">
        <f t="shared" si="2"/>
        <v>128310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256620</v>
      </c>
      <c r="I18" s="140">
        <f t="shared" si="4"/>
        <v>273000</v>
      </c>
      <c r="J18" s="140">
        <f t="shared" si="4"/>
        <v>310310</v>
      </c>
      <c r="K18" s="140">
        <f t="shared" si="4"/>
        <v>256620</v>
      </c>
      <c r="L18" s="140">
        <f t="shared" si="4"/>
        <v>273000</v>
      </c>
      <c r="M18" s="140">
        <f t="shared" si="4"/>
        <v>219310</v>
      </c>
      <c r="N18" s="140">
        <f t="shared" si="4"/>
        <v>219310</v>
      </c>
      <c r="O18" s="140">
        <f t="shared" si="4"/>
        <v>219310</v>
      </c>
      <c r="P18" s="140">
        <f t="shared" si="4"/>
        <v>128310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256620</v>
      </c>
      <c r="H19" s="66">
        <f t="shared" si="6"/>
        <v>273000</v>
      </c>
      <c r="I19" s="66">
        <f t="shared" si="6"/>
        <v>310310</v>
      </c>
      <c r="J19" s="66">
        <f t="shared" si="6"/>
        <v>256620</v>
      </c>
      <c r="K19" s="66">
        <f t="shared" si="6"/>
        <v>273000</v>
      </c>
      <c r="L19" s="66">
        <f t="shared" si="6"/>
        <v>219310</v>
      </c>
      <c r="M19" s="66">
        <f t="shared" si="6"/>
        <v>219310</v>
      </c>
      <c r="N19" s="66">
        <f t="shared" si="6"/>
        <v>219310</v>
      </c>
      <c r="O19" s="66">
        <f t="shared" si="6"/>
        <v>128310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256620</v>
      </c>
      <c r="H20" s="140">
        <f t="shared" si="8"/>
        <v>16380</v>
      </c>
      <c r="I20" s="140">
        <f t="shared" si="8"/>
        <v>37310</v>
      </c>
      <c r="J20" s="140">
        <f t="shared" si="8"/>
        <v>-53690</v>
      </c>
      <c r="K20" s="140">
        <f t="shared" si="8"/>
        <v>16380</v>
      </c>
      <c r="L20" s="140">
        <f t="shared" si="8"/>
        <v>-53690</v>
      </c>
      <c r="M20" s="140">
        <f t="shared" si="8"/>
        <v>0</v>
      </c>
      <c r="N20" s="140">
        <f t="shared" si="8"/>
        <v>0</v>
      </c>
      <c r="O20" s="140">
        <f t="shared" si="8"/>
        <v>-91000</v>
      </c>
      <c r="P20" s="140">
        <f t="shared" si="8"/>
        <v>112558.75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3915.5</v>
      </c>
      <c r="L175" s="26">
        <f>'COSM-BONUS_CWS'!J72</f>
        <v>4012.5</v>
      </c>
      <c r="M175" s="26">
        <f>'COSM-BONUS_CWS'!K72</f>
        <v>4632.75</v>
      </c>
      <c r="N175" s="26">
        <f>'COSM-BONUS_CWS'!L72</f>
        <v>3915.5</v>
      </c>
      <c r="O175" s="26">
        <f>'COSM-BONUS_CWS'!M72</f>
        <v>4012.5</v>
      </c>
      <c r="P175" s="26">
        <f>'COSM-BONUS_CWS'!N72</f>
        <v>3295.25</v>
      </c>
      <c r="Q175" s="26">
        <f>'COSM-BONUS_CWS'!O72</f>
        <v>3295.25</v>
      </c>
      <c r="R175" s="26">
        <f>'COSM-BONUS_CWS'!P72</f>
        <v>3295.25</v>
      </c>
      <c r="S175" s="26">
        <f>'COSM-BONUS_CWS'!Q72</f>
        <v>1957.75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1003915.5</v>
      </c>
      <c r="L176" s="26">
        <f t="shared" si="70"/>
        <v>1004012.5</v>
      </c>
      <c r="M176" s="26">
        <f t="shared" si="70"/>
        <v>1004632.75</v>
      </c>
      <c r="N176" s="26">
        <f t="shared" si="70"/>
        <v>1003915.5</v>
      </c>
      <c r="O176" s="26">
        <f t="shared" si="70"/>
        <v>1004012.5</v>
      </c>
      <c r="P176" s="26">
        <f t="shared" si="70"/>
        <v>1003295.25</v>
      </c>
      <c r="Q176" s="26">
        <f t="shared" si="70"/>
        <v>1003295.25</v>
      </c>
      <c r="R176" s="26">
        <f t="shared" si="70"/>
        <v>1003295.25</v>
      </c>
      <c r="S176" s="26">
        <f t="shared" si="70"/>
        <v>1001957.75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3915.5</v>
      </c>
      <c r="L209" s="26">
        <f t="shared" si="100"/>
        <v>4012.5</v>
      </c>
      <c r="M209" s="26">
        <f t="shared" si="100"/>
        <v>4632.75</v>
      </c>
      <c r="N209" s="26">
        <f t="shared" si="100"/>
        <v>3915.5</v>
      </c>
      <c r="O209" s="26">
        <f t="shared" si="100"/>
        <v>4012.5</v>
      </c>
      <c r="P209" s="26">
        <f t="shared" si="100"/>
        <v>3295.25</v>
      </c>
      <c r="Q209" s="26">
        <f t="shared" si="100"/>
        <v>3295.25</v>
      </c>
      <c r="R209" s="26">
        <f t="shared" si="100"/>
        <v>3295.25</v>
      </c>
      <c r="S209" s="26">
        <f t="shared" si="100"/>
        <v>1957.75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2003915.5</v>
      </c>
      <c r="L210" s="26">
        <f t="shared" si="102"/>
        <v>2004012.5</v>
      </c>
      <c r="M210" s="26">
        <f t="shared" si="102"/>
        <v>2004632.75</v>
      </c>
      <c r="N210" s="26">
        <f t="shared" si="102"/>
        <v>2003915.5</v>
      </c>
      <c r="O210" s="26">
        <f t="shared" si="102"/>
        <v>2004012.5</v>
      </c>
      <c r="P210" s="26">
        <f t="shared" si="102"/>
        <v>2003295.25</v>
      </c>
      <c r="Q210" s="26">
        <f t="shared" si="102"/>
        <v>2003295.25</v>
      </c>
      <c r="R210" s="26">
        <f t="shared" si="102"/>
        <v>2003295.25</v>
      </c>
      <c r="S210" s="26">
        <f t="shared" si="102"/>
        <v>2001957.75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235128849.20124996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24032332.25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235128849.20124996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2003915.5</v>
      </c>
      <c r="L214" s="26">
        <f t="shared" si="107"/>
        <v>2004012.5</v>
      </c>
      <c r="M214" s="26">
        <f t="shared" si="107"/>
        <v>2004632.75</v>
      </c>
      <c r="N214" s="26">
        <f t="shared" si="107"/>
        <v>2003915.5</v>
      </c>
      <c r="O214" s="26">
        <f t="shared" si="107"/>
        <v>2004012.5</v>
      </c>
      <c r="P214" s="26">
        <f t="shared" si="107"/>
        <v>2003295.25</v>
      </c>
      <c r="Q214" s="26">
        <f t="shared" si="107"/>
        <v>2003295.25</v>
      </c>
      <c r="R214" s="26">
        <f t="shared" si="107"/>
        <v>2003295.25</v>
      </c>
      <c r="S214" s="26">
        <f t="shared" si="107"/>
        <v>2001957.75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235128849.20124996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24032332.25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235128849.20124996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320626.48</v>
      </c>
      <c r="L219" s="26">
        <f>L210*STAFFPLAN_CWS!$C177</f>
        <v>320642</v>
      </c>
      <c r="M219" s="26">
        <f>M210*STAFFPLAN_CWS!$C177</f>
        <v>320741.24</v>
      </c>
      <c r="N219" s="26">
        <f>N210*STAFFPLAN_CWS!$C177</f>
        <v>320626.48</v>
      </c>
      <c r="O219" s="26">
        <f>O210*STAFFPLAN_CWS!$C177</f>
        <v>320642</v>
      </c>
      <c r="P219" s="26">
        <f>P210*STAFFPLAN_CWS!$C177</f>
        <v>320527.24</v>
      </c>
      <c r="Q219" s="26">
        <f>Q210*STAFFPLAN_CWS!$C177</f>
        <v>320527.24</v>
      </c>
      <c r="R219" s="26">
        <f>R210*STAFFPLAN_CWS!$C177</f>
        <v>320527.24</v>
      </c>
      <c r="S219" s="26">
        <f>S210*STAFFPLAN_CWS!$D177</f>
        <v>320313.24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80156.62</v>
      </c>
      <c r="L220" s="26">
        <f>L210*STAFFPLAN_CWS!$C178</f>
        <v>80160.5</v>
      </c>
      <c r="M220" s="26">
        <f>M210*STAFFPLAN_CWS!$C178</f>
        <v>80185.31</v>
      </c>
      <c r="N220" s="26">
        <f>N210*STAFFPLAN_CWS!$C178</f>
        <v>80156.62</v>
      </c>
      <c r="O220" s="26">
        <f>O210*STAFFPLAN_CWS!$C178</f>
        <v>80160.5</v>
      </c>
      <c r="P220" s="26">
        <f>P210*STAFFPLAN_CWS!$C178</f>
        <v>80131.81</v>
      </c>
      <c r="Q220" s="26">
        <f>Q210*STAFFPLAN_CWS!$C178</f>
        <v>80131.81</v>
      </c>
      <c r="R220" s="26">
        <f>R210*STAFFPLAN_CWS!$C178</f>
        <v>80131.81</v>
      </c>
      <c r="S220" s="26">
        <f>S210*STAFFPLAN_CWS!$D178</f>
        <v>80078.31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400783.1</v>
      </c>
      <c r="L224" s="26">
        <f t="shared" si="109"/>
        <v>400802.5</v>
      </c>
      <c r="M224" s="26">
        <f t="shared" si="109"/>
        <v>400926.55</v>
      </c>
      <c r="N224" s="26">
        <f t="shared" si="109"/>
        <v>400783.1</v>
      </c>
      <c r="O224" s="26">
        <f t="shared" si="109"/>
        <v>400802.5</v>
      </c>
      <c r="P224" s="26">
        <f t="shared" si="109"/>
        <v>400659.05</v>
      </c>
      <c r="Q224" s="26">
        <f t="shared" si="109"/>
        <v>400659.05</v>
      </c>
      <c r="R224" s="26">
        <f t="shared" si="109"/>
        <v>400659.05</v>
      </c>
      <c r="S224" s="26">
        <f t="shared" si="109"/>
        <v>400391.55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47025769.840250023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4806466.4499999993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47025769.84025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2685910.6</v>
      </c>
      <c r="L232" s="26">
        <f t="shared" si="113"/>
        <v>2686027</v>
      </c>
      <c r="M232" s="26">
        <f t="shared" si="113"/>
        <v>2686771.3</v>
      </c>
      <c r="N232" s="26">
        <f t="shared" si="113"/>
        <v>2685910.6</v>
      </c>
      <c r="O232" s="26">
        <f t="shared" si="113"/>
        <v>2686027</v>
      </c>
      <c r="P232" s="26">
        <f t="shared" si="113"/>
        <v>2685166.3</v>
      </c>
      <c r="Q232" s="26">
        <f t="shared" si="113"/>
        <v>2685166.3</v>
      </c>
      <c r="R232" s="26">
        <f t="shared" si="113"/>
        <v>2685166.3</v>
      </c>
      <c r="S232" s="26">
        <f t="shared" si="113"/>
        <v>2683561.2999999998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299027339.04150003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32213342.700000003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299027339.04149997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3915.5</v>
      </c>
      <c r="L562" s="26">
        <f t="shared" si="376"/>
        <v>4012.5</v>
      </c>
      <c r="M562" s="26">
        <f t="shared" si="376"/>
        <v>4632.75</v>
      </c>
      <c r="N562" s="26">
        <f t="shared" si="376"/>
        <v>3915.5</v>
      </c>
      <c r="O562" s="26">
        <f t="shared" si="376"/>
        <v>4012.5</v>
      </c>
      <c r="P562" s="26">
        <f t="shared" si="376"/>
        <v>3295.25</v>
      </c>
      <c r="Q562" s="26">
        <f t="shared" si="376"/>
        <v>3295.25</v>
      </c>
      <c r="R562" s="26">
        <f t="shared" si="376"/>
        <v>3295.25</v>
      </c>
      <c r="S562" s="26">
        <f t="shared" si="376"/>
        <v>1957.75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-71150.798749999987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4403915.5</v>
      </c>
      <c r="L563" s="26">
        <f t="shared" si="378"/>
        <v>4404012.5</v>
      </c>
      <c r="M563" s="26">
        <f t="shared" si="378"/>
        <v>4404632.75</v>
      </c>
      <c r="N563" s="26">
        <f t="shared" si="378"/>
        <v>4403915.5</v>
      </c>
      <c r="O563" s="26">
        <f t="shared" si="378"/>
        <v>4404012.5</v>
      </c>
      <c r="P563" s="26">
        <f t="shared" si="378"/>
        <v>4403295.25</v>
      </c>
      <c r="Q563" s="26">
        <f t="shared" si="378"/>
        <v>4403295.25</v>
      </c>
      <c r="R563" s="26">
        <f t="shared" si="378"/>
        <v>4403295.25</v>
      </c>
      <c r="S563" s="26">
        <f t="shared" si="378"/>
        <v>4401957.75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419928849.20125002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7903915.5</v>
      </c>
      <c r="L565" s="26">
        <f t="shared" si="381"/>
        <v>7904012.5</v>
      </c>
      <c r="M565" s="26">
        <f t="shared" si="381"/>
        <v>7904632.75</v>
      </c>
      <c r="N565" s="26">
        <f t="shared" si="381"/>
        <v>7903915.5</v>
      </c>
      <c r="O565" s="26">
        <f t="shared" si="381"/>
        <v>7904012.5</v>
      </c>
      <c r="P565" s="26">
        <f t="shared" si="381"/>
        <v>7903295.25</v>
      </c>
      <c r="Q565" s="26">
        <f t="shared" si="381"/>
        <v>7903295.25</v>
      </c>
      <c r="R565" s="26">
        <f t="shared" si="381"/>
        <v>7903295.25</v>
      </c>
      <c r="S565" s="26">
        <f t="shared" si="381"/>
        <v>7901957.75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497928849.20125014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880783.1</v>
      </c>
      <c r="L566" s="26">
        <f t="shared" si="382"/>
        <v>880802.5</v>
      </c>
      <c r="M566" s="26">
        <f t="shared" si="382"/>
        <v>880926.55</v>
      </c>
      <c r="N566" s="26">
        <f t="shared" si="382"/>
        <v>880783.1</v>
      </c>
      <c r="O566" s="26">
        <f t="shared" si="382"/>
        <v>880802.5</v>
      </c>
      <c r="P566" s="26">
        <f t="shared" si="382"/>
        <v>880659.05</v>
      </c>
      <c r="Q566" s="26">
        <f t="shared" si="382"/>
        <v>880659.05</v>
      </c>
      <c r="R566" s="26">
        <f t="shared" si="382"/>
        <v>880659.05</v>
      </c>
      <c r="S566" s="26">
        <f t="shared" si="382"/>
        <v>880391.55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83985769.840249985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9347122.5999999996</v>
      </c>
      <c r="L568" s="26">
        <f t="shared" si="386"/>
        <v>9347239</v>
      </c>
      <c r="M568" s="26">
        <f t="shared" si="386"/>
        <v>9347983.3000000007</v>
      </c>
      <c r="N568" s="26">
        <f t="shared" si="386"/>
        <v>9347122.5999999996</v>
      </c>
      <c r="O568" s="26">
        <f t="shared" si="386"/>
        <v>9347239</v>
      </c>
      <c r="P568" s="26">
        <f t="shared" si="386"/>
        <v>9346378.3000000007</v>
      </c>
      <c r="Q568" s="26">
        <f t="shared" si="386"/>
        <v>9346378.3000000007</v>
      </c>
      <c r="R568" s="26">
        <f t="shared" si="386"/>
        <v>9346378.3000000007</v>
      </c>
      <c r="S568" s="26">
        <f t="shared" si="386"/>
        <v>9344773.3000000007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615660059.04150021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112147886.69999999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615660059.04149985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9347122.5999999996</v>
      </c>
      <c r="L570" s="40">
        <f t="shared" si="388"/>
        <v>9347239</v>
      </c>
      <c r="M570" s="40">
        <f t="shared" si="388"/>
        <v>9347983.3000000007</v>
      </c>
      <c r="N570" s="40">
        <f t="shared" si="388"/>
        <v>9347122.5999999996</v>
      </c>
      <c r="O570" s="40">
        <f t="shared" si="388"/>
        <v>9347239</v>
      </c>
      <c r="P570" s="40">
        <f t="shared" si="388"/>
        <v>9346378.3000000007</v>
      </c>
      <c r="Q570" s="40">
        <f t="shared" si="388"/>
        <v>9346378.3000000007</v>
      </c>
      <c r="R570" s="40">
        <f t="shared" si="388"/>
        <v>9346378.3000000007</v>
      </c>
      <c r="S570" s="40">
        <f t="shared" si="388"/>
        <v>9344773.3000000007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52832332.25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94832332.25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10566466.449999999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0.11142261504382646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7.1168638795129913E-2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112147886.7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615660059.04149997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24032332.25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24032332.25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4806466.4499999993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0.19999999999999996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0.14041683365957958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32213342.700000003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3915.5</v>
      </c>
      <c r="G10" s="9">
        <f>+STAFF_CWS!L562</f>
        <v>4012.5</v>
      </c>
      <c r="H10" s="9">
        <f>+STAFF_CWS!M562</f>
        <v>4632.75</v>
      </c>
      <c r="I10" s="9">
        <f>+STAFF_CWS!N562</f>
        <v>3915.5</v>
      </c>
      <c r="J10" s="9">
        <f>+STAFF_CWS!O562</f>
        <v>4012.5</v>
      </c>
      <c r="K10" s="9">
        <f>+STAFF_CWS!P562</f>
        <v>3295.25</v>
      </c>
      <c r="L10" s="9">
        <f>+STAFF_CWS!Q562</f>
        <v>3295.25</v>
      </c>
      <c r="M10" s="9">
        <f>+STAFF_CWS!R562</f>
        <v>3295.25</v>
      </c>
      <c r="N10" s="9">
        <f>+STAFF_CWS!S562</f>
        <v>1957.75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-71150.798749999987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4403915.5</v>
      </c>
      <c r="G11" s="9">
        <f t="shared" si="0"/>
        <v>4404012.5</v>
      </c>
      <c r="H11" s="9">
        <f t="shared" si="0"/>
        <v>4404632.75</v>
      </c>
      <c r="I11" s="9">
        <f t="shared" si="0"/>
        <v>4403915.5</v>
      </c>
      <c r="J11" s="9">
        <f t="shared" si="0"/>
        <v>4404012.5</v>
      </c>
      <c r="K11" s="9">
        <f t="shared" si="0"/>
        <v>4403295.25</v>
      </c>
      <c r="L11" s="9">
        <f t="shared" si="0"/>
        <v>4403295.25</v>
      </c>
      <c r="M11" s="9">
        <f t="shared" si="0"/>
        <v>4403295.25</v>
      </c>
      <c r="N11" s="9">
        <f t="shared" si="0"/>
        <v>4401957.75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419928849.20125002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2023-04-07T15:35:48Z</dcterms:modified>
</cp:coreProperties>
</file>