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8F749BC5-D958-0545-A59A-5C75D1FFE5A9}" xr6:coauthVersionLast="47" xr6:coauthVersionMax="47" xr10:uidLastSave="{00000000-0000-0000-0000-000000000000}"/>
  <bookViews>
    <workbookView xWindow="14260" yWindow="500" windowWidth="19340" windowHeight="20500" firstSheet="34" activeTab="36" xr2:uid="{F282BBEB-D971-5249-98E5-7BF9FAE3055C}"/>
    <workbookView xWindow="0" yWindow="500" windowWidth="16800" windowHeight="20500" firstSheet="38" activeTab="40" xr2:uid="{360FB051-2420-3E49-AAF6-CD5C2BC7BA3E}"/>
    <workbookView xWindow="16800" yWindow="7040" windowWidth="16800" windowHeight="13960" firstSheet="35" activeTab="35" xr2:uid="{4F4B81B0-60BC-6541-A5EE-4EB0C93D6D4A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'COGS-PRICE-MARGIN_CWS'!$A$1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">'COGS-PRICE-MARGIN_CWS'!$B$32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J109" i="82" l="1"/>
  <c r="BI109" i="82"/>
  <c r="BH109" i="82"/>
  <c r="BG109" i="82"/>
  <c r="BF109" i="82"/>
  <c r="BE109" i="82"/>
  <c r="BD109" i="82"/>
  <c r="BC109" i="82"/>
  <c r="BB109" i="82"/>
  <c r="BA109" i="82"/>
  <c r="AZ109" i="82"/>
  <c r="AY109" i="82"/>
  <c r="AX109" i="82"/>
  <c r="AW109" i="82"/>
  <c r="AV109" i="82"/>
  <c r="AU109" i="82"/>
  <c r="AT109" i="82"/>
  <c r="AS109" i="82"/>
  <c r="AR109" i="82"/>
  <c r="AQ109" i="82"/>
  <c r="AP109" i="82"/>
  <c r="AO109" i="82"/>
  <c r="AN109" i="82"/>
  <c r="AM109" i="82"/>
  <c r="AL109" i="82"/>
  <c r="AK109" i="82"/>
  <c r="AJ109" i="82"/>
  <c r="AI109" i="82"/>
  <c r="AH109" i="82"/>
  <c r="AG109" i="82"/>
  <c r="AF109" i="82"/>
  <c r="AE109" i="82"/>
  <c r="AD109" i="82"/>
  <c r="AC109" i="82"/>
  <c r="AB109" i="82"/>
  <c r="AA109" i="82"/>
  <c r="Z109" i="82"/>
  <c r="Y109" i="82"/>
  <c r="X109" i="82"/>
  <c r="W109" i="82"/>
  <c r="V109" i="82"/>
  <c r="U109" i="82"/>
  <c r="T109" i="82"/>
  <c r="S109" i="82"/>
  <c r="R109" i="82"/>
  <c r="Q109" i="82"/>
  <c r="P109" i="82"/>
  <c r="O109" i="82"/>
  <c r="N109" i="82"/>
  <c r="M109" i="82"/>
  <c r="L109" i="82"/>
  <c r="K109" i="82"/>
  <c r="J109" i="82"/>
  <c r="I109" i="82"/>
  <c r="H109" i="82"/>
  <c r="G109" i="82"/>
  <c r="E109" i="82"/>
  <c r="D109" i="82"/>
  <c r="C109" i="82"/>
  <c r="F109" i="82"/>
  <c r="C60" i="48"/>
  <c r="N104" i="82"/>
  <c r="M104" i="82"/>
  <c r="L104" i="82"/>
  <c r="K104" i="82"/>
  <c r="J104" i="82"/>
  <c r="I104" i="82"/>
  <c r="H104" i="82"/>
  <c r="G104" i="82"/>
  <c r="F104" i="82"/>
  <c r="E104" i="82"/>
  <c r="D104" i="82"/>
  <c r="N103" i="82"/>
  <c r="M103" i="82"/>
  <c r="L103" i="82"/>
  <c r="K103" i="82"/>
  <c r="J103" i="82"/>
  <c r="I103" i="82"/>
  <c r="H103" i="82"/>
  <c r="G103" i="82"/>
  <c r="F103" i="82"/>
  <c r="E103" i="82"/>
  <c r="D103" i="82"/>
  <c r="N102" i="82"/>
  <c r="M102" i="82"/>
  <c r="L102" i="82"/>
  <c r="K102" i="82"/>
  <c r="J102" i="82"/>
  <c r="I102" i="82"/>
  <c r="H102" i="82"/>
  <c r="G102" i="82"/>
  <c r="F102" i="82"/>
  <c r="E102" i="82"/>
  <c r="D102" i="82"/>
  <c r="N101" i="82"/>
  <c r="M101" i="82"/>
  <c r="L101" i="82"/>
  <c r="K101" i="82"/>
  <c r="J101" i="82"/>
  <c r="I101" i="82"/>
  <c r="H101" i="82"/>
  <c r="G101" i="82"/>
  <c r="F101" i="82"/>
  <c r="E101" i="82"/>
  <c r="D101" i="82"/>
  <c r="C104" i="82"/>
  <c r="C103" i="82"/>
  <c r="C102" i="82"/>
  <c r="C101" i="82"/>
  <c r="BJ108" i="82"/>
  <c r="BI108" i="82"/>
  <c r="BH108" i="82"/>
  <c r="BG108" i="82"/>
  <c r="BF108" i="82"/>
  <c r="BE108" i="82"/>
  <c r="BD108" i="82"/>
  <c r="BC108" i="82"/>
  <c r="BB108" i="82"/>
  <c r="BA108" i="82"/>
  <c r="AZ108" i="82"/>
  <c r="AY108" i="82"/>
  <c r="AX108" i="82"/>
  <c r="AW108" i="82"/>
  <c r="AV108" i="82"/>
  <c r="AU108" i="82"/>
  <c r="AT108" i="82"/>
  <c r="AS108" i="82"/>
  <c r="AR108" i="82"/>
  <c r="AQ108" i="82"/>
  <c r="AP108" i="82"/>
  <c r="AO108" i="82"/>
  <c r="AN108" i="82"/>
  <c r="AM108" i="82"/>
  <c r="AL108" i="82"/>
  <c r="AK108" i="82"/>
  <c r="AJ108" i="82"/>
  <c r="AI108" i="82"/>
  <c r="AH108" i="82"/>
  <c r="AG108" i="82"/>
  <c r="AF108" i="82"/>
  <c r="AE108" i="82"/>
  <c r="AD108" i="82"/>
  <c r="AC108" i="82"/>
  <c r="AB108" i="82"/>
  <c r="Z108" i="82"/>
  <c r="Y108" i="82"/>
  <c r="X108" i="82"/>
  <c r="W108" i="82"/>
  <c r="V108" i="82"/>
  <c r="U108" i="82"/>
  <c r="T108" i="82"/>
  <c r="S108" i="82"/>
  <c r="R108" i="82"/>
  <c r="Q108" i="82"/>
  <c r="P108" i="82"/>
  <c r="E108" i="82"/>
  <c r="D108" i="82"/>
  <c r="C108" i="82"/>
  <c r="BJ106" i="82"/>
  <c r="BI106" i="82"/>
  <c r="BH106" i="82"/>
  <c r="BG106" i="82"/>
  <c r="BF106" i="82"/>
  <c r="BE106" i="82"/>
  <c r="BD106" i="82"/>
  <c r="BC106" i="82"/>
  <c r="BB106" i="82"/>
  <c r="BA106" i="82"/>
  <c r="AZ106" i="82"/>
  <c r="AY106" i="82"/>
  <c r="AX106" i="82"/>
  <c r="AW106" i="82"/>
  <c r="AV106" i="82"/>
  <c r="AU106" i="82"/>
  <c r="AT106" i="82"/>
  <c r="AS106" i="82"/>
  <c r="AR106" i="82"/>
  <c r="AQ106" i="82"/>
  <c r="AP106" i="82"/>
  <c r="AO106" i="82"/>
  <c r="AN106" i="82"/>
  <c r="AM106" i="82"/>
  <c r="AL106" i="82"/>
  <c r="AK106" i="82"/>
  <c r="AJ106" i="82"/>
  <c r="AI106" i="82"/>
  <c r="AH106" i="82"/>
  <c r="AG106" i="82"/>
  <c r="AF106" i="82"/>
  <c r="AE106" i="82"/>
  <c r="AD106" i="82"/>
  <c r="AC106" i="82"/>
  <c r="AB106" i="82"/>
  <c r="AA106" i="82"/>
  <c r="Z106" i="82"/>
  <c r="Y106" i="82"/>
  <c r="X106" i="82"/>
  <c r="W106" i="82"/>
  <c r="V106" i="82"/>
  <c r="U106" i="82"/>
  <c r="T106" i="82"/>
  <c r="S106" i="82"/>
  <c r="R106" i="82"/>
  <c r="Q106" i="82"/>
  <c r="P106" i="82"/>
  <c r="O104" i="82"/>
  <c r="A102" i="82"/>
  <c r="A101" i="82"/>
  <c r="A59" i="48"/>
  <c r="A58" i="48"/>
  <c r="O94" i="82"/>
  <c r="O103" i="82" s="1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C51" i="48"/>
  <c r="A90" i="82"/>
  <c r="A48" i="48"/>
  <c r="BJ126" i="82"/>
  <c r="BI126" i="82"/>
  <c r="BH126" i="82"/>
  <c r="BG126" i="82"/>
  <c r="BF126" i="82"/>
  <c r="BE126" i="82"/>
  <c r="BD126" i="82"/>
  <c r="BC126" i="82"/>
  <c r="BB126" i="82"/>
  <c r="BA126" i="82"/>
  <c r="AZ126" i="82"/>
  <c r="AY126" i="82"/>
  <c r="AX126" i="82"/>
  <c r="AW126" i="82"/>
  <c r="AV126" i="82"/>
  <c r="AU126" i="82"/>
  <c r="AT126" i="82"/>
  <c r="AS126" i="82"/>
  <c r="AR126" i="82"/>
  <c r="AQ126" i="82"/>
  <c r="AP126" i="82"/>
  <c r="AO126" i="82"/>
  <c r="AN126" i="82"/>
  <c r="AM126" i="82"/>
  <c r="AL126" i="82"/>
  <c r="AK126" i="82"/>
  <c r="AJ126" i="82"/>
  <c r="AI126" i="82"/>
  <c r="AH126" i="82"/>
  <c r="AG126" i="82"/>
  <c r="AF126" i="82"/>
  <c r="AE126" i="82"/>
  <c r="AD126" i="82"/>
  <c r="AC126" i="82"/>
  <c r="AB126" i="82"/>
  <c r="AA126" i="82"/>
  <c r="Z126" i="82"/>
  <c r="Y126" i="82"/>
  <c r="X126" i="82"/>
  <c r="W126" i="82"/>
  <c r="V126" i="82"/>
  <c r="U126" i="82"/>
  <c r="T126" i="82"/>
  <c r="S126" i="82"/>
  <c r="R126" i="82"/>
  <c r="Q126" i="82"/>
  <c r="P126" i="82"/>
  <c r="O126" i="82"/>
  <c r="N126" i="82"/>
  <c r="M126" i="82"/>
  <c r="L126" i="82"/>
  <c r="K126" i="82"/>
  <c r="J126" i="82"/>
  <c r="I126" i="82"/>
  <c r="H126" i="82"/>
  <c r="G126" i="82"/>
  <c r="F126" i="82"/>
  <c r="E126" i="82"/>
  <c r="D126" i="82"/>
  <c r="C126" i="82"/>
  <c r="A125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A119" i="82"/>
  <c r="A121" i="82" s="1"/>
  <c r="A116" i="82"/>
  <c r="A124" i="82" s="1"/>
  <c r="A115" i="82"/>
  <c r="A118" i="82" s="1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N114" i="82"/>
  <c r="M114" i="82"/>
  <c r="L114" i="82"/>
  <c r="K114" i="82"/>
  <c r="J114" i="82"/>
  <c r="I114" i="82"/>
  <c r="H114" i="82"/>
  <c r="G114" i="82"/>
  <c r="F114" i="82"/>
  <c r="E114" i="82"/>
  <c r="D114" i="82"/>
  <c r="C114" i="82"/>
  <c r="AL104" i="82"/>
  <c r="AK104" i="82"/>
  <c r="AJ104" i="82"/>
  <c r="AI104" i="82"/>
  <c r="AH104" i="82"/>
  <c r="AG104" i="82"/>
  <c r="AF104" i="82"/>
  <c r="AE104" i="82"/>
  <c r="AD104" i="82"/>
  <c r="AC104" i="82"/>
  <c r="AB104" i="82"/>
  <c r="AA104" i="82"/>
  <c r="AO103" i="82"/>
  <c r="AM103" i="82"/>
  <c r="AL103" i="82"/>
  <c r="AK103" i="82"/>
  <c r="AJ103" i="82"/>
  <c r="AI103" i="82"/>
  <c r="AH103" i="82"/>
  <c r="AG103" i="82"/>
  <c r="AF103" i="82"/>
  <c r="AE103" i="82"/>
  <c r="AD103" i="82"/>
  <c r="AC103" i="82"/>
  <c r="AB103" i="82"/>
  <c r="AA103" i="82"/>
  <c r="AL102" i="82"/>
  <c r="AK102" i="82"/>
  <c r="AJ102" i="82"/>
  <c r="AI102" i="82"/>
  <c r="AH102" i="82"/>
  <c r="AG102" i="82"/>
  <c r="AF102" i="82"/>
  <c r="AE102" i="82"/>
  <c r="AD102" i="82"/>
  <c r="AC102" i="82"/>
  <c r="AB102" i="82"/>
  <c r="AA102" i="82"/>
  <c r="AL101" i="82"/>
  <c r="AK101" i="82"/>
  <c r="AJ101" i="82"/>
  <c r="AI101" i="82"/>
  <c r="AH101" i="82"/>
  <c r="AG101" i="82"/>
  <c r="AF101" i="82"/>
  <c r="AE101" i="82"/>
  <c r="AD101" i="82"/>
  <c r="AC101" i="82"/>
  <c r="AB101" i="82"/>
  <c r="AA101" i="82"/>
  <c r="Z101" i="82"/>
  <c r="BK9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Z94" i="82"/>
  <c r="Y94" i="82"/>
  <c r="X94" i="82"/>
  <c r="W94" i="82"/>
  <c r="V94" i="82"/>
  <c r="U94" i="82"/>
  <c r="T94" i="82"/>
  <c r="S94" i="82"/>
  <c r="R94" i="82"/>
  <c r="Q94" i="82"/>
  <c r="P94" i="82"/>
  <c r="BJ92" i="82"/>
  <c r="BJ101" i="82" s="1"/>
  <c r="BI92" i="82"/>
  <c r="BI101" i="82" s="1"/>
  <c r="BH92" i="82"/>
  <c r="BH101" i="82" s="1"/>
  <c r="BG92" i="82"/>
  <c r="BG96" i="82" s="1"/>
  <c r="BF92" i="82"/>
  <c r="BF96" i="82" s="1"/>
  <c r="BE92" i="82"/>
  <c r="BE101" i="82" s="1"/>
  <c r="BD92" i="82"/>
  <c r="BD103" i="82" s="1"/>
  <c r="BC92" i="82"/>
  <c r="BC93" i="82" s="1"/>
  <c r="BB92" i="82"/>
  <c r="BB93" i="82" s="1"/>
  <c r="BA92" i="82"/>
  <c r="BA96" i="82" s="1"/>
  <c r="AZ92" i="82"/>
  <c r="AZ96" i="82" s="1"/>
  <c r="AY92" i="82"/>
  <c r="AY104" i="82" s="1"/>
  <c r="AX92" i="82"/>
  <c r="AX96" i="82" s="1"/>
  <c r="AW92" i="82"/>
  <c r="AW96" i="82" s="1"/>
  <c r="AV92" i="82"/>
  <c r="AV96" i="82" s="1"/>
  <c r="AU92" i="82"/>
  <c r="AU102" i="82" s="1"/>
  <c r="AT92" i="82"/>
  <c r="AT96" i="82" s="1"/>
  <c r="AS92" i="82"/>
  <c r="AS96" i="82" s="1"/>
  <c r="AR92" i="82"/>
  <c r="AR96" i="82" s="1"/>
  <c r="AQ92" i="82"/>
  <c r="AQ96" i="82" s="1"/>
  <c r="AP92" i="82"/>
  <c r="AP96" i="82" s="1"/>
  <c r="AO92" i="82"/>
  <c r="AO96" i="82" s="1"/>
  <c r="AN92" i="82"/>
  <c r="AN96" i="82" s="1"/>
  <c r="AM92" i="82"/>
  <c r="AM102" i="82" s="1"/>
  <c r="AL92" i="82"/>
  <c r="AL96" i="82" s="1"/>
  <c r="AK92" i="82"/>
  <c r="AK96" i="82" s="1"/>
  <c r="AJ92" i="82"/>
  <c r="AJ96" i="82" s="1"/>
  <c r="AI92" i="82"/>
  <c r="AI93" i="82" s="1"/>
  <c r="AH92" i="82"/>
  <c r="AG92" i="82"/>
  <c r="AG93" i="82" s="1"/>
  <c r="AF92" i="82"/>
  <c r="AF93" i="82" s="1"/>
  <c r="AE92" i="82"/>
  <c r="AE93" i="82" s="1"/>
  <c r="AD92" i="82"/>
  <c r="AD96" i="82" s="1"/>
  <c r="AC92" i="82"/>
  <c r="AC96" i="82" s="1"/>
  <c r="AB92" i="82"/>
  <c r="AB96" i="82" s="1"/>
  <c r="AA92" i="82"/>
  <c r="Z92" i="82"/>
  <c r="Z103" i="82" s="1"/>
  <c r="Y92" i="82"/>
  <c r="Y96" i="82" s="1"/>
  <c r="X92" i="82"/>
  <c r="X93" i="82" s="1"/>
  <c r="W92" i="82"/>
  <c r="W101" i="82" s="1"/>
  <c r="V92" i="82"/>
  <c r="V93" i="82" s="1"/>
  <c r="U92" i="82"/>
  <c r="U96" i="82" s="1"/>
  <c r="T92" i="82"/>
  <c r="T96" i="82" s="1"/>
  <c r="S92" i="82"/>
  <c r="S102" i="82" s="1"/>
  <c r="R92" i="82"/>
  <c r="R101" i="82" s="1"/>
  <c r="Q92" i="82"/>
  <c r="Q96" i="82" s="1"/>
  <c r="P92" i="82"/>
  <c r="P93" i="82" s="1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O44" i="82"/>
  <c r="N44" i="82"/>
  <c r="M44" i="82"/>
  <c r="L44" i="82"/>
  <c r="K44" i="82"/>
  <c r="J44" i="82"/>
  <c r="I44" i="82"/>
  <c r="H44" i="82"/>
  <c r="G44" i="82"/>
  <c r="F44" i="82"/>
  <c r="E44" i="82"/>
  <c r="D44" i="82"/>
  <c r="C45" i="82"/>
  <c r="C7" i="48"/>
  <c r="C44" i="82"/>
  <c r="C6" i="48"/>
  <c r="A47" i="82"/>
  <c r="A46" i="82"/>
  <c r="A45" i="82"/>
  <c r="A7" i="48"/>
  <c r="A49" i="82"/>
  <c r="A87" i="82"/>
  <c r="A86" i="82"/>
  <c r="A82" i="82"/>
  <c r="A80" i="82"/>
  <c r="A79" i="82"/>
  <c r="C80" i="82"/>
  <c r="C73" i="82"/>
  <c r="C33" i="48"/>
  <c r="A75" i="82"/>
  <c r="A114" i="82" s="1"/>
  <c r="A74" i="82"/>
  <c r="A73" i="82"/>
  <c r="A71" i="82"/>
  <c r="A63" i="82"/>
  <c r="A62" i="82"/>
  <c r="A61" i="82"/>
  <c r="A60" i="82"/>
  <c r="C14" i="48"/>
  <c r="BC97" i="82" l="1"/>
  <c r="BC110" i="82" s="1"/>
  <c r="BC102" i="82"/>
  <c r="BE103" i="82"/>
  <c r="AE97" i="82"/>
  <c r="AE110" i="82" s="1"/>
  <c r="W103" i="82"/>
  <c r="AH116" i="82"/>
  <c r="AH125" i="82" s="1"/>
  <c r="AU93" i="82"/>
  <c r="AU97" i="82" s="1"/>
  <c r="AU110" i="82" s="1"/>
  <c r="AU96" i="82"/>
  <c r="AM93" i="82"/>
  <c r="AM97" i="82" s="1"/>
  <c r="AM110" i="82" s="1"/>
  <c r="Y103" i="82"/>
  <c r="BJ116" i="82"/>
  <c r="BJ125" i="82" s="1"/>
  <c r="P97" i="82"/>
  <c r="P110" i="82" s="1"/>
  <c r="X97" i="82"/>
  <c r="X110" i="82" s="1"/>
  <c r="AF97" i="82"/>
  <c r="AF110" i="82" s="1"/>
  <c r="AO93" i="82"/>
  <c r="AO97" i="82" s="1"/>
  <c r="AO110" i="82" s="1"/>
  <c r="AO101" i="82"/>
  <c r="AD116" i="82"/>
  <c r="AD125" i="82" s="1"/>
  <c r="AG97" i="82"/>
  <c r="AG110" i="82" s="1"/>
  <c r="AT93" i="82"/>
  <c r="AT97" i="82" s="1"/>
  <c r="AT110" i="82" s="1"/>
  <c r="AM96" i="82"/>
  <c r="AI97" i="82"/>
  <c r="AI110" i="82" s="1"/>
  <c r="AD93" i="82"/>
  <c r="AD97" i="82" s="1"/>
  <c r="AD110" i="82" s="1"/>
  <c r="AE96" i="82"/>
  <c r="V97" i="82"/>
  <c r="V110" i="82" s="1"/>
  <c r="BB97" i="82"/>
  <c r="BB110" i="82" s="1"/>
  <c r="BJ93" i="82"/>
  <c r="BJ97" i="82" s="1"/>
  <c r="BJ110" i="82" s="1"/>
  <c r="Q102" i="82"/>
  <c r="Q93" i="82"/>
  <c r="Q97" i="82" s="1"/>
  <c r="Q110" i="82" s="1"/>
  <c r="Y101" i="82"/>
  <c r="V96" i="82"/>
  <c r="BC96" i="82"/>
  <c r="Y93" i="82"/>
  <c r="Y97" i="82" s="1"/>
  <c r="Y110" i="82" s="1"/>
  <c r="BI96" i="82"/>
  <c r="BD93" i="82"/>
  <c r="BD97" i="82" s="1"/>
  <c r="BD110" i="82" s="1"/>
  <c r="AX104" i="82"/>
  <c r="R96" i="82"/>
  <c r="Z96" i="82"/>
  <c r="AI96" i="82"/>
  <c r="AY96" i="82"/>
  <c r="W93" i="82"/>
  <c r="W97" i="82" s="1"/>
  <c r="W110" i="82" s="1"/>
  <c r="AN93" i="82"/>
  <c r="AN97" i="82" s="1"/>
  <c r="AN110" i="82" s="1"/>
  <c r="BE93" i="82"/>
  <c r="BE97" i="82" s="1"/>
  <c r="BE110" i="82" s="1"/>
  <c r="Q101" i="82"/>
  <c r="BF103" i="82"/>
  <c r="AZ116" i="82"/>
  <c r="AZ125" i="82" s="1"/>
  <c r="S96" i="82"/>
  <c r="BH96" i="82"/>
  <c r="BK122" i="82"/>
  <c r="S101" i="82"/>
  <c r="AP101" i="82"/>
  <c r="X103" i="82"/>
  <c r="AN103" i="82"/>
  <c r="Z104" i="82"/>
  <c r="BB96" i="82"/>
  <c r="BJ96" i="82"/>
  <c r="AV93" i="82"/>
  <c r="AV97" i="82" s="1"/>
  <c r="AV110" i="82" s="1"/>
  <c r="AP103" i="82"/>
  <c r="W96" i="82"/>
  <c r="AF96" i="82"/>
  <c r="BD96" i="82"/>
  <c r="AW93" i="82"/>
  <c r="AW97" i="82" s="1"/>
  <c r="AW110" i="82" s="1"/>
  <c r="BC103" i="82"/>
  <c r="AH115" i="82"/>
  <c r="AH119" i="82" s="1"/>
  <c r="AH121" i="82" s="1"/>
  <c r="P96" i="82"/>
  <c r="X96" i="82"/>
  <c r="AG96" i="82"/>
  <c r="BE96" i="82"/>
  <c r="AH96" i="82"/>
  <c r="AA116" i="82"/>
  <c r="AA125" i="82" s="1"/>
  <c r="AA93" i="82"/>
  <c r="AA97" i="82" s="1"/>
  <c r="AA108" i="82" s="1"/>
  <c r="AQ103" i="82"/>
  <c r="AQ102" i="82"/>
  <c r="AQ104" i="82"/>
  <c r="AQ116" i="82"/>
  <c r="AQ125" i="82" s="1"/>
  <c r="AQ93" i="82"/>
  <c r="AQ97" i="82" s="1"/>
  <c r="AQ110" i="82" s="1"/>
  <c r="BG103" i="82"/>
  <c r="BG102" i="82"/>
  <c r="BG104" i="82"/>
  <c r="BG116" i="82"/>
  <c r="BG125" i="82" s="1"/>
  <c r="BG93" i="82"/>
  <c r="BG97" i="82" s="1"/>
  <c r="BG110" i="82" s="1"/>
  <c r="BG101" i="82"/>
  <c r="T103" i="82"/>
  <c r="T104" i="82"/>
  <c r="T93" i="82"/>
  <c r="T97" i="82" s="1"/>
  <c r="T110" i="82" s="1"/>
  <c r="T101" i="82"/>
  <c r="AZ103" i="82"/>
  <c r="AZ93" i="82"/>
  <c r="AZ97" i="82" s="1"/>
  <c r="AZ110" i="82" s="1"/>
  <c r="T116" i="82"/>
  <c r="T125" i="82" s="1"/>
  <c r="U103" i="82"/>
  <c r="U101" i="82"/>
  <c r="U116" i="82"/>
  <c r="U125" i="82" s="1"/>
  <c r="U104" i="82"/>
  <c r="U93" i="82"/>
  <c r="U97" i="82" s="1"/>
  <c r="U110" i="82" s="1"/>
  <c r="AC116" i="82"/>
  <c r="AC125" i="82" s="1"/>
  <c r="AC93" i="82"/>
  <c r="AC97" i="82" s="1"/>
  <c r="AC110" i="82" s="1"/>
  <c r="AS103" i="82"/>
  <c r="AS102" i="82"/>
  <c r="AS116" i="82"/>
  <c r="AS125" i="82" s="1"/>
  <c r="AS93" i="82"/>
  <c r="AS97" i="82" s="1"/>
  <c r="AS110" i="82" s="1"/>
  <c r="BA103" i="82"/>
  <c r="BA116" i="82"/>
  <c r="BA125" i="82" s="1"/>
  <c r="BA104" i="82"/>
  <c r="BA93" i="82"/>
  <c r="BA97" i="82" s="1"/>
  <c r="BA110" i="82" s="1"/>
  <c r="BI103" i="82"/>
  <c r="BI102" i="82"/>
  <c r="BI116" i="82"/>
  <c r="BI125" i="82" s="1"/>
  <c r="BI93" i="82"/>
  <c r="BI97" i="82" s="1"/>
  <c r="BI110" i="82" s="1"/>
  <c r="AS101" i="82"/>
  <c r="BB101" i="82"/>
  <c r="BI104" i="82"/>
  <c r="AY116" i="82"/>
  <c r="AY125" i="82" s="1"/>
  <c r="S103" i="82"/>
  <c r="S104" i="82"/>
  <c r="S93" i="82"/>
  <c r="S97" i="82" s="1"/>
  <c r="S110" i="82" s="1"/>
  <c r="AJ93" i="82"/>
  <c r="AJ97" i="82" s="1"/>
  <c r="AJ110" i="82" s="1"/>
  <c r="BA102" i="82"/>
  <c r="AY101" i="82"/>
  <c r="U102" i="82"/>
  <c r="BB102" i="82"/>
  <c r="AI116" i="82"/>
  <c r="AI125" i="82" s="1"/>
  <c r="AQ101" i="82"/>
  <c r="AB116" i="82"/>
  <c r="AB125" i="82" s="1"/>
  <c r="AB93" i="82"/>
  <c r="AB97" i="82" s="1"/>
  <c r="AB110" i="82" s="1"/>
  <c r="AR103" i="82"/>
  <c r="AR116" i="82"/>
  <c r="AR125" i="82" s="1"/>
  <c r="AR93" i="82"/>
  <c r="AR97" i="82" s="1"/>
  <c r="AR110" i="82" s="1"/>
  <c r="AR102" i="82"/>
  <c r="AR104" i="82"/>
  <c r="BH103" i="82"/>
  <c r="BH116" i="82"/>
  <c r="BH125" i="82" s="1"/>
  <c r="BH93" i="82"/>
  <c r="BH97" i="82" s="1"/>
  <c r="BH110" i="82" s="1"/>
  <c r="BH102" i="82"/>
  <c r="BH104" i="82"/>
  <c r="AK116" i="82"/>
  <c r="AK125" i="82" s="1"/>
  <c r="AK93" i="82"/>
  <c r="AS104" i="82"/>
  <c r="AL116" i="82"/>
  <c r="AL125" i="82" s="1"/>
  <c r="AL93" i="82"/>
  <c r="AZ101" i="82"/>
  <c r="AY103" i="82"/>
  <c r="AY102" i="82"/>
  <c r="AY93" i="82"/>
  <c r="AY97" i="82" s="1"/>
  <c r="AY110" i="82" s="1"/>
  <c r="S116" i="82"/>
  <c r="S125" i="82" s="1"/>
  <c r="AR101" i="82"/>
  <c r="AZ102" i="82"/>
  <c r="T102" i="82"/>
  <c r="V104" i="82"/>
  <c r="V103" i="82"/>
  <c r="V101" i="82"/>
  <c r="V116" i="82"/>
  <c r="V125" i="82" s="1"/>
  <c r="V102" i="82"/>
  <c r="AD115" i="82"/>
  <c r="AD119" i="82" s="1"/>
  <c r="AD121" i="82" s="1"/>
  <c r="AT104" i="82"/>
  <c r="AT103" i="82"/>
  <c r="AT102" i="82"/>
  <c r="AT101" i="82"/>
  <c r="BB104" i="82"/>
  <c r="BB103" i="82"/>
  <c r="BB116" i="82"/>
  <c r="BB125" i="82" s="1"/>
  <c r="BJ115" i="82"/>
  <c r="BJ119" i="82" s="1"/>
  <c r="BJ121" i="82" s="1"/>
  <c r="BJ104" i="82"/>
  <c r="BJ103" i="82"/>
  <c r="BJ102" i="82"/>
  <c r="AJ116" i="82"/>
  <c r="AJ125" i="82" s="1"/>
  <c r="BA101" i="82"/>
  <c r="AZ104" i="82"/>
  <c r="AT116" i="82"/>
  <c r="AT125" i="82" s="1"/>
  <c r="R102" i="82"/>
  <c r="R116" i="82"/>
  <c r="Z102" i="82"/>
  <c r="Z116" i="82"/>
  <c r="Z125" i="82" s="1"/>
  <c r="AP102" i="82"/>
  <c r="AP116" i="82"/>
  <c r="AP125" i="82" s="1"/>
  <c r="AX102" i="82"/>
  <c r="AX116" i="82"/>
  <c r="BF102" i="82"/>
  <c r="BF116" i="82"/>
  <c r="BF125" i="82" s="1"/>
  <c r="AX101" i="82"/>
  <c r="R103" i="82"/>
  <c r="AX103" i="82"/>
  <c r="BK126" i="82"/>
  <c r="W104" i="82"/>
  <c r="W116" i="82"/>
  <c r="W125" i="82" s="1"/>
  <c r="AU104" i="82"/>
  <c r="AU116" i="82"/>
  <c r="AU125" i="82" s="1"/>
  <c r="Z93" i="82"/>
  <c r="Z97" i="82" s="1"/>
  <c r="Z110" i="82" s="1"/>
  <c r="BF93" i="82"/>
  <c r="BF97" i="82" s="1"/>
  <c r="BF110" i="82" s="1"/>
  <c r="AU103" i="82"/>
  <c r="R104" i="82"/>
  <c r="AM104" i="82"/>
  <c r="AM116" i="82"/>
  <c r="AM125" i="82" s="1"/>
  <c r="BC104" i="82"/>
  <c r="BC116" i="82"/>
  <c r="BC125" i="82" s="1"/>
  <c r="R93" i="82"/>
  <c r="R97" i="82" s="1"/>
  <c r="R110" i="82" s="1"/>
  <c r="AH93" i="82"/>
  <c r="AX93" i="82"/>
  <c r="AX97" i="82" s="1"/>
  <c r="AX110" i="82" s="1"/>
  <c r="BC101" i="82"/>
  <c r="P104" i="82"/>
  <c r="P101" i="82"/>
  <c r="P116" i="82"/>
  <c r="P125" i="82" s="1"/>
  <c r="P102" i="82"/>
  <c r="X104" i="82"/>
  <c r="X101" i="82"/>
  <c r="X116" i="82"/>
  <c r="X125" i="82" s="1"/>
  <c r="X102" i="82"/>
  <c r="AF116" i="82"/>
  <c r="AF125" i="82" s="1"/>
  <c r="AN104" i="82"/>
  <c r="AN101" i="82"/>
  <c r="AN116" i="82"/>
  <c r="AN125" i="82" s="1"/>
  <c r="AN102" i="82"/>
  <c r="AV104" i="82"/>
  <c r="AV101" i="82"/>
  <c r="AV116" i="82"/>
  <c r="AV125" i="82" s="1"/>
  <c r="AV102" i="82"/>
  <c r="AV115" i="82"/>
  <c r="AV119" i="82" s="1"/>
  <c r="AV121" i="82" s="1"/>
  <c r="BD104" i="82"/>
  <c r="BD101" i="82"/>
  <c r="BD116" i="82"/>
  <c r="BD125" i="82" s="1"/>
  <c r="BD102" i="82"/>
  <c r="AU101" i="82"/>
  <c r="W102" i="82"/>
  <c r="P103" i="82"/>
  <c r="AV103" i="82"/>
  <c r="AP104" i="82"/>
  <c r="BF104" i="82"/>
  <c r="AE116" i="82"/>
  <c r="AE125" i="82" s="1"/>
  <c r="AP93" i="82"/>
  <c r="AP97" i="82" s="1"/>
  <c r="AP110" i="82" s="1"/>
  <c r="Q116" i="82"/>
  <c r="Q104" i="82"/>
  <c r="Y116" i="82"/>
  <c r="Y125" i="82" s="1"/>
  <c r="Y104" i="82"/>
  <c r="AG116" i="82"/>
  <c r="AO116" i="82"/>
  <c r="AO125" i="82" s="1"/>
  <c r="AO102" i="82"/>
  <c r="AO104" i="82"/>
  <c r="AW116" i="82"/>
  <c r="AW102" i="82"/>
  <c r="AW104" i="82"/>
  <c r="BE116" i="82"/>
  <c r="BE125" i="82" s="1"/>
  <c r="BE102" i="82"/>
  <c r="BE104" i="82"/>
  <c r="AM101" i="82"/>
  <c r="AW101" i="82"/>
  <c r="BF101" i="82"/>
  <c r="Y102" i="82"/>
  <c r="Q103" i="82"/>
  <c r="AW103" i="82"/>
  <c r="H47" i="82"/>
  <c r="I47" i="82"/>
  <c r="F47" i="82"/>
  <c r="N47" i="82"/>
  <c r="C47" i="82"/>
  <c r="G47" i="82"/>
  <c r="O47" i="82"/>
  <c r="J47" i="82"/>
  <c r="K47" i="82"/>
  <c r="E47" i="82"/>
  <c r="M47" i="82"/>
  <c r="L47" i="82"/>
  <c r="D47" i="82"/>
  <c r="AP115" i="82" l="1"/>
  <c r="AP119" i="82" s="1"/>
  <c r="AP121" i="82" s="1"/>
  <c r="P115" i="82"/>
  <c r="P119" i="82" s="1"/>
  <c r="P121" i="82" s="1"/>
  <c r="AA96" i="82"/>
  <c r="AA110" i="82"/>
  <c r="AF115" i="82"/>
  <c r="AF119" i="82" s="1"/>
  <c r="AF121" i="82" s="1"/>
  <c r="V115" i="82"/>
  <c r="V119" i="82" s="1"/>
  <c r="V121" i="82" s="1"/>
  <c r="BG115" i="82"/>
  <c r="BG119" i="82" s="1"/>
  <c r="BG121" i="82" s="1"/>
  <c r="BD115" i="82"/>
  <c r="BD119" i="82" s="1"/>
  <c r="BD121" i="82" s="1"/>
  <c r="E46" i="82"/>
  <c r="E51" i="82" s="1"/>
  <c r="E92" i="82"/>
  <c r="H46" i="82"/>
  <c r="H51" i="82" s="1"/>
  <c r="H92" i="82"/>
  <c r="M46" i="82"/>
  <c r="M51" i="82" s="1"/>
  <c r="M92" i="82"/>
  <c r="F46" i="82"/>
  <c r="F51" i="82" s="1"/>
  <c r="F92" i="82"/>
  <c r="AB115" i="82"/>
  <c r="AB119" i="82" s="1"/>
  <c r="AB121" i="82" s="1"/>
  <c r="BA115" i="82"/>
  <c r="BA119" i="82" s="1"/>
  <c r="BA121" i="82" s="1"/>
  <c r="S115" i="82"/>
  <c r="S119" i="82" s="1"/>
  <c r="S121" i="82" s="1"/>
  <c r="AK97" i="82"/>
  <c r="AK110" i="82" s="1"/>
  <c r="K46" i="82"/>
  <c r="K51" i="82" s="1"/>
  <c r="K92" i="82"/>
  <c r="J46" i="82"/>
  <c r="J51" i="82" s="1"/>
  <c r="J92" i="82"/>
  <c r="O46" i="82"/>
  <c r="O92" i="82"/>
  <c r="AU115" i="82"/>
  <c r="AU119" i="82" s="1"/>
  <c r="AU121" i="82" s="1"/>
  <c r="G46" i="82"/>
  <c r="G51" i="82" s="1"/>
  <c r="G92" i="82"/>
  <c r="BF115" i="82"/>
  <c r="BF119" i="82" s="1"/>
  <c r="BF121" i="82" s="1"/>
  <c r="AH97" i="82"/>
  <c r="AH110" i="82" s="1"/>
  <c r="BE115" i="82"/>
  <c r="BE119" i="82" s="1"/>
  <c r="BE121" i="82" s="1"/>
  <c r="AT115" i="82"/>
  <c r="AT119" i="82" s="1"/>
  <c r="AT121" i="82" s="1"/>
  <c r="AJ115" i="82"/>
  <c r="AJ119" i="82" s="1"/>
  <c r="AJ121" i="82" s="1"/>
  <c r="AS115" i="82"/>
  <c r="AS119" i="82" s="1"/>
  <c r="AS121" i="82" s="1"/>
  <c r="U115" i="82"/>
  <c r="U119" i="82" s="1"/>
  <c r="U121" i="82" s="1"/>
  <c r="I46" i="82"/>
  <c r="I51" i="82" s="1"/>
  <c r="I92" i="82"/>
  <c r="D46" i="82"/>
  <c r="D51" i="82" s="1"/>
  <c r="D92" i="82"/>
  <c r="C46" i="82"/>
  <c r="C51" i="82" s="1"/>
  <c r="C92" i="82"/>
  <c r="AL97" i="82"/>
  <c r="AL110" i="82" s="1"/>
  <c r="AZ115" i="82"/>
  <c r="AZ119" i="82" s="1"/>
  <c r="AZ121" i="82" s="1"/>
  <c r="L46" i="82"/>
  <c r="L51" i="82" s="1"/>
  <c r="L92" i="82"/>
  <c r="N46" i="82"/>
  <c r="N51" i="82" s="1"/>
  <c r="N92" i="82"/>
  <c r="Q125" i="82"/>
  <c r="Q115" i="82"/>
  <c r="Q119" i="82" s="1"/>
  <c r="Q121" i="82" s="1"/>
  <c r="BH115" i="82"/>
  <c r="BH119" i="82" s="1"/>
  <c r="BH121" i="82" s="1"/>
  <c r="AQ115" i="82"/>
  <c r="AQ119" i="82" s="1"/>
  <c r="AQ121" i="82" s="1"/>
  <c r="AL115" i="82"/>
  <c r="AL119" i="82" s="1"/>
  <c r="AL121" i="82" s="1"/>
  <c r="Z115" i="82"/>
  <c r="Z119" i="82" s="1"/>
  <c r="Z121" i="82" s="1"/>
  <c r="W115" i="82"/>
  <c r="W119" i="82" s="1"/>
  <c r="W121" i="82" s="1"/>
  <c r="BB115" i="82"/>
  <c r="BB119" i="82" s="1"/>
  <c r="BB121" i="82" s="1"/>
  <c r="AK115" i="82"/>
  <c r="AK119" i="82" s="1"/>
  <c r="AK121" i="82" s="1"/>
  <c r="AA115" i="82"/>
  <c r="AA119" i="82" s="1"/>
  <c r="AA121" i="82" s="1"/>
  <c r="AW125" i="82"/>
  <c r="AW115" i="82"/>
  <c r="AW119" i="82" s="1"/>
  <c r="AW121" i="82" s="1"/>
  <c r="BC115" i="82"/>
  <c r="BC119" i="82" s="1"/>
  <c r="BC121" i="82" s="1"/>
  <c r="AY115" i="82"/>
  <c r="AY119" i="82" s="1"/>
  <c r="AY121" i="82" s="1"/>
  <c r="AI115" i="82"/>
  <c r="AI119" i="82" s="1"/>
  <c r="AI121" i="82" s="1"/>
  <c r="AG125" i="82"/>
  <c r="AG115" i="82"/>
  <c r="AG119" i="82" s="1"/>
  <c r="AG121" i="82" s="1"/>
  <c r="AX125" i="82"/>
  <c r="AX115" i="82"/>
  <c r="AX119" i="82" s="1"/>
  <c r="AX121" i="82" s="1"/>
  <c r="AO115" i="82"/>
  <c r="AO119" i="82" s="1"/>
  <c r="AO121" i="82" s="1"/>
  <c r="BI115" i="82"/>
  <c r="BI119" i="82" s="1"/>
  <c r="BI121" i="82" s="1"/>
  <c r="R125" i="82"/>
  <c r="R115" i="82"/>
  <c r="R119" i="82" s="1"/>
  <c r="R121" i="82" s="1"/>
  <c r="AC115" i="82"/>
  <c r="AC119" i="82" s="1"/>
  <c r="AC121" i="82" s="1"/>
  <c r="X115" i="82"/>
  <c r="X119" i="82" s="1"/>
  <c r="X121" i="82" s="1"/>
  <c r="AM115" i="82"/>
  <c r="AM119" i="82" s="1"/>
  <c r="AM121" i="82" s="1"/>
  <c r="AR115" i="82"/>
  <c r="AR119" i="82" s="1"/>
  <c r="AR121" i="82" s="1"/>
  <c r="AE115" i="82"/>
  <c r="AE119" i="82" s="1"/>
  <c r="AE121" i="82" s="1"/>
  <c r="AN115" i="82"/>
  <c r="AN119" i="82" s="1"/>
  <c r="AN121" i="82" s="1"/>
  <c r="Y115" i="82"/>
  <c r="Y119" i="82" s="1"/>
  <c r="Y121" i="82" s="1"/>
  <c r="T115" i="82"/>
  <c r="T119" i="82" s="1"/>
  <c r="T121" i="82" s="1"/>
  <c r="O101" i="82" l="1"/>
  <c r="L93" i="82"/>
  <c r="L116" i="82"/>
  <c r="D96" i="82"/>
  <c r="D116" i="82"/>
  <c r="D125" i="82" s="1"/>
  <c r="D93" i="82"/>
  <c r="O93" i="82"/>
  <c r="O116" i="82"/>
  <c r="M93" i="82"/>
  <c r="M116" i="82"/>
  <c r="M125" i="82" s="1"/>
  <c r="I93" i="82"/>
  <c r="I116" i="82"/>
  <c r="I125" i="82" s="1"/>
  <c r="J93" i="82"/>
  <c r="J116" i="82"/>
  <c r="J125" i="82" s="1"/>
  <c r="H93" i="82"/>
  <c r="H116" i="82"/>
  <c r="K93" i="82"/>
  <c r="K116" i="82"/>
  <c r="G93" i="82"/>
  <c r="G116" i="82"/>
  <c r="G125" i="82" s="1"/>
  <c r="N93" i="82"/>
  <c r="N116" i="82"/>
  <c r="N125" i="82" s="1"/>
  <c r="C96" i="82"/>
  <c r="C93" i="82"/>
  <c r="C106" i="82" s="1"/>
  <c r="C116" i="82"/>
  <c r="BK92" i="82"/>
  <c r="BK104" i="82"/>
  <c r="E96" i="82"/>
  <c r="E93" i="82"/>
  <c r="E116" i="82"/>
  <c r="I115" i="82"/>
  <c r="I119" i="82" s="1"/>
  <c r="I121" i="82" s="1"/>
  <c r="F93" i="82"/>
  <c r="F116" i="82"/>
  <c r="G115" i="82" l="1"/>
  <c r="G119" i="82" s="1"/>
  <c r="G121" i="82" s="1"/>
  <c r="E97" i="82"/>
  <c r="E110" i="82" s="1"/>
  <c r="E106" i="82"/>
  <c r="N115" i="82"/>
  <c r="N119" i="82" s="1"/>
  <c r="N121" i="82" s="1"/>
  <c r="K97" i="82"/>
  <c r="K106" i="82"/>
  <c r="O97" i="82"/>
  <c r="O102" i="82"/>
  <c r="O106" i="82" s="1"/>
  <c r="N97" i="82"/>
  <c r="N106" i="82"/>
  <c r="I97" i="82"/>
  <c r="I106" i="82"/>
  <c r="F97" i="82"/>
  <c r="F106" i="82"/>
  <c r="D97" i="82"/>
  <c r="D110" i="82" s="1"/>
  <c r="D106" i="82"/>
  <c r="H97" i="82"/>
  <c r="H106" i="82"/>
  <c r="M97" i="82"/>
  <c r="M106" i="82"/>
  <c r="G97" i="82"/>
  <c r="G106" i="82"/>
  <c r="J97" i="82"/>
  <c r="J108" i="82" s="1"/>
  <c r="J106" i="82"/>
  <c r="L97" i="82"/>
  <c r="L106" i="82"/>
  <c r="C97" i="82"/>
  <c r="BK93" i="82"/>
  <c r="D115" i="82"/>
  <c r="D119" i="82" s="1"/>
  <c r="D121" i="82" s="1"/>
  <c r="K125" i="82"/>
  <c r="K115" i="82"/>
  <c r="K119" i="82" s="1"/>
  <c r="K121" i="82" s="1"/>
  <c r="F125" i="82"/>
  <c r="F115" i="82"/>
  <c r="F119" i="82" s="1"/>
  <c r="F121" i="82" s="1"/>
  <c r="O125" i="82"/>
  <c r="O115" i="82"/>
  <c r="O119" i="82" s="1"/>
  <c r="O121" i="82" s="1"/>
  <c r="E125" i="82"/>
  <c r="E115" i="82"/>
  <c r="E119" i="82" s="1"/>
  <c r="E121" i="82" s="1"/>
  <c r="M115" i="82"/>
  <c r="M119" i="82" s="1"/>
  <c r="M121" i="82" s="1"/>
  <c r="L125" i="82"/>
  <c r="L115" i="82"/>
  <c r="L119" i="82" s="1"/>
  <c r="L121" i="82" s="1"/>
  <c r="BK101" i="82"/>
  <c r="C115" i="82"/>
  <c r="C125" i="82"/>
  <c r="BK116" i="82"/>
  <c r="H125" i="82"/>
  <c r="H115" i="82"/>
  <c r="H119" i="82" s="1"/>
  <c r="H121" i="82" s="1"/>
  <c r="J115" i="82"/>
  <c r="J119" i="82" s="1"/>
  <c r="J121" i="82" s="1"/>
  <c r="G108" i="82" l="1"/>
  <c r="F108" i="82"/>
  <c r="K108" i="82"/>
  <c r="O108" i="82"/>
  <c r="M108" i="82"/>
  <c r="I108" i="82"/>
  <c r="L108" i="82"/>
  <c r="H108" i="82"/>
  <c r="N108" i="82"/>
  <c r="BK106" i="82"/>
  <c r="J96" i="82"/>
  <c r="J110" i="82"/>
  <c r="O96" i="82"/>
  <c r="O110" i="82"/>
  <c r="G96" i="82"/>
  <c r="G110" i="82"/>
  <c r="F96" i="82"/>
  <c r="F110" i="82"/>
  <c r="K96" i="82"/>
  <c r="K110" i="82"/>
  <c r="C110" i="82"/>
  <c r="M96" i="82"/>
  <c r="M110" i="82"/>
  <c r="I96" i="82"/>
  <c r="I110" i="82"/>
  <c r="L96" i="82"/>
  <c r="L110" i="82"/>
  <c r="H96" i="82"/>
  <c r="H110" i="82"/>
  <c r="N96" i="82"/>
  <c r="N110" i="82"/>
  <c r="BK102" i="82"/>
  <c r="BK97" i="82"/>
  <c r="BK125" i="82"/>
  <c r="C119" i="82"/>
  <c r="BK115" i="82"/>
  <c r="BK109" i="82" l="1"/>
  <c r="C121" i="82"/>
  <c r="BK121" i="82" s="1"/>
  <c r="BK119" i="82"/>
  <c r="AC78" i="48" l="1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 l="1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6" i="46"/>
  <c r="E95" i="46"/>
  <c r="E94" i="46"/>
  <c r="E81" i="46"/>
  <c r="E80" i="46"/>
  <c r="E57" i="46"/>
  <c r="E56" i="46"/>
  <c r="E55" i="46"/>
  <c r="E54" i="46"/>
  <c r="E69" i="46"/>
  <c r="E71" i="46"/>
  <c r="E70" i="46"/>
  <c r="B54" i="46"/>
  <c r="B69" i="46"/>
  <c r="E79" i="46"/>
  <c r="E78" i="46"/>
  <c r="B94" i="46"/>
  <c r="B78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70" i="48" s="1"/>
  <c r="A250" i="46"/>
  <c r="E248" i="46"/>
  <c r="B248" i="46"/>
  <c r="A248" i="46"/>
  <c r="F246" i="46"/>
  <c r="F245" i="46"/>
  <c r="G245" i="46" s="1"/>
  <c r="D244" i="46"/>
  <c r="F244" i="46" s="1"/>
  <c r="A241" i="46"/>
  <c r="E239" i="46"/>
  <c r="B239" i="46"/>
  <c r="A239" i="46"/>
  <c r="D238" i="46"/>
  <c r="F238" i="46" s="1"/>
  <c r="G238" i="46" s="1"/>
  <c r="F237" i="46"/>
  <c r="D236" i="46"/>
  <c r="E233" i="46"/>
  <c r="B233" i="46"/>
  <c r="A233" i="46"/>
  <c r="F231" i="46"/>
  <c r="F230" i="46"/>
  <c r="F229" i="46"/>
  <c r="D228" i="46"/>
  <c r="D233" i="46" s="1"/>
  <c r="A225" i="46"/>
  <c r="E223" i="46"/>
  <c r="B223" i="46"/>
  <c r="A223" i="46"/>
  <c r="F221" i="46"/>
  <c r="F220" i="46"/>
  <c r="G220" i="46" s="1"/>
  <c r="D219" i="46"/>
  <c r="F219" i="46" s="1"/>
  <c r="A216" i="46"/>
  <c r="E214" i="46"/>
  <c r="B214" i="46"/>
  <c r="A214" i="46"/>
  <c r="D213" i="46"/>
  <c r="F213" i="46" s="1"/>
  <c r="G213" i="46" s="1"/>
  <c r="F212" i="46"/>
  <c r="D211" i="46"/>
  <c r="F211" i="46" s="1"/>
  <c r="E208" i="46"/>
  <c r="B208" i="46"/>
  <c r="A208" i="46"/>
  <c r="F207" i="46"/>
  <c r="F206" i="46"/>
  <c r="F205" i="46"/>
  <c r="D204" i="46"/>
  <c r="D208" i="46" s="1"/>
  <c r="A200" i="46"/>
  <c r="E198" i="46"/>
  <c r="B198" i="46"/>
  <c r="A198" i="46"/>
  <c r="F196" i="46"/>
  <c r="F195" i="46"/>
  <c r="G195" i="46" s="1"/>
  <c r="D194" i="46"/>
  <c r="F194" i="46" s="1"/>
  <c r="A191" i="46"/>
  <c r="E189" i="46"/>
  <c r="B189" i="46"/>
  <c r="A189" i="46"/>
  <c r="D188" i="46"/>
  <c r="F188" i="46" s="1"/>
  <c r="G188" i="46" s="1"/>
  <c r="F187" i="46"/>
  <c r="D186" i="46"/>
  <c r="E183" i="46"/>
  <c r="B183" i="46"/>
  <c r="A183" i="46"/>
  <c r="F181" i="46"/>
  <c r="F180" i="46"/>
  <c r="F179" i="46"/>
  <c r="D178" i="46"/>
  <c r="D183" i="46" s="1"/>
  <c r="A175" i="46"/>
  <c r="E173" i="46"/>
  <c r="B173" i="46"/>
  <c r="A173" i="46"/>
  <c r="F171" i="46"/>
  <c r="F170" i="46"/>
  <c r="G170" i="46" s="1"/>
  <c r="D169" i="46"/>
  <c r="F169" i="46" s="1"/>
  <c r="A166" i="46"/>
  <c r="E164" i="46"/>
  <c r="B164" i="46"/>
  <c r="A164" i="46"/>
  <c r="D163" i="46"/>
  <c r="F163" i="46" s="1"/>
  <c r="G163" i="46" s="1"/>
  <c r="F162" i="46"/>
  <c r="D161" i="46"/>
  <c r="F161" i="46" s="1"/>
  <c r="E158" i="46"/>
  <c r="B158" i="46"/>
  <c r="A158" i="46"/>
  <c r="F157" i="46"/>
  <c r="F156" i="46"/>
  <c r="F155" i="46"/>
  <c r="D154" i="46"/>
  <c r="D158" i="46" s="1"/>
  <c r="A150" i="46"/>
  <c r="E148" i="46"/>
  <c r="B148" i="46"/>
  <c r="A148" i="46"/>
  <c r="F146" i="46"/>
  <c r="F145" i="46"/>
  <c r="G145" i="46" s="1"/>
  <c r="D144" i="46"/>
  <c r="F144" i="46" s="1"/>
  <c r="A141" i="46"/>
  <c r="E139" i="46"/>
  <c r="B139" i="46"/>
  <c r="A139" i="46"/>
  <c r="D138" i="46"/>
  <c r="F138" i="46" s="1"/>
  <c r="G138" i="46" s="1"/>
  <c r="F137" i="46"/>
  <c r="D136" i="46"/>
  <c r="E133" i="46"/>
  <c r="B133" i="46"/>
  <c r="A133" i="46"/>
  <c r="F131" i="46"/>
  <c r="F130" i="46"/>
  <c r="F129" i="46"/>
  <c r="D128" i="46"/>
  <c r="D133" i="46" s="1"/>
  <c r="A125" i="46"/>
  <c r="E123" i="46"/>
  <c r="B123" i="46"/>
  <c r="A123" i="46"/>
  <c r="F121" i="46"/>
  <c r="F120" i="46"/>
  <c r="G120" i="46" s="1"/>
  <c r="D119" i="46"/>
  <c r="F119" i="46" s="1"/>
  <c r="A116" i="46"/>
  <c r="E114" i="46"/>
  <c r="B114" i="46"/>
  <c r="A114" i="46"/>
  <c r="D113" i="46"/>
  <c r="F113" i="46" s="1"/>
  <c r="G113" i="46" s="1"/>
  <c r="F112" i="46"/>
  <c r="D111" i="46"/>
  <c r="F111" i="46" s="1"/>
  <c r="E108" i="46"/>
  <c r="B108" i="46"/>
  <c r="A108" i="46"/>
  <c r="F107" i="46"/>
  <c r="F106" i="46"/>
  <c r="F105" i="46"/>
  <c r="D104" i="46"/>
  <c r="D108" i="46" s="1"/>
  <c r="Z70" i="48"/>
  <c r="Y70" i="48"/>
  <c r="X70" i="48"/>
  <c r="W70" i="48"/>
  <c r="V70" i="48"/>
  <c r="U70" i="48"/>
  <c r="T70" i="48"/>
  <c r="S70" i="48"/>
  <c r="R70" i="48"/>
  <c r="Q70" i="48"/>
  <c r="P70" i="48"/>
  <c r="O70" i="48"/>
  <c r="AK67" i="49" l="1"/>
  <c r="AL67" i="49"/>
  <c r="AI67" i="49"/>
  <c r="AJ67" i="49"/>
  <c r="AD67" i="49"/>
  <c r="AH67" i="49"/>
  <c r="AE67" i="49"/>
  <c r="AM67" i="49"/>
  <c r="AF67" i="49"/>
  <c r="AN67" i="49"/>
  <c r="AG67" i="49"/>
  <c r="AO67" i="49"/>
  <c r="E166" i="46"/>
  <c r="B250" i="46"/>
  <c r="B175" i="46"/>
  <c r="B191" i="46"/>
  <c r="B241" i="46"/>
  <c r="E175" i="46"/>
  <c r="E191" i="46"/>
  <c r="E241" i="46"/>
  <c r="E216" i="46"/>
  <c r="B200" i="46"/>
  <c r="B225" i="46"/>
  <c r="E225" i="46"/>
  <c r="F204" i="46"/>
  <c r="G204" i="46" s="1"/>
  <c r="B166" i="46"/>
  <c r="D189" i="46"/>
  <c r="D191" i="46" s="1"/>
  <c r="E250" i="46"/>
  <c r="D239" i="46"/>
  <c r="D241" i="46" s="1"/>
  <c r="B216" i="46"/>
  <c r="F154" i="46"/>
  <c r="G154" i="46" s="1"/>
  <c r="F178" i="46"/>
  <c r="F228" i="46"/>
  <c r="F233" i="46" s="1"/>
  <c r="G233" i="46" s="1"/>
  <c r="F214" i="46"/>
  <c r="G211" i="46"/>
  <c r="F223" i="46"/>
  <c r="G219" i="46"/>
  <c r="F248" i="46"/>
  <c r="G244" i="46"/>
  <c r="D214" i="46"/>
  <c r="D216" i="46" s="1"/>
  <c r="F236" i="46"/>
  <c r="D223" i="46"/>
  <c r="D225" i="46" s="1"/>
  <c r="D248" i="46"/>
  <c r="D250" i="46" s="1"/>
  <c r="F164" i="46"/>
  <c r="G161" i="46"/>
  <c r="F198" i="46"/>
  <c r="G194" i="46"/>
  <c r="F173" i="46"/>
  <c r="G169" i="46"/>
  <c r="D164" i="46"/>
  <c r="D166" i="46" s="1"/>
  <c r="F186" i="46"/>
  <c r="E200" i="46"/>
  <c r="D173" i="46"/>
  <c r="D175" i="46" s="1"/>
  <c r="D198" i="46"/>
  <c r="D200" i="46" s="1"/>
  <c r="E116" i="46"/>
  <c r="D139" i="46"/>
  <c r="D141" i="46" s="1"/>
  <c r="E125" i="46"/>
  <c r="B125" i="46"/>
  <c r="B150" i="46"/>
  <c r="B141" i="46"/>
  <c r="E141" i="46"/>
  <c r="F128" i="46"/>
  <c r="B116" i="46"/>
  <c r="E150" i="46"/>
  <c r="F104" i="46"/>
  <c r="G104" i="46" s="1"/>
  <c r="F148" i="46"/>
  <c r="G144" i="46"/>
  <c r="F123" i="46"/>
  <c r="G119" i="46"/>
  <c r="G111" i="46"/>
  <c r="F114" i="46"/>
  <c r="D114" i="46"/>
  <c r="D116" i="46" s="1"/>
  <c r="D123" i="46"/>
  <c r="D125" i="46" s="1"/>
  <c r="F136" i="46"/>
  <c r="D148" i="46"/>
  <c r="D150" i="46" s="1"/>
  <c r="G228" i="46" l="1"/>
  <c r="F208" i="46"/>
  <c r="G208" i="46" s="1"/>
  <c r="F158" i="46"/>
  <c r="G158" i="46" s="1"/>
  <c r="F183" i="46"/>
  <c r="G183" i="46" s="1"/>
  <c r="G178" i="46"/>
  <c r="F250" i="46"/>
  <c r="G250" i="46" s="1"/>
  <c r="G248" i="46"/>
  <c r="F239" i="46"/>
  <c r="G236" i="46"/>
  <c r="G223" i="46"/>
  <c r="G214" i="46"/>
  <c r="G173" i="46"/>
  <c r="G198" i="46"/>
  <c r="F189" i="46"/>
  <c r="G186" i="46"/>
  <c r="G164" i="46"/>
  <c r="F133" i="46"/>
  <c r="G133" i="46" s="1"/>
  <c r="G128" i="46"/>
  <c r="F108" i="46"/>
  <c r="G108" i="46" s="1"/>
  <c r="G114" i="46"/>
  <c r="G123" i="46"/>
  <c r="F139" i="46"/>
  <c r="G136" i="46"/>
  <c r="G148" i="46"/>
  <c r="F175" i="46" l="1"/>
  <c r="G175" i="46" s="1"/>
  <c r="F216" i="46"/>
  <c r="G216" i="46" s="1"/>
  <c r="F200" i="46"/>
  <c r="G200" i="46" s="1"/>
  <c r="F166" i="46"/>
  <c r="G166" i="46" s="1"/>
  <c r="F225" i="46"/>
  <c r="G225" i="46" s="1"/>
  <c r="F150" i="46"/>
  <c r="G150" i="46" s="1"/>
  <c r="G239" i="46"/>
  <c r="F241" i="46"/>
  <c r="G241" i="46" s="1"/>
  <c r="G189" i="46"/>
  <c r="F191" i="46"/>
  <c r="G191" i="46" s="1"/>
  <c r="F125" i="46"/>
  <c r="G125" i="46" s="1"/>
  <c r="F116" i="46"/>
  <c r="G116" i="46" s="1"/>
  <c r="G139" i="46"/>
  <c r="F141" i="46"/>
  <c r="G141" i="46" s="1"/>
  <c r="B36" i="51" l="1"/>
  <c r="Z7" i="48" l="1"/>
  <c r="Y7" i="48"/>
  <c r="X7" i="48"/>
  <c r="W7" i="48"/>
  <c r="V7" i="48"/>
  <c r="U7" i="48"/>
  <c r="T7" i="48"/>
  <c r="S7" i="48"/>
  <c r="R7" i="48"/>
  <c r="Q7" i="48"/>
  <c r="P7" i="48"/>
  <c r="O7" i="48"/>
  <c r="A100" i="46"/>
  <c r="E98" i="46"/>
  <c r="B98" i="46"/>
  <c r="A98" i="46"/>
  <c r="F96" i="46"/>
  <c r="F95" i="46"/>
  <c r="G95" i="46" s="1"/>
  <c r="D94" i="46"/>
  <c r="F94" i="46" s="1"/>
  <c r="A91" i="46"/>
  <c r="E89" i="46"/>
  <c r="B89" i="46"/>
  <c r="A89" i="46"/>
  <c r="D88" i="46"/>
  <c r="F88" i="46" s="1"/>
  <c r="G88" i="46" s="1"/>
  <c r="F87" i="46"/>
  <c r="D86" i="46"/>
  <c r="F86" i="46" s="1"/>
  <c r="E83" i="46"/>
  <c r="B83" i="46"/>
  <c r="A83" i="46"/>
  <c r="F81" i="46"/>
  <c r="F80" i="46"/>
  <c r="F79" i="46"/>
  <c r="D78" i="46"/>
  <c r="D83" i="46" s="1"/>
  <c r="A75" i="46"/>
  <c r="E73" i="46"/>
  <c r="B73" i="46"/>
  <c r="A73" i="46"/>
  <c r="F71" i="46"/>
  <c r="F70" i="46"/>
  <c r="G70" i="46" s="1"/>
  <c r="D69" i="46"/>
  <c r="D73" i="46" s="1"/>
  <c r="A66" i="46"/>
  <c r="E64" i="46"/>
  <c r="B64" i="46"/>
  <c r="A64" i="46"/>
  <c r="D63" i="46"/>
  <c r="F62" i="46"/>
  <c r="D61" i="46"/>
  <c r="F61" i="46" s="1"/>
  <c r="E58" i="46"/>
  <c r="B58" i="46"/>
  <c r="A58" i="46"/>
  <c r="F57" i="46"/>
  <c r="F56" i="46"/>
  <c r="F55" i="46"/>
  <c r="D54" i="46"/>
  <c r="D58" i="46" s="1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C76" i="48"/>
  <c r="A75" i="48"/>
  <c r="A77" i="48" s="1"/>
  <c r="A71" i="48"/>
  <c r="A74" i="48" s="1"/>
  <c r="A72" i="48"/>
  <c r="A80" i="48" s="1"/>
  <c r="N70" i="48"/>
  <c r="M70" i="48"/>
  <c r="L70" i="48"/>
  <c r="K70" i="48"/>
  <c r="J70" i="48"/>
  <c r="I70" i="48"/>
  <c r="H70" i="48"/>
  <c r="G70" i="48"/>
  <c r="F70" i="48"/>
  <c r="E70" i="48"/>
  <c r="D70" i="48"/>
  <c r="C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50" i="48"/>
  <c r="BI50" i="48"/>
  <c r="BI59" i="48" s="1"/>
  <c r="BH50" i="48"/>
  <c r="BH60" i="48" s="1"/>
  <c r="BG50" i="48"/>
  <c r="BG59" i="48" s="1"/>
  <c r="BF50" i="48"/>
  <c r="BF58" i="48" s="1"/>
  <c r="BE50" i="48"/>
  <c r="BD50" i="48"/>
  <c r="BD60" i="48" s="1"/>
  <c r="BC50" i="48"/>
  <c r="BC60" i="48" s="1"/>
  <c r="BB50" i="48"/>
  <c r="BB59" i="48" s="1"/>
  <c r="BA50" i="48"/>
  <c r="AZ50" i="48"/>
  <c r="AZ60" i="48" s="1"/>
  <c r="AY50" i="48"/>
  <c r="AX50" i="48"/>
  <c r="AX51" i="48" s="1"/>
  <c r="AW50" i="48"/>
  <c r="AW51" i="48" s="1"/>
  <c r="AV50" i="48"/>
  <c r="AU50" i="48"/>
  <c r="AT50" i="48"/>
  <c r="AS50" i="48"/>
  <c r="AS51" i="48" s="1"/>
  <c r="AR50" i="48"/>
  <c r="AQ50" i="48"/>
  <c r="AP50" i="48"/>
  <c r="AP51" i="48" s="1"/>
  <c r="AO50" i="48"/>
  <c r="AN50" i="48"/>
  <c r="AM50" i="48"/>
  <c r="A50" i="46"/>
  <c r="E48" i="46"/>
  <c r="B48" i="46"/>
  <c r="A48" i="46"/>
  <c r="F46" i="46"/>
  <c r="F45" i="46"/>
  <c r="G45" i="46" s="1"/>
  <c r="D44" i="46"/>
  <c r="F44" i="46" s="1"/>
  <c r="A41" i="46"/>
  <c r="E39" i="46"/>
  <c r="B39" i="46"/>
  <c r="A39" i="46"/>
  <c r="D38" i="46"/>
  <c r="F38" i="46" s="1"/>
  <c r="G38" i="46" s="1"/>
  <c r="F37" i="46"/>
  <c r="D36" i="46"/>
  <c r="F36" i="46" s="1"/>
  <c r="E33" i="46"/>
  <c r="B33" i="46"/>
  <c r="A33" i="46"/>
  <c r="F31" i="46"/>
  <c r="F30" i="46"/>
  <c r="F29" i="46"/>
  <c r="D28" i="46"/>
  <c r="D33" i="46" s="1"/>
  <c r="A44" i="48"/>
  <c r="B47" i="51" s="1"/>
  <c r="A38" i="48"/>
  <c r="D13" i="46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34" i="48"/>
  <c r="N33" i="48"/>
  <c r="M33" i="48"/>
  <c r="L33" i="48"/>
  <c r="K33" i="48"/>
  <c r="J33" i="48"/>
  <c r="I33" i="48"/>
  <c r="H33" i="48"/>
  <c r="G33" i="48"/>
  <c r="F33" i="48"/>
  <c r="E33" i="48"/>
  <c r="D33" i="48"/>
  <c r="A16" i="46"/>
  <c r="F12" i="46"/>
  <c r="A23" i="46"/>
  <c r="E23" i="46"/>
  <c r="B23" i="46"/>
  <c r="D11" i="46"/>
  <c r="F11" i="46" s="1"/>
  <c r="G11" i="46" s="1"/>
  <c r="F5" i="46"/>
  <c r="F21" i="46"/>
  <c r="F20" i="46"/>
  <c r="G20" i="46" s="1"/>
  <c r="D19" i="46"/>
  <c r="F19" i="46" s="1"/>
  <c r="G19" i="46" s="1"/>
  <c r="A11" i="48"/>
  <c r="A87" i="48" s="1"/>
  <c r="A22" i="48"/>
  <c r="B28" i="51" s="1"/>
  <c r="A21" i="48"/>
  <c r="B27" i="51" s="1"/>
  <c r="F6" i="46"/>
  <c r="F7" i="46"/>
  <c r="A8" i="46"/>
  <c r="E66" i="46" l="1"/>
  <c r="E100" i="46"/>
  <c r="F63" i="46"/>
  <c r="G63" i="46" s="1"/>
  <c r="AC67" i="49"/>
  <c r="U67" i="49"/>
  <c r="R67" i="49"/>
  <c r="W67" i="49"/>
  <c r="AB67" i="49"/>
  <c r="T67" i="49"/>
  <c r="Y67" i="49"/>
  <c r="V67" i="49"/>
  <c r="AA67" i="49"/>
  <c r="S67" i="49"/>
  <c r="Z67" i="49"/>
  <c r="X67" i="49"/>
  <c r="E91" i="46"/>
  <c r="E75" i="46"/>
  <c r="F78" i="46"/>
  <c r="G78" i="46" s="1"/>
  <c r="F13" i="46"/>
  <c r="G13" i="46" s="1"/>
  <c r="Q67" i="49"/>
  <c r="I67" i="49"/>
  <c r="F67" i="49"/>
  <c r="L67" i="49"/>
  <c r="P67" i="49"/>
  <c r="H67" i="49"/>
  <c r="O67" i="49"/>
  <c r="G67" i="49"/>
  <c r="N67" i="49"/>
  <c r="M67" i="49"/>
  <c r="K67" i="49"/>
  <c r="J67" i="49"/>
  <c r="B75" i="46"/>
  <c r="B100" i="46"/>
  <c r="A37" i="48"/>
  <c r="B38" i="51"/>
  <c r="A43" i="48"/>
  <c r="B39" i="51"/>
  <c r="A40" i="48"/>
  <c r="B42" i="51"/>
  <c r="B91" i="46"/>
  <c r="B66" i="46"/>
  <c r="F54" i="46"/>
  <c r="G54" i="46" s="1"/>
  <c r="D75" i="46"/>
  <c r="F98" i="46"/>
  <c r="G94" i="46"/>
  <c r="G61" i="46"/>
  <c r="F89" i="46"/>
  <c r="G86" i="46"/>
  <c r="D89" i="46"/>
  <c r="D91" i="46" s="1"/>
  <c r="F69" i="46"/>
  <c r="D98" i="46"/>
  <c r="D100" i="46" s="1"/>
  <c r="D64" i="46"/>
  <c r="D66" i="46" s="1"/>
  <c r="A89" i="48"/>
  <c r="A86" i="48"/>
  <c r="AY72" i="48"/>
  <c r="AY81" i="48" s="1"/>
  <c r="AS72" i="48"/>
  <c r="AS81" i="48" s="1"/>
  <c r="AS59" i="48"/>
  <c r="AT72" i="48"/>
  <c r="AT81" i="48" s="1"/>
  <c r="AP54" i="48"/>
  <c r="AX54" i="48"/>
  <c r="AW54" i="48"/>
  <c r="BI72" i="48"/>
  <c r="BI81" i="48" s="1"/>
  <c r="AO51" i="48"/>
  <c r="AO54" i="48" s="1"/>
  <c r="BI58" i="48"/>
  <c r="AR72" i="48"/>
  <c r="AR81" i="48" s="1"/>
  <c r="AS54" i="48"/>
  <c r="BA72" i="48"/>
  <c r="BA81" i="48" s="1"/>
  <c r="AZ51" i="48"/>
  <c r="AZ54" i="48" s="1"/>
  <c r="AS58" i="48"/>
  <c r="AZ59" i="48"/>
  <c r="BJ72" i="48"/>
  <c r="BJ81" i="48" s="1"/>
  <c r="BA51" i="48"/>
  <c r="BA54" i="48" s="1"/>
  <c r="AW58" i="48"/>
  <c r="BA59" i="48"/>
  <c r="AR61" i="48"/>
  <c r="AR58" i="48"/>
  <c r="BH58" i="48"/>
  <c r="BG61" i="48"/>
  <c r="AY51" i="48"/>
  <c r="AY54" i="48" s="1"/>
  <c r="BG58" i="48"/>
  <c r="AR59" i="48"/>
  <c r="AP61" i="48"/>
  <c r="BH72" i="48"/>
  <c r="BH81" i="48" s="1"/>
  <c r="BG51" i="48"/>
  <c r="BG54" i="48" s="1"/>
  <c r="AT51" i="48"/>
  <c r="AT54" i="48" s="1"/>
  <c r="BI51" i="48"/>
  <c r="BI54" i="48" s="1"/>
  <c r="AZ58" i="48"/>
  <c r="AR51" i="48"/>
  <c r="AR54" i="48" s="1"/>
  <c r="BH51" i="48"/>
  <c r="BH54" i="48" s="1"/>
  <c r="BJ51" i="48"/>
  <c r="BJ54" i="48" s="1"/>
  <c r="BA58" i="48"/>
  <c r="BH59" i="48"/>
  <c r="AZ72" i="48"/>
  <c r="AZ81" i="48" s="1"/>
  <c r="BH61" i="48"/>
  <c r="AP72" i="48"/>
  <c r="AP81" i="48" s="1"/>
  <c r="AP59" i="48"/>
  <c r="AP58" i="48"/>
  <c r="BF60" i="48"/>
  <c r="BF72" i="48"/>
  <c r="BF81" i="48" s="1"/>
  <c r="BF59" i="48"/>
  <c r="BF51" i="48"/>
  <c r="BF54" i="48" s="1"/>
  <c r="AX72" i="48"/>
  <c r="AX81" i="48" s="1"/>
  <c r="AX59" i="48"/>
  <c r="AX61" i="48"/>
  <c r="AQ72" i="48"/>
  <c r="AQ81" i="48" s="1"/>
  <c r="AQ61" i="48"/>
  <c r="AQ51" i="48"/>
  <c r="AQ54" i="48" s="1"/>
  <c r="AQ59" i="48"/>
  <c r="AQ58" i="48"/>
  <c r="AY60" i="48"/>
  <c r="AY59" i="48"/>
  <c r="AY61" i="48"/>
  <c r="AY58" i="48"/>
  <c r="BG60" i="48"/>
  <c r="BG72" i="48"/>
  <c r="BG81" i="48" s="1"/>
  <c r="AX58" i="48"/>
  <c r="BF61" i="48"/>
  <c r="AO72" i="48"/>
  <c r="AO81" i="48" s="1"/>
  <c r="AO59" i="48"/>
  <c r="AO61" i="48"/>
  <c r="AW72" i="48"/>
  <c r="AW81" i="48" s="1"/>
  <c r="AW59" i="48"/>
  <c r="BE72" i="48"/>
  <c r="BE81" i="48" s="1"/>
  <c r="BE59" i="48"/>
  <c r="BE61" i="48"/>
  <c r="BE58" i="48"/>
  <c r="BJ60" i="48"/>
  <c r="BJ61" i="48"/>
  <c r="BJ59" i="48"/>
  <c r="BJ58" i="48"/>
  <c r="AU61" i="48"/>
  <c r="AU72" i="48"/>
  <c r="AU81" i="48" s="1"/>
  <c r="AU59" i="48"/>
  <c r="AU58" i="48"/>
  <c r="AU51" i="48"/>
  <c r="AU54" i="48" s="1"/>
  <c r="BK82" i="48"/>
  <c r="AT61" i="48"/>
  <c r="AT59" i="48"/>
  <c r="AT58" i="48"/>
  <c r="BB61" i="48"/>
  <c r="BB60" i="48"/>
  <c r="BB58" i="48"/>
  <c r="BB72" i="48"/>
  <c r="BB81" i="48" s="1"/>
  <c r="AM61" i="48"/>
  <c r="AM72" i="48"/>
  <c r="AM81" i="48" s="1"/>
  <c r="AM59" i="48"/>
  <c r="AM58" i="48"/>
  <c r="AM51" i="48"/>
  <c r="AM54" i="48" s="1"/>
  <c r="BC61" i="48"/>
  <c r="BC72" i="48"/>
  <c r="BC81" i="48" s="1"/>
  <c r="BC59" i="48"/>
  <c r="BC58" i="48"/>
  <c r="BC51" i="48"/>
  <c r="BC54" i="48" s="1"/>
  <c r="BB51" i="48"/>
  <c r="BB54" i="48" s="1"/>
  <c r="AO58" i="48"/>
  <c r="AN72" i="48"/>
  <c r="AN81" i="48" s="1"/>
  <c r="AN59" i="48"/>
  <c r="AN61" i="48"/>
  <c r="AN58" i="48"/>
  <c r="AN51" i="48"/>
  <c r="AN54" i="48" s="1"/>
  <c r="AV72" i="48"/>
  <c r="AV81" i="48" s="1"/>
  <c r="AV59" i="48"/>
  <c r="AV61" i="48"/>
  <c r="AV58" i="48"/>
  <c r="AV51" i="48"/>
  <c r="AV54" i="48" s="1"/>
  <c r="BD72" i="48"/>
  <c r="BD81" i="48" s="1"/>
  <c r="BD59" i="48"/>
  <c r="BD61" i="48"/>
  <c r="BD58" i="48"/>
  <c r="BD51" i="48"/>
  <c r="BD54" i="48" s="1"/>
  <c r="BE51" i="48"/>
  <c r="BE54" i="48" s="1"/>
  <c r="BE60" i="48"/>
  <c r="AW61" i="48"/>
  <c r="AZ61" i="48"/>
  <c r="AS61" i="48"/>
  <c r="BA61" i="48"/>
  <c r="BA60" i="48"/>
  <c r="BI61" i="48"/>
  <c r="BI60" i="48"/>
  <c r="E41" i="46"/>
  <c r="F28" i="46"/>
  <c r="G28" i="46" s="1"/>
  <c r="B50" i="46"/>
  <c r="B41" i="46"/>
  <c r="E50" i="46"/>
  <c r="G44" i="46"/>
  <c r="F48" i="46"/>
  <c r="F39" i="46"/>
  <c r="G36" i="46"/>
  <c r="D39" i="46"/>
  <c r="D41" i="46" s="1"/>
  <c r="D48" i="46"/>
  <c r="D50" i="46" s="1"/>
  <c r="D14" i="46"/>
  <c r="D23" i="46"/>
  <c r="F23" i="46"/>
  <c r="B44" i="51" l="1"/>
  <c r="A81" i="82"/>
  <c r="B46" i="51"/>
  <c r="A85" i="82"/>
  <c r="B41" i="51"/>
  <c r="A77" i="82"/>
  <c r="F64" i="46"/>
  <c r="F83" i="46"/>
  <c r="G83" i="46" s="1"/>
  <c r="F14" i="46"/>
  <c r="G14" i="46" s="1"/>
  <c r="F58" i="46"/>
  <c r="G58" i="46" s="1"/>
  <c r="G89" i="46"/>
  <c r="F73" i="46"/>
  <c r="G69" i="46"/>
  <c r="G98" i="46"/>
  <c r="AY71" i="48"/>
  <c r="AY75" i="48" s="1"/>
  <c r="AY77" i="48" s="1"/>
  <c r="AY88" i="48" s="1"/>
  <c r="AT71" i="48"/>
  <c r="AT75" i="48" s="1"/>
  <c r="AT77" i="48" s="1"/>
  <c r="AT88" i="48" s="1"/>
  <c r="BI71" i="48"/>
  <c r="BI75" i="48" s="1"/>
  <c r="BI77" i="48" s="1"/>
  <c r="BI88" i="48" s="1"/>
  <c r="AS71" i="48"/>
  <c r="AS75" i="48" s="1"/>
  <c r="AS77" i="48" s="1"/>
  <c r="AS88" i="48" s="1"/>
  <c r="AZ63" i="48"/>
  <c r="AZ65" i="48" s="1"/>
  <c r="BA71" i="48"/>
  <c r="BA75" i="48" s="1"/>
  <c r="BA77" i="48" s="1"/>
  <c r="BJ71" i="48"/>
  <c r="BJ75" i="48" s="1"/>
  <c r="BJ77" i="48" s="1"/>
  <c r="BJ88" i="48" s="1"/>
  <c r="BD71" i="48"/>
  <c r="BD75" i="48" s="1"/>
  <c r="BD77" i="48" s="1"/>
  <c r="BD88" i="48" s="1"/>
  <c r="AZ71" i="48"/>
  <c r="AZ75" i="48" s="1"/>
  <c r="AZ77" i="48" s="1"/>
  <c r="AZ88" i="48" s="1"/>
  <c r="BB63" i="48"/>
  <c r="BB65" i="48" s="1"/>
  <c r="AQ71" i="48"/>
  <c r="AQ75" i="48" s="1"/>
  <c r="AQ77" i="48" s="1"/>
  <c r="AQ88" i="48" s="1"/>
  <c r="BH63" i="48"/>
  <c r="BH65" i="48" s="1"/>
  <c r="AX71" i="48"/>
  <c r="AX75" i="48" s="1"/>
  <c r="AX77" i="48" s="1"/>
  <c r="AX88" i="48" s="1"/>
  <c r="AP71" i="48"/>
  <c r="AP75" i="48" s="1"/>
  <c r="AP77" i="48" s="1"/>
  <c r="AP88" i="48" s="1"/>
  <c r="BA63" i="48"/>
  <c r="BA65" i="48" s="1"/>
  <c r="BF63" i="48"/>
  <c r="BF65" i="48" s="1"/>
  <c r="AR71" i="48"/>
  <c r="AR75" i="48" s="1"/>
  <c r="AR77" i="48" s="1"/>
  <c r="AR88" i="48" s="1"/>
  <c r="BH71" i="48"/>
  <c r="BH75" i="48" s="1"/>
  <c r="BH77" i="48" s="1"/>
  <c r="BH88" i="48" s="1"/>
  <c r="BI63" i="48"/>
  <c r="BI65" i="48" s="1"/>
  <c r="BG63" i="48"/>
  <c r="BG65" i="48" s="1"/>
  <c r="AO71" i="48"/>
  <c r="AO75" i="48" s="1"/>
  <c r="AO77" i="48" s="1"/>
  <c r="AY63" i="48"/>
  <c r="AY65" i="48" s="1"/>
  <c r="BE63" i="48"/>
  <c r="BE65" i="48" s="1"/>
  <c r="AV71" i="48"/>
  <c r="AV75" i="48" s="1"/>
  <c r="AV77" i="48" s="1"/>
  <c r="AV88" i="48" s="1"/>
  <c r="BF71" i="48"/>
  <c r="BF75" i="48" s="1"/>
  <c r="BF77" i="48" s="1"/>
  <c r="BF88" i="48" s="1"/>
  <c r="AM71" i="48"/>
  <c r="AM75" i="48" s="1"/>
  <c r="AM77" i="48" s="1"/>
  <c r="AM88" i="48" s="1"/>
  <c r="BJ63" i="48"/>
  <c r="BJ65" i="48" s="1"/>
  <c r="BD63" i="48"/>
  <c r="BD65" i="48" s="1"/>
  <c r="AW71" i="48"/>
  <c r="AW75" i="48" s="1"/>
  <c r="AW77" i="48" s="1"/>
  <c r="AW88" i="48" s="1"/>
  <c r="BG71" i="48"/>
  <c r="BG75" i="48" s="1"/>
  <c r="BG77" i="48" s="1"/>
  <c r="BG88" i="48" s="1"/>
  <c r="BC71" i="48"/>
  <c r="BC75" i="48" s="1"/>
  <c r="BC77" i="48" s="1"/>
  <c r="BC88" i="48" s="1"/>
  <c r="AU71" i="48"/>
  <c r="AU75" i="48" s="1"/>
  <c r="AU77" i="48" s="1"/>
  <c r="AU88" i="48" s="1"/>
  <c r="BE71" i="48"/>
  <c r="BE75" i="48" s="1"/>
  <c r="BE77" i="48" s="1"/>
  <c r="BE88" i="48" s="1"/>
  <c r="AN71" i="48"/>
  <c r="AN75" i="48" s="1"/>
  <c r="AN77" i="48" s="1"/>
  <c r="AN88" i="48" s="1"/>
  <c r="BC63" i="48"/>
  <c r="BC65" i="48" s="1"/>
  <c r="BB71" i="48"/>
  <c r="BB75" i="48" s="1"/>
  <c r="BB77" i="48" s="1"/>
  <c r="BB88" i="48" s="1"/>
  <c r="F33" i="46"/>
  <c r="G33" i="46" s="1"/>
  <c r="G39" i="46"/>
  <c r="G48" i="46"/>
  <c r="G23" i="46"/>
  <c r="F66" i="46" l="1"/>
  <c r="G66" i="46" s="1"/>
  <c r="F100" i="46"/>
  <c r="G64" i="46"/>
  <c r="F91" i="46"/>
  <c r="G91" i="46" s="1"/>
  <c r="G73" i="46"/>
  <c r="F75" i="46"/>
  <c r="G75" i="46" s="1"/>
  <c r="BJ66" i="48"/>
  <c r="BJ89" i="48"/>
  <c r="BF66" i="48"/>
  <c r="BF89" i="48"/>
  <c r="BE66" i="48"/>
  <c r="BE89" i="48"/>
  <c r="BB66" i="48"/>
  <c r="BB89" i="48"/>
  <c r="AZ66" i="48"/>
  <c r="AZ89" i="48"/>
  <c r="BC66" i="48"/>
  <c r="BC89" i="48"/>
  <c r="AY66" i="48"/>
  <c r="AY89" i="48"/>
  <c r="BA66" i="48"/>
  <c r="BG66" i="48"/>
  <c r="BG89" i="48"/>
  <c r="BI66" i="48"/>
  <c r="BI89" i="48"/>
  <c r="BH66" i="48"/>
  <c r="BH89" i="48"/>
  <c r="BD66" i="48"/>
  <c r="BD89" i="48"/>
  <c r="F50" i="46"/>
  <c r="G50" i="46" s="1"/>
  <c r="F41" i="46"/>
  <c r="G41" i="46" s="1"/>
  <c r="G100" i="46" l="1"/>
  <c r="N35" i="47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 l="1"/>
  <c r="B6" i="47" l="1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 s="1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 s="1"/>
  <c r="AW33" i="48"/>
  <c r="AV33" i="48"/>
  <c r="AU33" i="48"/>
  <c r="AT33" i="48"/>
  <c r="AS33" i="48"/>
  <c r="AR33" i="48"/>
  <c r="AQ33" i="48"/>
  <c r="AP33" i="48"/>
  <c r="AO33" i="48"/>
  <c r="AN33" i="48"/>
  <c r="AM33" i="48"/>
  <c r="G37" i="51"/>
  <c r="F37" i="51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 s="1"/>
  <c r="AW15" i="48"/>
  <c r="AV15" i="48"/>
  <c r="AU15" i="48"/>
  <c r="AT15" i="48"/>
  <c r="AS15" i="48"/>
  <c r="AR15" i="48"/>
  <c r="AQ15" i="48"/>
  <c r="AP15" i="48"/>
  <c r="AO15" i="48"/>
  <c r="AN15" i="48"/>
  <c r="AM15" i="48"/>
  <c r="G22" i="51"/>
  <c r="Z15" i="48"/>
  <c r="F22" i="51" s="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BF39" i="48"/>
  <c r="AV39" i="48"/>
  <c r="AF39" i="48"/>
  <c r="S39" i="48"/>
  <c r="S27" i="50"/>
  <c r="E8" i="46"/>
  <c r="B8" i="46"/>
  <c r="D4" i="46"/>
  <c r="D8" i="46" s="1"/>
  <c r="D25" i="46" s="1"/>
  <c r="C56" i="50"/>
  <c r="C53" i="50"/>
  <c r="BN47" i="50"/>
  <c r="BM47" i="50"/>
  <c r="BN30" i="50"/>
  <c r="BL47" i="50"/>
  <c r="BK47" i="50"/>
  <c r="BN38" i="50"/>
  <c r="BN34" i="50" s="1"/>
  <c r="BN42" i="50" s="1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 s="1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 s="1"/>
  <c r="C32" i="116" s="1"/>
  <c r="D125" i="59"/>
  <c r="D21" i="59" s="1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 s="1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 s="1"/>
  <c r="T208" i="6" s="1"/>
  <c r="T561" i="6" s="1"/>
  <c r="O9" i="12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H208" i="6" s="1"/>
  <c r="AH561" i="6" s="1"/>
  <c r="AC9" i="12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 s="1"/>
  <c r="J208" i="6" s="1"/>
  <c r="J561" i="6" s="1"/>
  <c r="E9" i="12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 s="1"/>
  <c r="G167" i="6" s="1"/>
  <c r="K163" i="6"/>
  <c r="K165" i="6" s="1"/>
  <c r="O163" i="6"/>
  <c r="O165" i="6" s="1"/>
  <c r="O208" i="6" s="1"/>
  <c r="O561" i="6" s="1"/>
  <c r="J9" i="12" s="1"/>
  <c r="S163" i="6"/>
  <c r="S165" i="6"/>
  <c r="S208" i="6" s="1"/>
  <c r="S561" i="6" s="1"/>
  <c r="N9" i="12" s="1"/>
  <c r="W163" i="6"/>
  <c r="W165" i="6"/>
  <c r="W208" i="6" s="1"/>
  <c r="W561" i="6" s="1"/>
  <c r="R9" i="12" s="1"/>
  <c r="AA163" i="6"/>
  <c r="AA165" i="6" s="1"/>
  <c r="AE163" i="6"/>
  <c r="AE165" i="6" s="1"/>
  <c r="AE208" i="6" s="1"/>
  <c r="AE561" i="6" s="1"/>
  <c r="Z9" i="12" s="1"/>
  <c r="AI163" i="6"/>
  <c r="AI165" i="6" s="1"/>
  <c r="AI208" i="6" s="1"/>
  <c r="AI561" i="6" s="1"/>
  <c r="AM163" i="6"/>
  <c r="AM165" i="6" s="1"/>
  <c r="AM208" i="6" s="1"/>
  <c r="AM561" i="6" s="1"/>
  <c r="AQ163" i="6"/>
  <c r="AQ165" i="6" s="1"/>
  <c r="AQ208" i="6" s="1"/>
  <c r="AQ561" i="6" s="1"/>
  <c r="AL9" i="12" s="1"/>
  <c r="AU163" i="6"/>
  <c r="AU165" i="6"/>
  <c r="AU208" i="6" s="1"/>
  <c r="AU561" i="6" s="1"/>
  <c r="AP9" i="12" s="1"/>
  <c r="AY163" i="6"/>
  <c r="AY165" i="6"/>
  <c r="BC163" i="6"/>
  <c r="BC165" i="6" s="1"/>
  <c r="BC208" i="6" s="1"/>
  <c r="BG163" i="6"/>
  <c r="BG165" i="6" s="1"/>
  <c r="BK163" i="6"/>
  <c r="BK165" i="6"/>
  <c r="BK208" i="6" s="1"/>
  <c r="BK561" i="6" s="1"/>
  <c r="BF9" i="12" s="1"/>
  <c r="BO163" i="6"/>
  <c r="BO165" i="6"/>
  <c r="BO208" i="6" s="1"/>
  <c r="BO561" i="6" s="1"/>
  <c r="I163" i="6"/>
  <c r="I165" i="6"/>
  <c r="M163" i="6"/>
  <c r="M165" i="6" s="1"/>
  <c r="Q163" i="6"/>
  <c r="Q165" i="6" s="1"/>
  <c r="Q208" i="6" s="1"/>
  <c r="Q561" i="6" s="1"/>
  <c r="L9" i="12" s="1"/>
  <c r="U163" i="6"/>
  <c r="U165" i="6" s="1"/>
  <c r="U208" i="6" s="1"/>
  <c r="U561" i="6" s="1"/>
  <c r="P9" i="12" s="1"/>
  <c r="Y163" i="6"/>
  <c r="Y165" i="6" s="1"/>
  <c r="Y208" i="6" s="1"/>
  <c r="Y561" i="6" s="1"/>
  <c r="AC163" i="6"/>
  <c r="AC165" i="6" s="1"/>
  <c r="AG163" i="6"/>
  <c r="AG165" i="6"/>
  <c r="AG208" i="6" s="1"/>
  <c r="AG561" i="6" s="1"/>
  <c r="AK163" i="6"/>
  <c r="AK165" i="6" s="1"/>
  <c r="AO163" i="6"/>
  <c r="AO165" i="6"/>
  <c r="AO208" i="6" s="1"/>
  <c r="AO561" i="6" s="1"/>
  <c r="AJ9" i="12" s="1"/>
  <c r="AS163" i="6"/>
  <c r="AS165" i="6" s="1"/>
  <c r="AW163" i="6"/>
  <c r="AW165" i="6"/>
  <c r="BA163" i="6"/>
  <c r="BA165" i="6" s="1"/>
  <c r="BE163" i="6"/>
  <c r="BE165" i="6" s="1"/>
  <c r="BI163" i="6"/>
  <c r="BI165" i="6" s="1"/>
  <c r="BM163" i="6"/>
  <c r="BM165" i="6" s="1"/>
  <c r="BM208" i="6" s="1"/>
  <c r="BM561" i="6" s="1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BF165" i="6" s="1"/>
  <c r="BF208" i="6" s="1"/>
  <c r="BF561" i="6" s="1"/>
  <c r="BA9" i="12" s="1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BD208" i="6" s="1"/>
  <c r="BD561" i="6" s="1"/>
  <c r="AY9" i="12" s="1"/>
  <c r="AT163" i="6"/>
  <c r="AT165" i="6" s="1"/>
  <c r="V163" i="6"/>
  <c r="V165" i="6" s="1"/>
  <c r="V208" i="6" s="1"/>
  <c r="V561" i="6" s="1"/>
  <c r="R163" i="6"/>
  <c r="R165" i="6" s="1"/>
  <c r="R208" i="6" s="1"/>
  <c r="R561" i="6" s="1"/>
  <c r="M9" i="12" s="1"/>
  <c r="BH163" i="6"/>
  <c r="BH165" i="6" s="1"/>
  <c r="AL163" i="6"/>
  <c r="AL165" i="6" s="1"/>
  <c r="AL208" i="6" s="1"/>
  <c r="BL163" i="6"/>
  <c r="BL165" i="6" s="1"/>
  <c r="BL208" i="6" s="1"/>
  <c r="BL561" i="6" s="1"/>
  <c r="Z163" i="6"/>
  <c r="Z165" i="6" s="1"/>
  <c r="Z208" i="6" s="1"/>
  <c r="Z561" i="6" s="1"/>
  <c r="U9" i="12" s="1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BI561" i="6" s="1"/>
  <c r="BD9" i="12" s="1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K561" i="6" s="1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X561" i="6" s="1"/>
  <c r="S9" i="12" s="1"/>
  <c r="AT208" i="6"/>
  <c r="AS208" i="6"/>
  <c r="AS561" i="6" s="1"/>
  <c r="AN9" i="12" s="1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K360" i="6"/>
  <c r="BG148" i="91"/>
  <c r="BG162" i="91"/>
  <c r="BG36" i="92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AJ561" i="6" s="1"/>
  <c r="AE9" i="12" s="1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BG561" i="6" s="1"/>
  <c r="BB9" i="12" s="1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P208" i="6"/>
  <c r="P561" i="6" s="1"/>
  <c r="K9" i="12" s="1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BB203" i="6"/>
  <c r="AE203" i="6"/>
  <c r="BA203" i="6"/>
  <c r="AL157" i="59"/>
  <c r="AG157" i="59"/>
  <c r="AN203" i="6"/>
  <c r="AU203" i="6"/>
  <c r="BF203" i="6"/>
  <c r="AC208" i="6"/>
  <c r="BK203" i="6"/>
  <c r="BK157" i="59"/>
  <c r="BK161" i="59" s="1"/>
  <c r="BL203" i="6"/>
  <c r="BE208" i="6"/>
  <c r="BE203" i="6"/>
  <c r="M208" i="6"/>
  <c r="AN157" i="59"/>
  <c r="AB208" i="6"/>
  <c r="AB561" i="6" s="1"/>
  <c r="W9" i="12" s="1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 s="1"/>
  <c r="T158" i="91"/>
  <c r="T33" i="92"/>
  <c r="AP158" i="91"/>
  <c r="AP33" i="92" s="1"/>
  <c r="AD158" i="91"/>
  <c r="AD33" i="92"/>
  <c r="AH158" i="91"/>
  <c r="AH33" i="9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H9" i="12" s="1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I561" i="6"/>
  <c r="D9" i="12" s="1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AV151" i="59"/>
  <c r="AI285" i="6"/>
  <c r="AC284" i="6"/>
  <c r="AD284" i="6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K352" i="97"/>
  <c r="AG161" i="59"/>
  <c r="K529" i="6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B352" i="97"/>
  <c r="AD352" i="97"/>
  <c r="Q352" i="97"/>
  <c r="AR352" i="97"/>
  <c r="J352" i="97"/>
  <c r="R352" i="97"/>
  <c r="AE352" i="97"/>
  <c r="W352" i="97"/>
  <c r="AU352" i="97"/>
  <c r="AA561" i="6"/>
  <c r="V9" i="12" s="1"/>
  <c r="G352" i="97"/>
  <c r="BC352" i="97"/>
  <c r="AM352" i="97"/>
  <c r="O352" i="97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BH178" i="59"/>
  <c r="BF9" i="36"/>
  <c r="P352" i="97"/>
  <c r="T13" i="28"/>
  <c r="S178" i="59" s="1"/>
  <c r="AQ289" i="6"/>
  <c r="U352" i="97"/>
  <c r="E26" i="97" s="1"/>
  <c r="BI352" i="97"/>
  <c r="V352" i="97"/>
  <c r="AB352" i="97"/>
  <c r="AQ276" i="6"/>
  <c r="I55" i="59"/>
  <c r="H65" i="116"/>
  <c r="AC289" i="6"/>
  <c r="AD289" i="6"/>
  <c r="AU161" i="59"/>
  <c r="BK352" i="97"/>
  <c r="BP564" i="6"/>
  <c r="BP529" i="6"/>
  <c r="AN352" i="97"/>
  <c r="AP352" i="97"/>
  <c r="AT561" i="6"/>
  <c r="AO9" i="12" s="1"/>
  <c r="AL6" i="71"/>
  <c r="G5" i="59"/>
  <c r="AL8" i="12"/>
  <c r="BE352" i="97"/>
  <c r="H61" i="59"/>
  <c r="G71" i="116" s="1"/>
  <c r="BM165" i="59"/>
  <c r="Y352" i="97"/>
  <c r="AC561" i="6"/>
  <c r="X9" i="12" s="1"/>
  <c r="AW352" i="97"/>
  <c r="D18" i="91"/>
  <c r="BH352" i="97"/>
  <c r="BJ352" i="97"/>
  <c r="BF13" i="28"/>
  <c r="BE178" i="59" s="1"/>
  <c r="M178" i="59"/>
  <c r="AZ352" i="97"/>
  <c r="BE177" i="59"/>
  <c r="E5" i="59"/>
  <c r="AS352" i="97"/>
  <c r="AW561" i="6"/>
  <c r="AY352" i="97"/>
  <c r="BC561" i="6"/>
  <c r="AX9" i="12" s="1"/>
  <c r="G531" i="6"/>
  <c r="C352" i="97"/>
  <c r="C26" i="97"/>
  <c r="L352" i="97"/>
  <c r="D26" i="97" s="1"/>
  <c r="AI352" i="97"/>
  <c r="BD352" i="97"/>
  <c r="BH561" i="6"/>
  <c r="BC9" i="12" s="1"/>
  <c r="AK178" i="59"/>
  <c r="AI9" i="36"/>
  <c r="H352" i="97"/>
  <c r="AO352" i="97"/>
  <c r="G26" i="97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AQ280" i="6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BC67" i="49" l="1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D23" i="59" s="1"/>
  <c r="C33" i="116" s="1"/>
  <c r="C19" i="67"/>
  <c r="E51" i="68"/>
  <c r="E7" i="68" s="1"/>
  <c r="E50" i="68"/>
  <c r="E6" i="68" s="1"/>
  <c r="B25" i="46"/>
  <c r="B16" i="46"/>
  <c r="E25" i="46"/>
  <c r="E16" i="46"/>
  <c r="D16" i="46"/>
  <c r="AA80" i="82"/>
  <c r="AB80" i="82"/>
  <c r="AB39" i="48"/>
  <c r="AK80" i="82"/>
  <c r="AS80" i="82"/>
  <c r="AX39" i="48"/>
  <c r="H43" i="51" s="1"/>
  <c r="AW39" i="48"/>
  <c r="AR80" i="82"/>
  <c r="AJ80" i="82"/>
  <c r="AG39" i="48"/>
  <c r="AI80" i="82"/>
  <c r="AH39" i="48"/>
  <c r="AH80" i="82"/>
  <c r="AO39" i="48"/>
  <c r="AI39" i="48"/>
  <c r="AC80" i="82"/>
  <c r="AP39" i="48"/>
  <c r="AJ39" i="48"/>
  <c r="AW80" i="82"/>
  <c r="AO80" i="82"/>
  <c r="AG80" i="82"/>
  <c r="AS39" i="48"/>
  <c r="AC39" i="48"/>
  <c r="AK39" i="48"/>
  <c r="X27" i="50"/>
  <c r="BC39" i="48"/>
  <c r="AQ80" i="82"/>
  <c r="AQ39" i="48"/>
  <c r="AX80" i="82"/>
  <c r="AP80" i="82"/>
  <c r="AR39" i="48"/>
  <c r="AV80" i="82"/>
  <c r="AN80" i="82"/>
  <c r="AF80" i="82"/>
  <c r="AT39" i="48"/>
  <c r="AD39" i="48"/>
  <c r="AL39" i="48"/>
  <c r="G43" i="51" s="1"/>
  <c r="P27" i="50"/>
  <c r="AU80" i="82"/>
  <c r="AM80" i="82"/>
  <c r="AE80" i="82"/>
  <c r="AM39" i="48"/>
  <c r="AU39" i="48"/>
  <c r="AE39" i="48"/>
  <c r="AT80" i="82"/>
  <c r="AL80" i="82"/>
  <c r="AD80" i="82"/>
  <c r="AN39" i="48"/>
  <c r="BJ80" i="82"/>
  <c r="BD39" i="48"/>
  <c r="BI80" i="82"/>
  <c r="BB80" i="82"/>
  <c r="BA80" i="82"/>
  <c r="AZ80" i="82"/>
  <c r="BA39" i="48"/>
  <c r="BB39" i="48"/>
  <c r="BH80" i="82"/>
  <c r="U80" i="82"/>
  <c r="BG39" i="48"/>
  <c r="BE80" i="82"/>
  <c r="BH39" i="48"/>
  <c r="O39" i="48"/>
  <c r="V80" i="82"/>
  <c r="BD80" i="82"/>
  <c r="AY39" i="48"/>
  <c r="BI39" i="48"/>
  <c r="BC80" i="82"/>
  <c r="AZ39" i="48"/>
  <c r="BJ39" i="48"/>
  <c r="I43" i="51" s="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BG80" i="82"/>
  <c r="AY80" i="82"/>
  <c r="S80" i="82"/>
  <c r="BE39" i="48"/>
  <c r="R39" i="48"/>
  <c r="Z39" i="48"/>
  <c r="F43" i="51" s="1"/>
  <c r="BF80" i="82"/>
  <c r="Z80" i="82"/>
  <c r="R80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AJ140" i="49"/>
  <c r="AI140" i="49"/>
  <c r="AH140" i="49"/>
  <c r="AO140" i="49"/>
  <c r="AG140" i="49"/>
  <c r="AN140" i="49"/>
  <c r="AF140" i="49"/>
  <c r="AM140" i="49"/>
  <c r="AE140" i="49"/>
  <c r="AL140" i="49"/>
  <c r="AD140" i="49"/>
  <c r="AK140" i="49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D129" i="59" l="1"/>
  <c r="D25" i="59" s="1"/>
  <c r="C35" i="116" s="1"/>
  <c r="D51" i="63"/>
  <c r="D8" i="63" s="1"/>
  <c r="C151" i="116" s="1"/>
  <c r="D16" i="67"/>
  <c r="C20" i="67"/>
  <c r="C9" i="67"/>
  <c r="D6" i="67" s="1"/>
  <c r="AC27" i="50"/>
  <c r="AI27" i="50"/>
  <c r="AH27" i="50"/>
  <c r="AJ27" i="50"/>
  <c r="AE27" i="50"/>
  <c r="AL27" i="50"/>
  <c r="AD27" i="50"/>
  <c r="AB27" i="50"/>
  <c r="AN27" i="50"/>
  <c r="AG27" i="50"/>
  <c r="AF27" i="50"/>
  <c r="AM27" i="50"/>
  <c r="AK27" i="50"/>
  <c r="F8" i="46"/>
  <c r="F25" i="46" s="1"/>
  <c r="B10" i="47"/>
  <c r="C9" i="47"/>
  <c r="D9" i="47" s="1"/>
  <c r="E9" i="47" s="1"/>
  <c r="F9" i="47" s="1"/>
  <c r="C8" i="47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C10" i="47" l="1"/>
  <c r="C10" i="67"/>
  <c r="C39" i="64"/>
  <c r="C9" i="64" s="1"/>
  <c r="C124" i="116" s="1"/>
  <c r="F16" i="46"/>
  <c r="G16" i="46" s="1"/>
  <c r="AS27" i="50"/>
  <c r="AO27" i="50"/>
  <c r="AW27" i="50"/>
  <c r="AR27" i="50"/>
  <c r="AY27" i="50"/>
  <c r="BD27" i="50"/>
  <c r="AX27" i="50"/>
  <c r="AV27" i="50"/>
  <c r="AP27" i="50"/>
  <c r="AT27" i="50"/>
  <c r="AU27" i="50"/>
  <c r="AQ27" i="50"/>
  <c r="G8" i="46"/>
  <c r="N38" i="47"/>
  <c r="N6" i="48" s="1"/>
  <c r="N36" i="47"/>
  <c r="K36" i="47"/>
  <c r="J36" i="47"/>
  <c r="F36" i="47"/>
  <c r="F38" i="47"/>
  <c r="M38" i="47"/>
  <c r="M6" i="48" s="1"/>
  <c r="M36" i="47"/>
  <c r="K38" i="47"/>
  <c r="K6" i="48" s="1"/>
  <c r="L38" i="47"/>
  <c r="L6" i="48" s="1"/>
  <c r="L9" i="48" s="1"/>
  <c r="L36" i="47"/>
  <c r="J38" i="47"/>
  <c r="J6" i="48" s="1"/>
  <c r="J9" i="48" s="1"/>
  <c r="I38" i="47"/>
  <c r="I6" i="48" s="1"/>
  <c r="I9" i="48" s="1"/>
  <c r="G36" i="47"/>
  <c r="H38" i="47"/>
  <c r="H6" i="48" s="1"/>
  <c r="H9" i="48" s="1"/>
  <c r="G38" i="47"/>
  <c r="G6" i="48" s="1"/>
  <c r="G9" i="48" s="1"/>
  <c r="H36" i="47"/>
  <c r="I36" i="47"/>
  <c r="C26" i="47"/>
  <c r="M42" i="47"/>
  <c r="E42" i="47"/>
  <c r="L42" i="47"/>
  <c r="D42" i="47"/>
  <c r="G42" i="47"/>
  <c r="K42" i="47"/>
  <c r="C42" i="47"/>
  <c r="J42" i="47"/>
  <c r="I42" i="47"/>
  <c r="H42" i="47"/>
  <c r="N42" i="47"/>
  <c r="Z6" i="48" s="1"/>
  <c r="F42" i="47"/>
  <c r="E36" i="47"/>
  <c r="E38" i="47" s="1"/>
  <c r="E6" i="48" s="1"/>
  <c r="D36" i="47"/>
  <c r="D38" i="47" s="1"/>
  <c r="D6" i="48" s="1"/>
  <c r="D9" i="48" s="1"/>
  <c r="C36" i="47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G224" i="6" l="1"/>
  <c r="S6" i="48"/>
  <c r="S9" i="48" s="1"/>
  <c r="W6" i="48"/>
  <c r="W9" i="48" s="1"/>
  <c r="R6" i="48"/>
  <c r="P6" i="48"/>
  <c r="P9" i="48" s="1"/>
  <c r="Z9" i="48"/>
  <c r="X6" i="48"/>
  <c r="T6" i="48"/>
  <c r="T9" i="48" s="1"/>
  <c r="Q6" i="48"/>
  <c r="U6" i="48"/>
  <c r="U9" i="48" s="1"/>
  <c r="Y6" i="48"/>
  <c r="Y9" i="48" s="1"/>
  <c r="V6" i="48"/>
  <c r="O6" i="48"/>
  <c r="O9" i="48" s="1"/>
  <c r="L8" i="48"/>
  <c r="L13" i="48" s="1"/>
  <c r="L50" i="48"/>
  <c r="D8" i="48"/>
  <c r="D13" i="48" s="1"/>
  <c r="D50" i="48"/>
  <c r="K9" i="48"/>
  <c r="K50" i="48" s="1"/>
  <c r="K72" i="48" s="1"/>
  <c r="K71" i="48" s="1"/>
  <c r="N9" i="48"/>
  <c r="N50" i="48" s="1"/>
  <c r="E9" i="48"/>
  <c r="E50" i="48" s="1"/>
  <c r="G8" i="48"/>
  <c r="G13" i="48" s="1"/>
  <c r="G35" i="48" s="1"/>
  <c r="G50" i="48"/>
  <c r="H8" i="48"/>
  <c r="H13" i="48" s="1"/>
  <c r="H35" i="48" s="1"/>
  <c r="H50" i="48"/>
  <c r="H72" i="48" s="1"/>
  <c r="H71" i="48" s="1"/>
  <c r="M9" i="48"/>
  <c r="M50" i="48" s="1"/>
  <c r="F6" i="48"/>
  <c r="F9" i="48" s="1"/>
  <c r="I8" i="48"/>
  <c r="I13" i="48" s="1"/>
  <c r="I35" i="48" s="1"/>
  <c r="I50" i="48"/>
  <c r="I72" i="48" s="1"/>
  <c r="I71" i="48" s="1"/>
  <c r="J8" i="48"/>
  <c r="J13" i="48" s="1"/>
  <c r="J35" i="48" s="1"/>
  <c r="J50" i="48"/>
  <c r="J72" i="48" s="1"/>
  <c r="J71" i="48" s="1"/>
  <c r="C38" i="47"/>
  <c r="C9" i="48" s="1"/>
  <c r="C8" i="48" s="1"/>
  <c r="BJ27" i="50"/>
  <c r="BK27" i="50"/>
  <c r="BI27" i="50"/>
  <c r="AZ27" i="50"/>
  <c r="BN27" i="50"/>
  <c r="BN35" i="50" s="1"/>
  <c r="BL27" i="50"/>
  <c r="BE27" i="50"/>
  <c r="BM27" i="50"/>
  <c r="BM35" i="50" s="1"/>
  <c r="BM66" i="50" s="1"/>
  <c r="BG27" i="50"/>
  <c r="BB27" i="50"/>
  <c r="BH27" i="50"/>
  <c r="BF27" i="50"/>
  <c r="BC27" i="50"/>
  <c r="BA27" i="50"/>
  <c r="C27" i="47"/>
  <c r="L46" i="47"/>
  <c r="AJ6" i="48" s="1"/>
  <c r="AJ9" i="48" s="1"/>
  <c r="K46" i="47"/>
  <c r="AI6" i="48" s="1"/>
  <c r="AI9" i="48" s="1"/>
  <c r="I46" i="47"/>
  <c r="AG6" i="48" s="1"/>
  <c r="AG9" i="48" s="1"/>
  <c r="F46" i="47"/>
  <c r="AD6" i="48" s="1"/>
  <c r="E46" i="47"/>
  <c r="AC6" i="48" s="1"/>
  <c r="AC9" i="48" s="1"/>
  <c r="N46" i="47"/>
  <c r="AL6" i="48" s="1"/>
  <c r="AL9" i="48" s="1"/>
  <c r="J46" i="47"/>
  <c r="AH6" i="48" s="1"/>
  <c r="AH9" i="48" s="1"/>
  <c r="D46" i="47"/>
  <c r="AB6" i="48" s="1"/>
  <c r="AB9" i="48" s="1"/>
  <c r="M46" i="47"/>
  <c r="AK6" i="48" s="1"/>
  <c r="AK9" i="48" s="1"/>
  <c r="G46" i="47"/>
  <c r="AE6" i="48" s="1"/>
  <c r="AE9" i="48" s="1"/>
  <c r="H46" i="47"/>
  <c r="AF6" i="48" s="1"/>
  <c r="AF9" i="48" s="1"/>
  <c r="C46" i="47"/>
  <c r="AA6" i="48" s="1"/>
  <c r="AA9" i="48" s="1"/>
  <c r="C73" i="52"/>
  <c r="O42" i="47"/>
  <c r="E26" i="47" s="1"/>
  <c r="O51" i="82"/>
  <c r="Q51" i="82"/>
  <c r="E73" i="52"/>
  <c r="K73" i="52"/>
  <c r="W51" i="82"/>
  <c r="F8" i="47"/>
  <c r="F10" i="47" s="1"/>
  <c r="E8" i="47"/>
  <c r="M73" i="52"/>
  <c r="Y51" i="82"/>
  <c r="T51" i="82"/>
  <c r="H73" i="52"/>
  <c r="J73" i="52"/>
  <c r="V51" i="82"/>
  <c r="D73" i="52"/>
  <c r="P51" i="82"/>
  <c r="F73" i="52"/>
  <c r="R51" i="82"/>
  <c r="I73" i="52"/>
  <c r="U51" i="82"/>
  <c r="N73" i="52"/>
  <c r="Z51" i="82"/>
  <c r="L73" i="52"/>
  <c r="X51" i="82"/>
  <c r="G73" i="52"/>
  <c r="S51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AC8" i="48" l="1"/>
  <c r="AC13" i="48" s="1"/>
  <c r="AC50" i="48"/>
  <c r="AA8" i="48"/>
  <c r="AA13" i="48" s="1"/>
  <c r="AA50" i="48"/>
  <c r="AD9" i="48"/>
  <c r="AD50" i="48" s="1"/>
  <c r="AH8" i="48"/>
  <c r="AH13" i="48" s="1"/>
  <c r="AH50" i="48"/>
  <c r="AL8" i="48"/>
  <c r="AL13" i="48" s="1"/>
  <c r="AL50" i="48"/>
  <c r="AG8" i="48"/>
  <c r="AG13" i="48" s="1"/>
  <c r="AG50" i="48"/>
  <c r="AI8" i="48"/>
  <c r="AI13" i="48" s="1"/>
  <c r="AI50" i="48"/>
  <c r="AK8" i="48"/>
  <c r="AK13" i="48" s="1"/>
  <c r="AK50" i="48"/>
  <c r="AF8" i="48"/>
  <c r="AF13" i="48" s="1"/>
  <c r="AF50" i="48"/>
  <c r="AE8" i="48"/>
  <c r="AE13" i="48" s="1"/>
  <c r="AE50" i="48"/>
  <c r="AJ8" i="48"/>
  <c r="AJ13" i="48" s="1"/>
  <c r="AJ50" i="48"/>
  <c r="AB8" i="48"/>
  <c r="AB13" i="48" s="1"/>
  <c r="AB50" i="48"/>
  <c r="J34" i="48"/>
  <c r="J38" i="48" s="1"/>
  <c r="J44" i="48"/>
  <c r="H34" i="48"/>
  <c r="H38" i="48" s="1"/>
  <c r="H44" i="48"/>
  <c r="G34" i="48"/>
  <c r="G38" i="48" s="1"/>
  <c r="G44" i="48"/>
  <c r="I34" i="48"/>
  <c r="I38" i="48" s="1"/>
  <c r="I44" i="48"/>
  <c r="Z8" i="48"/>
  <c r="Z13" i="48" s="1"/>
  <c r="Z50" i="48"/>
  <c r="Z58" i="48" s="1"/>
  <c r="O8" i="48"/>
  <c r="O13" i="48" s="1"/>
  <c r="O14" i="48" s="1"/>
  <c r="O50" i="48"/>
  <c r="T8" i="48"/>
  <c r="T13" i="48" s="1"/>
  <c r="T23" i="48" s="1"/>
  <c r="T50" i="48"/>
  <c r="P8" i="48"/>
  <c r="P13" i="48" s="1"/>
  <c r="P14" i="48" s="1"/>
  <c r="P17" i="48" s="1"/>
  <c r="P50" i="48"/>
  <c r="Y8" i="48"/>
  <c r="Y13" i="48" s="1"/>
  <c r="Y35" i="48" s="1"/>
  <c r="Y44" i="48" s="1"/>
  <c r="Y50" i="48"/>
  <c r="W8" i="48"/>
  <c r="W13" i="48" s="1"/>
  <c r="W21" i="48" s="1"/>
  <c r="W50" i="48"/>
  <c r="U8" i="48"/>
  <c r="U13" i="48" s="1"/>
  <c r="U14" i="48" s="1"/>
  <c r="U17" i="48" s="1"/>
  <c r="U50" i="48"/>
  <c r="S8" i="48"/>
  <c r="S13" i="48" s="1"/>
  <c r="S35" i="48" s="1"/>
  <c r="S44" i="48" s="1"/>
  <c r="S50" i="48"/>
  <c r="K8" i="48"/>
  <c r="K13" i="48" s="1"/>
  <c r="K35" i="48" s="1"/>
  <c r="Q9" i="48"/>
  <c r="V9" i="48"/>
  <c r="R9" i="48"/>
  <c r="X9" i="48"/>
  <c r="E72" i="48"/>
  <c r="E71" i="48" s="1"/>
  <c r="N72" i="48"/>
  <c r="N71" i="48" s="1"/>
  <c r="N75" i="48" s="1"/>
  <c r="N77" i="48" s="1"/>
  <c r="M72" i="48"/>
  <c r="M81" i="48" s="1"/>
  <c r="D72" i="48"/>
  <c r="D81" i="48" s="1"/>
  <c r="D35" i="48"/>
  <c r="G72" i="48"/>
  <c r="G71" i="48" s="1"/>
  <c r="L72" i="48"/>
  <c r="L71" i="48" s="1"/>
  <c r="L35" i="48"/>
  <c r="E8" i="48"/>
  <c r="E13" i="48" s="1"/>
  <c r="D61" i="48"/>
  <c r="D58" i="48"/>
  <c r="D60" i="48"/>
  <c r="D51" i="48"/>
  <c r="D54" i="48" s="1"/>
  <c r="D59" i="48"/>
  <c r="C13" i="48"/>
  <c r="C50" i="48"/>
  <c r="M60" i="48"/>
  <c r="M58" i="48"/>
  <c r="M51" i="48"/>
  <c r="M54" i="48" s="1"/>
  <c r="M61" i="48"/>
  <c r="M59" i="48"/>
  <c r="N60" i="48"/>
  <c r="N51" i="48"/>
  <c r="N54" i="48" s="1"/>
  <c r="N61" i="48"/>
  <c r="N59" i="48"/>
  <c r="N58" i="48"/>
  <c r="J61" i="48"/>
  <c r="J60" i="48"/>
  <c r="J81" i="48"/>
  <c r="J59" i="48"/>
  <c r="J58" i="48"/>
  <c r="J51" i="48"/>
  <c r="J54" i="48" s="1"/>
  <c r="J75" i="48"/>
  <c r="J77" i="48" s="1"/>
  <c r="H59" i="48"/>
  <c r="H51" i="48"/>
  <c r="H54" i="48" s="1"/>
  <c r="H60" i="48"/>
  <c r="H58" i="48"/>
  <c r="H81" i="48"/>
  <c r="H61" i="48"/>
  <c r="K61" i="48"/>
  <c r="K58" i="48"/>
  <c r="K60" i="48"/>
  <c r="K59" i="48"/>
  <c r="K51" i="48"/>
  <c r="K54" i="48" s="1"/>
  <c r="K81" i="48"/>
  <c r="I51" i="48"/>
  <c r="I54" i="48" s="1"/>
  <c r="I61" i="48"/>
  <c r="I60" i="48"/>
  <c r="I58" i="48"/>
  <c r="I81" i="48"/>
  <c r="I59" i="48"/>
  <c r="G60" i="48"/>
  <c r="G58" i="48"/>
  <c r="G59" i="48"/>
  <c r="G61" i="48"/>
  <c r="G51" i="48"/>
  <c r="G54" i="48" s="1"/>
  <c r="F8" i="48"/>
  <c r="F13" i="48" s="1"/>
  <c r="F50" i="48"/>
  <c r="E60" i="48"/>
  <c r="E59" i="48"/>
  <c r="E51" i="48"/>
  <c r="E54" i="48" s="1"/>
  <c r="E58" i="48"/>
  <c r="E61" i="48"/>
  <c r="L60" i="48"/>
  <c r="L51" i="48"/>
  <c r="L54" i="48" s="1"/>
  <c r="L61" i="48"/>
  <c r="L58" i="48"/>
  <c r="L59" i="48"/>
  <c r="O38" i="47"/>
  <c r="M8" i="48"/>
  <c r="M13" i="48" s="1"/>
  <c r="N8" i="48"/>
  <c r="N13" i="48" s="1"/>
  <c r="BM39" i="50"/>
  <c r="BM43" i="50" s="1"/>
  <c r="BN39" i="50"/>
  <c r="BN43" i="50" s="1"/>
  <c r="BN66" i="50"/>
  <c r="C29" i="47"/>
  <c r="E54" i="47"/>
  <c r="BA13" i="48" s="1"/>
  <c r="D54" i="47"/>
  <c r="AZ13" i="48" s="1"/>
  <c r="N54" i="47"/>
  <c r="BJ13" i="48" s="1"/>
  <c r="M54" i="47"/>
  <c r="BI13" i="48" s="1"/>
  <c r="C54" i="47"/>
  <c r="AY13" i="48" s="1"/>
  <c r="L54" i="47"/>
  <c r="BH13" i="48" s="1"/>
  <c r="K54" i="47"/>
  <c r="BG13" i="48" s="1"/>
  <c r="J54" i="47"/>
  <c r="BF13" i="48" s="1"/>
  <c r="I54" i="47"/>
  <c r="BE13" i="48" s="1"/>
  <c r="F54" i="47"/>
  <c r="BB13" i="48" s="1"/>
  <c r="G54" i="47"/>
  <c r="BC13" i="48" s="1"/>
  <c r="H54" i="47"/>
  <c r="BD13" i="48" s="1"/>
  <c r="M74" i="52"/>
  <c r="AK51" i="82"/>
  <c r="C74" i="52"/>
  <c r="O46" i="47"/>
  <c r="E27" i="47" s="1"/>
  <c r="AA51" i="82"/>
  <c r="P60" i="82"/>
  <c r="P52" i="82"/>
  <c r="P56" i="82" s="1"/>
  <c r="P55" i="82" s="1"/>
  <c r="P62" i="82"/>
  <c r="P63" i="82"/>
  <c r="P61" i="82"/>
  <c r="P75" i="82"/>
  <c r="P74" i="82" s="1"/>
  <c r="P19" i="82" s="1"/>
  <c r="X75" i="82"/>
  <c r="X60" i="82"/>
  <c r="X52" i="82"/>
  <c r="X56" i="82" s="1"/>
  <c r="X55" i="82" s="1"/>
  <c r="X63" i="82"/>
  <c r="X62" i="82"/>
  <c r="X61" i="82"/>
  <c r="R61" i="82"/>
  <c r="R60" i="82"/>
  <c r="R63" i="82"/>
  <c r="R62" i="82"/>
  <c r="R52" i="82"/>
  <c r="R56" i="82" s="1"/>
  <c r="R55" i="82" s="1"/>
  <c r="R75" i="82"/>
  <c r="R74" i="82" s="1"/>
  <c r="R79" i="82" s="1"/>
  <c r="R81" i="82" s="1"/>
  <c r="E10" i="47"/>
  <c r="G8" i="47"/>
  <c r="AJ51" i="82"/>
  <c r="L74" i="52"/>
  <c r="E74" i="52"/>
  <c r="AC51" i="82"/>
  <c r="S75" i="82"/>
  <c r="S63" i="82"/>
  <c r="S62" i="82"/>
  <c r="S60" i="82"/>
  <c r="S52" i="82"/>
  <c r="S56" i="82" s="1"/>
  <c r="S55" i="82" s="1"/>
  <c r="S61" i="82"/>
  <c r="Y52" i="82"/>
  <c r="Y56" i="82" s="1"/>
  <c r="Y55" i="82" s="1"/>
  <c r="Y62" i="82"/>
  <c r="Y61" i="82"/>
  <c r="Y60" i="82"/>
  <c r="Y63" i="82"/>
  <c r="Y75" i="82"/>
  <c r="H74" i="52"/>
  <c r="AF51" i="82"/>
  <c r="O63" i="82"/>
  <c r="O61" i="82"/>
  <c r="O52" i="82"/>
  <c r="O56" i="82" s="1"/>
  <c r="O55" i="82" s="1"/>
  <c r="O60" i="82"/>
  <c r="O75" i="82"/>
  <c r="O62" i="82"/>
  <c r="W75" i="82"/>
  <c r="W62" i="82"/>
  <c r="W52" i="82"/>
  <c r="W56" i="82" s="1"/>
  <c r="W60" i="82"/>
  <c r="W63" i="82"/>
  <c r="W61" i="82"/>
  <c r="W14" i="48"/>
  <c r="W17" i="48" s="1"/>
  <c r="W23" i="48"/>
  <c r="W21" i="71"/>
  <c r="W35" i="48"/>
  <c r="W44" i="48" s="1"/>
  <c r="U60" i="82"/>
  <c r="U62" i="82"/>
  <c r="U61" i="82"/>
  <c r="U52" i="82"/>
  <c r="U56" i="82" s="1"/>
  <c r="U75" i="82"/>
  <c r="U63" i="82"/>
  <c r="Y23" i="48"/>
  <c r="Z38" i="50"/>
  <c r="Z39" i="50" s="1"/>
  <c r="Z51" i="52" s="1"/>
  <c r="AA111" i="59"/>
  <c r="Y22" i="48"/>
  <c r="Z15" i="92"/>
  <c r="Z25" i="50"/>
  <c r="Y14" i="48"/>
  <c r="Y17" i="48" s="1"/>
  <c r="Y21" i="48"/>
  <c r="Y24" i="48"/>
  <c r="F74" i="52"/>
  <c r="AD51" i="82"/>
  <c r="N74" i="52"/>
  <c r="AL51" i="82"/>
  <c r="O24" i="48"/>
  <c r="O23" i="48"/>
  <c r="P25" i="50"/>
  <c r="P15" i="92"/>
  <c r="O21" i="71"/>
  <c r="P38" i="50"/>
  <c r="O35" i="48"/>
  <c r="O44" i="48" s="1"/>
  <c r="Z24" i="48"/>
  <c r="Z14" i="48"/>
  <c r="Z17" i="48" s="1"/>
  <c r="AB111" i="59"/>
  <c r="Z22" i="48"/>
  <c r="AA25" i="50"/>
  <c r="Z35" i="48"/>
  <c r="Z44" i="48" s="1"/>
  <c r="AA15" i="92"/>
  <c r="AA38" i="50"/>
  <c r="AA39" i="50" s="1"/>
  <c r="AA51" i="52" s="1"/>
  <c r="Z23" i="48"/>
  <c r="T75" i="82"/>
  <c r="T62" i="82"/>
  <c r="T61" i="82"/>
  <c r="T60" i="82"/>
  <c r="T52" i="82"/>
  <c r="T56" i="82" s="1"/>
  <c r="T63" i="82"/>
  <c r="V62" i="82"/>
  <c r="V61" i="82"/>
  <c r="V75" i="82"/>
  <c r="V60" i="82"/>
  <c r="V52" i="82"/>
  <c r="V56" i="82" s="1"/>
  <c r="V63" i="82"/>
  <c r="J74" i="52"/>
  <c r="AH51" i="82"/>
  <c r="I74" i="52"/>
  <c r="AG51" i="82"/>
  <c r="Z60" i="82"/>
  <c r="Z62" i="82"/>
  <c r="Z61" i="82"/>
  <c r="Z63" i="82"/>
  <c r="Z52" i="82"/>
  <c r="Z56" i="82" s="1"/>
  <c r="Z55" i="82" s="1"/>
  <c r="Z75" i="82"/>
  <c r="Q52" i="82"/>
  <c r="Q56" i="82" s="1"/>
  <c r="Q55" i="82" s="1"/>
  <c r="Q60" i="82"/>
  <c r="Q75" i="82"/>
  <c r="Q63" i="82"/>
  <c r="Q61" i="82"/>
  <c r="Q62" i="82"/>
  <c r="K74" i="52"/>
  <c r="AI51" i="82"/>
  <c r="G6" i="47"/>
  <c r="G74" i="52"/>
  <c r="AE51" i="82"/>
  <c r="D74" i="52"/>
  <c r="AB51" i="82"/>
  <c r="G72" i="52"/>
  <c r="J72" i="52"/>
  <c r="C72" i="52"/>
  <c r="O36" i="47"/>
  <c r="E25" i="47" s="1"/>
  <c r="M72" i="52"/>
  <c r="I72" i="52"/>
  <c r="F72" i="52"/>
  <c r="N72" i="52"/>
  <c r="H72" i="52"/>
  <c r="L72" i="52"/>
  <c r="K72" i="52"/>
  <c r="E72" i="52"/>
  <c r="D72" i="5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AB24" i="48" l="1"/>
  <c r="AB23" i="48"/>
  <c r="AB22" i="48"/>
  <c r="AB21" i="48"/>
  <c r="AB14" i="48"/>
  <c r="AK24" i="48"/>
  <c r="AK23" i="48"/>
  <c r="AK14" i="48"/>
  <c r="AK17" i="48" s="1"/>
  <c r="AK21" i="48"/>
  <c r="AK22" i="48"/>
  <c r="AH22" i="48"/>
  <c r="AH14" i="48"/>
  <c r="AH21" i="48"/>
  <c r="AH24" i="48"/>
  <c r="AH23" i="48"/>
  <c r="AJ60" i="48"/>
  <c r="AJ51" i="48"/>
  <c r="AJ54" i="48" s="1"/>
  <c r="AJ58" i="48"/>
  <c r="AJ59" i="48"/>
  <c r="AJ61" i="48"/>
  <c r="AJ72" i="48"/>
  <c r="AJ81" i="48" s="1"/>
  <c r="AI61" i="48"/>
  <c r="AI58" i="48"/>
  <c r="AI60" i="48"/>
  <c r="AI51" i="48"/>
  <c r="AI54" i="48" s="1"/>
  <c r="AI59" i="48"/>
  <c r="AI72" i="48"/>
  <c r="AI81" i="48" s="1"/>
  <c r="AD51" i="48"/>
  <c r="AD54" i="48" s="1"/>
  <c r="AD61" i="48"/>
  <c r="AD58" i="48"/>
  <c r="AD59" i="48"/>
  <c r="AD60" i="48"/>
  <c r="AD72" i="48"/>
  <c r="AD81" i="48" s="1"/>
  <c r="AB51" i="48"/>
  <c r="AB54" i="48" s="1"/>
  <c r="AB59" i="48"/>
  <c r="AB61" i="48"/>
  <c r="AB58" i="48"/>
  <c r="AB60" i="48"/>
  <c r="AB72" i="48"/>
  <c r="AB81" i="48" s="1"/>
  <c r="AJ24" i="48"/>
  <c r="AJ14" i="48"/>
  <c r="AJ23" i="48"/>
  <c r="AJ21" i="48"/>
  <c r="AJ22" i="48"/>
  <c r="AI22" i="48"/>
  <c r="AI24" i="48"/>
  <c r="AI14" i="48"/>
  <c r="AI17" i="48" s="1"/>
  <c r="AI21" i="48"/>
  <c r="AI23" i="48"/>
  <c r="AD8" i="48"/>
  <c r="AD13" i="48" s="1"/>
  <c r="AE60" i="48"/>
  <c r="AE51" i="48"/>
  <c r="AE54" i="48" s="1"/>
  <c r="AE59" i="48"/>
  <c r="AE61" i="48"/>
  <c r="AE58" i="48"/>
  <c r="AE72" i="48"/>
  <c r="AE81" i="48" s="1"/>
  <c r="AG51" i="48"/>
  <c r="AG54" i="48" s="1"/>
  <c r="AG59" i="48"/>
  <c r="AG61" i="48"/>
  <c r="AG58" i="48"/>
  <c r="AG60" i="48"/>
  <c r="AG72" i="48"/>
  <c r="AG81" i="48" s="1"/>
  <c r="AA61" i="48"/>
  <c r="AA60" i="48"/>
  <c r="AA59" i="48"/>
  <c r="AA58" i="48"/>
  <c r="AA51" i="48"/>
  <c r="AA54" i="48" s="1"/>
  <c r="AA72" i="48"/>
  <c r="AA81" i="48" s="1"/>
  <c r="AE23" i="48"/>
  <c r="AE21" i="48"/>
  <c r="AE22" i="48"/>
  <c r="AE24" i="48"/>
  <c r="AE14" i="48"/>
  <c r="AE17" i="48" s="1"/>
  <c r="AG14" i="48"/>
  <c r="AG21" i="48"/>
  <c r="AG23" i="48"/>
  <c r="AG22" i="48"/>
  <c r="AG24" i="48"/>
  <c r="AA24" i="48"/>
  <c r="AA14" i="48"/>
  <c r="AA22" i="48"/>
  <c r="AA21" i="48"/>
  <c r="AA23" i="48"/>
  <c r="AK60" i="48"/>
  <c r="AK59" i="48"/>
  <c r="AK61" i="48"/>
  <c r="AK58" i="48"/>
  <c r="AK51" i="48"/>
  <c r="AK54" i="48" s="1"/>
  <c r="AK72" i="48"/>
  <c r="AK81" i="48" s="1"/>
  <c r="G20" i="51"/>
  <c r="AF60" i="48"/>
  <c r="AF59" i="48"/>
  <c r="AF58" i="48"/>
  <c r="AF61" i="48"/>
  <c r="AF51" i="48"/>
  <c r="AF54" i="48" s="1"/>
  <c r="AF72" i="48"/>
  <c r="AF81" i="48" s="1"/>
  <c r="AL59" i="48"/>
  <c r="AL51" i="48"/>
  <c r="AL54" i="48" s="1"/>
  <c r="AL58" i="48"/>
  <c r="AL60" i="48"/>
  <c r="AL61" i="48"/>
  <c r="AL72" i="48"/>
  <c r="AL81" i="48" s="1"/>
  <c r="AC59" i="48"/>
  <c r="AC61" i="48"/>
  <c r="AC58" i="48"/>
  <c r="AC60" i="48"/>
  <c r="AC51" i="48"/>
  <c r="AC54" i="48" s="1"/>
  <c r="AC72" i="48"/>
  <c r="AC81" i="48" s="1"/>
  <c r="AH60" i="48"/>
  <c r="AH51" i="48"/>
  <c r="AH54" i="48" s="1"/>
  <c r="AH59" i="48"/>
  <c r="AH61" i="48"/>
  <c r="AH58" i="48"/>
  <c r="AH72" i="48"/>
  <c r="AH81" i="48" s="1"/>
  <c r="AF23" i="48"/>
  <c r="AF14" i="48"/>
  <c r="AF17" i="48" s="1"/>
  <c r="AF24" i="48"/>
  <c r="AF22" i="48"/>
  <c r="AF21" i="48"/>
  <c r="AL21" i="48"/>
  <c r="AL22" i="48"/>
  <c r="AL24" i="48"/>
  <c r="AL23" i="48"/>
  <c r="AL14" i="48"/>
  <c r="AL17" i="48" s="1"/>
  <c r="AC24" i="48"/>
  <c r="AC22" i="48"/>
  <c r="AC14" i="48"/>
  <c r="AC17" i="48" s="1"/>
  <c r="AC23" i="48"/>
  <c r="AC21" i="48"/>
  <c r="U38" i="50"/>
  <c r="U39" i="50" s="1"/>
  <c r="U51" i="52" s="1"/>
  <c r="X15" i="92"/>
  <c r="X25" i="50"/>
  <c r="X38" i="50"/>
  <c r="X39" i="50" s="1"/>
  <c r="X51" i="52" s="1"/>
  <c r="L34" i="48"/>
  <c r="L38" i="48" s="1"/>
  <c r="L44" i="48"/>
  <c r="D34" i="48"/>
  <c r="D38" i="48" s="1"/>
  <c r="D44" i="48"/>
  <c r="K34" i="48"/>
  <c r="K38" i="48" s="1"/>
  <c r="K44" i="48"/>
  <c r="Z21" i="71"/>
  <c r="Z21" i="48"/>
  <c r="Z26" i="48" s="1"/>
  <c r="O21" i="48"/>
  <c r="O22" i="48"/>
  <c r="W24" i="48"/>
  <c r="W22" i="48"/>
  <c r="Q111" i="59"/>
  <c r="Y21" i="71"/>
  <c r="Y111" i="59"/>
  <c r="P21" i="71"/>
  <c r="U25" i="50"/>
  <c r="T38" i="50"/>
  <c r="T39" i="50" s="1"/>
  <c r="T51" i="52" s="1"/>
  <c r="S23" i="48"/>
  <c r="Q38" i="50"/>
  <c r="Q39" i="50" s="1"/>
  <c r="Q51" i="52" s="1"/>
  <c r="Q25" i="50"/>
  <c r="U23" i="48"/>
  <c r="S14" i="48"/>
  <c r="S17" i="48" s="1"/>
  <c r="U114" i="59" s="1"/>
  <c r="Q15" i="92"/>
  <c r="S22" i="48"/>
  <c r="S21" i="71"/>
  <c r="P23" i="48"/>
  <c r="T25" i="50"/>
  <c r="P24" i="48"/>
  <c r="V38" i="50"/>
  <c r="V39" i="50" s="1"/>
  <c r="V51" i="52" s="1"/>
  <c r="U22" i="48"/>
  <c r="S21" i="48"/>
  <c r="R111" i="59"/>
  <c r="T24" i="48"/>
  <c r="U35" i="48"/>
  <c r="U44" i="48" s="1"/>
  <c r="W111" i="59"/>
  <c r="U15" i="92"/>
  <c r="U21" i="71"/>
  <c r="T14" i="48"/>
  <c r="T17" i="48" s="1"/>
  <c r="V114" i="59" s="1"/>
  <c r="T22" i="48"/>
  <c r="U21" i="48"/>
  <c r="V111" i="59"/>
  <c r="V15" i="92"/>
  <c r="T21" i="48"/>
  <c r="V25" i="50"/>
  <c r="T21" i="71"/>
  <c r="T15" i="92"/>
  <c r="S24" i="48"/>
  <c r="P35" i="48"/>
  <c r="P44" i="48" s="1"/>
  <c r="T35" i="48"/>
  <c r="T44" i="48" s="1"/>
  <c r="U24" i="48"/>
  <c r="U111" i="59"/>
  <c r="P21" i="48"/>
  <c r="S51" i="48"/>
  <c r="S54" i="48" s="1"/>
  <c r="S58" i="48"/>
  <c r="S61" i="48"/>
  <c r="S59" i="48"/>
  <c r="S60" i="48"/>
  <c r="S72" i="48"/>
  <c r="S81" i="48" s="1"/>
  <c r="P58" i="48"/>
  <c r="P60" i="48"/>
  <c r="P61" i="48"/>
  <c r="P51" i="48"/>
  <c r="P54" i="48" s="1"/>
  <c r="P59" i="48"/>
  <c r="P72" i="48"/>
  <c r="P81" i="48" s="1"/>
  <c r="X8" i="48"/>
  <c r="X13" i="48" s="1"/>
  <c r="X21" i="48" s="1"/>
  <c r="X50" i="48"/>
  <c r="U61" i="48"/>
  <c r="U58" i="48"/>
  <c r="U60" i="48"/>
  <c r="U51" i="48"/>
  <c r="U54" i="48" s="1"/>
  <c r="U59" i="48"/>
  <c r="U72" i="48"/>
  <c r="U81" i="48" s="1"/>
  <c r="T61" i="48"/>
  <c r="T58" i="48"/>
  <c r="T59" i="48"/>
  <c r="T60" i="48"/>
  <c r="T51" i="48"/>
  <c r="T54" i="48" s="1"/>
  <c r="T72" i="48"/>
  <c r="T81" i="48" s="1"/>
  <c r="R8" i="48"/>
  <c r="R13" i="48" s="1"/>
  <c r="R35" i="48" s="1"/>
  <c r="R50" i="48"/>
  <c r="V8" i="48"/>
  <c r="V13" i="48" s="1"/>
  <c r="W25" i="50" s="1"/>
  <c r="V50" i="48"/>
  <c r="W58" i="48"/>
  <c r="W60" i="48"/>
  <c r="W61" i="48"/>
  <c r="W51" i="48"/>
  <c r="W54" i="48" s="1"/>
  <c r="W59" i="48"/>
  <c r="W72" i="48"/>
  <c r="W81" i="48" s="1"/>
  <c r="O60" i="48"/>
  <c r="O61" i="48"/>
  <c r="O51" i="48"/>
  <c r="O54" i="48" s="1"/>
  <c r="O58" i="48"/>
  <c r="O59" i="48"/>
  <c r="O72" i="48"/>
  <c r="O81" i="48" s="1"/>
  <c r="Q8" i="48"/>
  <c r="Q13" i="48" s="1"/>
  <c r="Q23" i="48" s="1"/>
  <c r="Q50" i="48"/>
  <c r="P22" i="48"/>
  <c r="Y51" i="48"/>
  <c r="Y54" i="48" s="1"/>
  <c r="Y58" i="48"/>
  <c r="Y61" i="48"/>
  <c r="Y59" i="48"/>
  <c r="Y60" i="48"/>
  <c r="Y72" i="48"/>
  <c r="Y81" i="48" s="1"/>
  <c r="Z51" i="48"/>
  <c r="Z54" i="48" s="1"/>
  <c r="Z60" i="48"/>
  <c r="Z59" i="48"/>
  <c r="Z61" i="48"/>
  <c r="Z72" i="48"/>
  <c r="Z81" i="48" s="1"/>
  <c r="G81" i="48"/>
  <c r="I20" i="51"/>
  <c r="D71" i="48"/>
  <c r="D75" i="48" s="1"/>
  <c r="D77" i="48" s="1"/>
  <c r="E81" i="48"/>
  <c r="E20" i="51"/>
  <c r="N81" i="48"/>
  <c r="N88" i="48" s="1"/>
  <c r="L81" i="48"/>
  <c r="N35" i="48"/>
  <c r="F21" i="48"/>
  <c r="F35" i="48"/>
  <c r="M35" i="48"/>
  <c r="M71" i="48"/>
  <c r="M75" i="48" s="1"/>
  <c r="M77" i="48" s="1"/>
  <c r="M88" i="48" s="1"/>
  <c r="E35" i="48"/>
  <c r="F72" i="48"/>
  <c r="F81" i="48" s="1"/>
  <c r="I63" i="48"/>
  <c r="I65" i="48" s="1"/>
  <c r="I66" i="48" s="1"/>
  <c r="L63" i="48"/>
  <c r="L65" i="48" s="1"/>
  <c r="L66" i="48" s="1"/>
  <c r="M63" i="48"/>
  <c r="M65" i="48" s="1"/>
  <c r="M66" i="48" s="1"/>
  <c r="I75" i="48"/>
  <c r="I77" i="48" s="1"/>
  <c r="I88" i="48" s="1"/>
  <c r="K63" i="48"/>
  <c r="K65" i="48" s="1"/>
  <c r="G63" i="48"/>
  <c r="G65" i="48" s="1"/>
  <c r="N63" i="48"/>
  <c r="N65" i="48" s="1"/>
  <c r="H75" i="48"/>
  <c r="H77" i="48" s="1"/>
  <c r="H88" i="48" s="1"/>
  <c r="J88" i="48"/>
  <c r="F60" i="48"/>
  <c r="F58" i="48"/>
  <c r="F59" i="48"/>
  <c r="F51" i="48"/>
  <c r="F54" i="48" s="1"/>
  <c r="F61" i="48"/>
  <c r="K75" i="48"/>
  <c r="K77" i="48" s="1"/>
  <c r="K88" i="48" s="1"/>
  <c r="J63" i="48"/>
  <c r="J65" i="48" s="1"/>
  <c r="E75" i="48"/>
  <c r="E77" i="48" s="1"/>
  <c r="L75" i="48"/>
  <c r="L77" i="48" s="1"/>
  <c r="G75" i="48"/>
  <c r="G77" i="48" s="1"/>
  <c r="H63" i="48"/>
  <c r="H65" i="48" s="1"/>
  <c r="D63" i="48"/>
  <c r="D65" i="48" s="1"/>
  <c r="D66" i="48" s="1"/>
  <c r="E63" i="48"/>
  <c r="E65" i="48" s="1"/>
  <c r="C61" i="48"/>
  <c r="C59" i="48"/>
  <c r="C58" i="48"/>
  <c r="C72" i="48"/>
  <c r="C71" i="48" s="1"/>
  <c r="AU60" i="48"/>
  <c r="AU63" i="48" s="1"/>
  <c r="AU65" i="48" s="1"/>
  <c r="AO60" i="48"/>
  <c r="AO63" i="48" s="1"/>
  <c r="AO65" i="48" s="1"/>
  <c r="AR60" i="48"/>
  <c r="AR63" i="48" s="1"/>
  <c r="AR65" i="48" s="1"/>
  <c r="AX60" i="48"/>
  <c r="AX63" i="48" s="1"/>
  <c r="AX65" i="48" s="1"/>
  <c r="AP60" i="48"/>
  <c r="AP63" i="48" s="1"/>
  <c r="AP65" i="48" s="1"/>
  <c r="AW60" i="48"/>
  <c r="AW63" i="48" s="1"/>
  <c r="AW65" i="48" s="1"/>
  <c r="AT60" i="48"/>
  <c r="AT63" i="48" s="1"/>
  <c r="AT65" i="48" s="1"/>
  <c r="AN60" i="48"/>
  <c r="AN63" i="48" s="1"/>
  <c r="AN65" i="48" s="1"/>
  <c r="AV60" i="48"/>
  <c r="AV63" i="48" s="1"/>
  <c r="AV65" i="48" s="1"/>
  <c r="AQ60" i="48"/>
  <c r="AQ63" i="48" s="1"/>
  <c r="AQ65" i="48" s="1"/>
  <c r="AM60" i="48"/>
  <c r="AS60" i="48"/>
  <c r="AS63" i="48" s="1"/>
  <c r="AS65" i="48" s="1"/>
  <c r="I50" i="47"/>
  <c r="AS13" i="48" s="1"/>
  <c r="H50" i="47"/>
  <c r="AR13" i="48" s="1"/>
  <c r="N50" i="47"/>
  <c r="AX13" i="48" s="1"/>
  <c r="M50" i="47"/>
  <c r="AW13" i="48" s="1"/>
  <c r="D50" i="47"/>
  <c r="AN13" i="48" s="1"/>
  <c r="L50" i="47"/>
  <c r="AV13" i="48" s="1"/>
  <c r="K50" i="47"/>
  <c r="AU13" i="48" s="1"/>
  <c r="F50" i="47"/>
  <c r="AP13" i="48" s="1"/>
  <c r="E50" i="47"/>
  <c r="AO13" i="48" s="1"/>
  <c r="C50" i="47"/>
  <c r="AM13" i="48" s="1"/>
  <c r="J50" i="47"/>
  <c r="AT13" i="48" s="1"/>
  <c r="G50" i="47"/>
  <c r="AQ13" i="48" s="1"/>
  <c r="T65" i="82"/>
  <c r="T68" i="82" s="1"/>
  <c r="T69" i="82" s="1"/>
  <c r="S65" i="82"/>
  <c r="S67" i="82" s="1"/>
  <c r="X65" i="82"/>
  <c r="U74" i="82"/>
  <c r="U86" i="82"/>
  <c r="U27" i="82"/>
  <c r="BI51" i="82"/>
  <c r="M76" i="52"/>
  <c r="AI25" i="50"/>
  <c r="AH21" i="71"/>
  <c r="AH17" i="48"/>
  <c r="AI15" i="92"/>
  <c r="AI38" i="50"/>
  <c r="AI39" i="50" s="1"/>
  <c r="AI51" i="52" s="1"/>
  <c r="AJ111" i="59"/>
  <c r="AH35" i="48"/>
  <c r="AD75" i="82"/>
  <c r="AD52" i="82"/>
  <c r="AD56" i="82" s="1"/>
  <c r="AD55" i="82" s="1"/>
  <c r="AD62" i="82"/>
  <c r="AD63" i="82"/>
  <c r="AD61" i="82"/>
  <c r="AD60" i="82"/>
  <c r="W55" i="82"/>
  <c r="BA51" i="82"/>
  <c r="E76" i="52"/>
  <c r="G76" i="52"/>
  <c r="BC51" i="82"/>
  <c r="AF61" i="82"/>
  <c r="AF62" i="82"/>
  <c r="AF52" i="82"/>
  <c r="AF56" i="82" s="1"/>
  <c r="AF55" i="82" s="1"/>
  <c r="AF63" i="82"/>
  <c r="AF75" i="82"/>
  <c r="AF74" i="82" s="1"/>
  <c r="AF60" i="82"/>
  <c r="AH60" i="82"/>
  <c r="AH61" i="82"/>
  <c r="AH62" i="82"/>
  <c r="AH52" i="82"/>
  <c r="AH56" i="82" s="1"/>
  <c r="AH55" i="82" s="1"/>
  <c r="AH75" i="82"/>
  <c r="AH74" i="82" s="1"/>
  <c r="AH63" i="82"/>
  <c r="U7" i="52"/>
  <c r="W114" i="59"/>
  <c r="AE25" i="50"/>
  <c r="AE38" i="50"/>
  <c r="AE39" i="50" s="1"/>
  <c r="AE51" i="52" s="1"/>
  <c r="AE15" i="92"/>
  <c r="AD35" i="48"/>
  <c r="AF111" i="59"/>
  <c r="U55" i="82"/>
  <c r="Z65" i="82"/>
  <c r="Z68" i="82" s="1"/>
  <c r="Z69" i="82" s="1"/>
  <c r="T86" i="82"/>
  <c r="T27" i="82"/>
  <c r="T74" i="82"/>
  <c r="Y114" i="59"/>
  <c r="W7" i="52"/>
  <c r="R19" i="82"/>
  <c r="R20" i="82" s="1"/>
  <c r="Q74" i="82"/>
  <c r="Q27" i="82"/>
  <c r="Q28" i="82" s="1"/>
  <c r="Q86" i="82"/>
  <c r="AK61" i="82"/>
  <c r="AK62" i="82"/>
  <c r="AK60" i="82"/>
  <c r="AK75" i="82"/>
  <c r="AK52" i="82"/>
  <c r="AK56" i="82" s="1"/>
  <c r="AK63" i="82"/>
  <c r="P79" i="82"/>
  <c r="P81" i="82" s="1"/>
  <c r="AB63" i="82"/>
  <c r="AB75" i="82"/>
  <c r="AB74" i="82" s="1"/>
  <c r="AB52" i="82"/>
  <c r="AB56" i="82" s="1"/>
  <c r="AB55" i="82" s="1"/>
  <c r="AB60" i="82"/>
  <c r="AB62" i="82"/>
  <c r="AB61" i="82"/>
  <c r="Q65" i="82"/>
  <c r="AB35" i="48"/>
  <c r="AB44" i="48" s="1"/>
  <c r="AC25" i="50"/>
  <c r="AC15" i="92"/>
  <c r="AB17" i="48"/>
  <c r="AD111" i="59"/>
  <c r="AC38" i="50"/>
  <c r="AC39" i="50" s="1"/>
  <c r="AC51" i="52" s="1"/>
  <c r="AB21" i="71"/>
  <c r="BJ51" i="82"/>
  <c r="N76" i="52"/>
  <c r="AJ75" i="82"/>
  <c r="AJ74" i="82" s="1"/>
  <c r="AJ52" i="82"/>
  <c r="AJ56" i="82" s="1"/>
  <c r="AJ61" i="82"/>
  <c r="AJ62" i="82"/>
  <c r="AJ63" i="82"/>
  <c r="AJ60" i="82"/>
  <c r="X27" i="82"/>
  <c r="X28" i="82" s="1"/>
  <c r="X74" i="82"/>
  <c r="X86" i="82"/>
  <c r="AF38" i="50"/>
  <c r="AF39" i="50" s="1"/>
  <c r="AF51" i="52" s="1"/>
  <c r="AG111" i="59"/>
  <c r="AE21" i="71"/>
  <c r="AE35" i="48"/>
  <c r="AF25" i="50"/>
  <c r="AF15" i="92"/>
  <c r="D101" i="49"/>
  <c r="AM25" i="50"/>
  <c r="AL35" i="48"/>
  <c r="AM15" i="92"/>
  <c r="AN111" i="59"/>
  <c r="AM38" i="50"/>
  <c r="AM39" i="50" s="1"/>
  <c r="AM51" i="52" s="1"/>
  <c r="AL21" i="71"/>
  <c r="Y7" i="52"/>
  <c r="AA114" i="59"/>
  <c r="S34" i="48"/>
  <c r="D94" i="49"/>
  <c r="W65" i="82"/>
  <c r="W68" i="82" s="1"/>
  <c r="W69" i="82" s="1"/>
  <c r="AZ51" i="82"/>
  <c r="D76" i="52"/>
  <c r="AY51" i="82"/>
  <c r="C76" i="52"/>
  <c r="O54" i="47"/>
  <c r="E29" i="47" s="1"/>
  <c r="Y65" i="82"/>
  <c r="W74" i="82"/>
  <c r="W27" i="82"/>
  <c r="W86" i="82"/>
  <c r="BG51" i="82"/>
  <c r="K76" i="52"/>
  <c r="J76" i="52"/>
  <c r="BF51" i="82"/>
  <c r="AF21" i="71"/>
  <c r="AF35" i="48"/>
  <c r="AG15" i="92"/>
  <c r="AG38" i="50"/>
  <c r="AG39" i="50" s="1"/>
  <c r="AG51" i="52" s="1"/>
  <c r="AG25" i="50"/>
  <c r="AH111" i="59"/>
  <c r="AL111" i="59"/>
  <c r="AK38" i="50"/>
  <c r="AK39" i="50" s="1"/>
  <c r="AK51" i="52" s="1"/>
  <c r="AJ21" i="71"/>
  <c r="AK25" i="50"/>
  <c r="AJ35" i="48"/>
  <c r="AJ17" i="48"/>
  <c r="AK15" i="92"/>
  <c r="R65" i="82"/>
  <c r="AL38" i="50"/>
  <c r="AL39" i="50" s="1"/>
  <c r="AL51" i="52" s="1"/>
  <c r="AL25" i="50"/>
  <c r="AK21" i="71"/>
  <c r="AM111" i="59"/>
  <c r="AL15" i="92"/>
  <c r="AK35" i="48"/>
  <c r="AK44" i="48" s="1"/>
  <c r="BE51" i="82"/>
  <c r="I76" i="52"/>
  <c r="AI21" i="71"/>
  <c r="AJ25" i="50"/>
  <c r="AJ38" i="50"/>
  <c r="AJ39" i="50" s="1"/>
  <c r="AJ51" i="52" s="1"/>
  <c r="AJ15" i="92"/>
  <c r="AI35" i="48"/>
  <c r="AK111" i="59"/>
  <c r="V55" i="82"/>
  <c r="O34" i="48"/>
  <c r="D90" i="49"/>
  <c r="O17" i="48"/>
  <c r="O27" i="82"/>
  <c r="O28" i="82" s="1"/>
  <c r="O86" i="82"/>
  <c r="O74" i="82"/>
  <c r="O79" i="82" s="1"/>
  <c r="R114" i="59"/>
  <c r="P7" i="52"/>
  <c r="S74" i="82"/>
  <c r="S86" i="82"/>
  <c r="S27" i="82"/>
  <c r="C28" i="47"/>
  <c r="G10" i="47"/>
  <c r="P65" i="82"/>
  <c r="Z34" i="48"/>
  <c r="AE52" i="82"/>
  <c r="AE56" i="82" s="1"/>
  <c r="AE55" i="82" s="1"/>
  <c r="AE60" i="82"/>
  <c r="AE61" i="82"/>
  <c r="AE63" i="82"/>
  <c r="AE62" i="82"/>
  <c r="AE75" i="82"/>
  <c r="AI60" i="82"/>
  <c r="AI61" i="82"/>
  <c r="AI63" i="82"/>
  <c r="AI75" i="82"/>
  <c r="AI52" i="82"/>
  <c r="AI56" i="82" s="1"/>
  <c r="AI62" i="82"/>
  <c r="AG60" i="82"/>
  <c r="AG61" i="82"/>
  <c r="AG62" i="82"/>
  <c r="AG52" i="82"/>
  <c r="AG56" i="82" s="1"/>
  <c r="AG75" i="82"/>
  <c r="AG63" i="82"/>
  <c r="V65" i="82"/>
  <c r="V68" i="82" s="1"/>
  <c r="V69" i="82" s="1"/>
  <c r="Z7" i="52"/>
  <c r="AB114" i="59"/>
  <c r="P39" i="50"/>
  <c r="Y26" i="48"/>
  <c r="AA115" i="59" s="1"/>
  <c r="U65" i="82"/>
  <c r="U67" i="82" s="1"/>
  <c r="D98" i="49"/>
  <c r="BH51" i="82"/>
  <c r="L76" i="52"/>
  <c r="O65" i="82"/>
  <c r="Y86" i="82"/>
  <c r="Y27" i="82"/>
  <c r="Y74" i="82"/>
  <c r="AC75" i="82"/>
  <c r="AC52" i="82"/>
  <c r="AC56" i="82" s="1"/>
  <c r="AC62" i="82"/>
  <c r="AC60" i="82"/>
  <c r="AC61" i="82"/>
  <c r="AC63" i="82"/>
  <c r="R86" i="82"/>
  <c r="R27" i="82"/>
  <c r="AB15" i="92"/>
  <c r="AC111" i="59"/>
  <c r="AB38" i="50"/>
  <c r="AA35" i="48"/>
  <c r="AA44" i="48" s="1"/>
  <c r="AA21" i="71"/>
  <c r="AB25" i="50"/>
  <c r="W34" i="48"/>
  <c r="Z27" i="82"/>
  <c r="Z86" i="82"/>
  <c r="AG17" i="48"/>
  <c r="AG21" i="71"/>
  <c r="AH25" i="50"/>
  <c r="AH38" i="50"/>
  <c r="AH39" i="50" s="1"/>
  <c r="AH51" i="52" s="1"/>
  <c r="AH15" i="92"/>
  <c r="AI111" i="59"/>
  <c r="AG35" i="48"/>
  <c r="AG44" i="48" s="1"/>
  <c r="V27" i="82"/>
  <c r="V74" i="82"/>
  <c r="V86" i="82"/>
  <c r="T55" i="82"/>
  <c r="AL61" i="82"/>
  <c r="AL63" i="82"/>
  <c r="AL52" i="82"/>
  <c r="AL56" i="82" s="1"/>
  <c r="AL60" i="82"/>
  <c r="AL62" i="82"/>
  <c r="AL75" i="82"/>
  <c r="AL74" i="82" s="1"/>
  <c r="D100" i="49"/>
  <c r="Y34" i="48"/>
  <c r="BD51" i="82"/>
  <c r="H76" i="52"/>
  <c r="BB51" i="82"/>
  <c r="F76" i="52"/>
  <c r="AD38" i="50"/>
  <c r="AD39" i="50" s="1"/>
  <c r="AD51" i="52" s="1"/>
  <c r="AC21" i="71"/>
  <c r="AE111" i="59"/>
  <c r="AD25" i="50"/>
  <c r="AD15" i="92"/>
  <c r="AC35" i="48"/>
  <c r="P86" i="82"/>
  <c r="P27" i="82"/>
  <c r="P28" i="82" s="1"/>
  <c r="AA52" i="82"/>
  <c r="AA56" i="82" s="1"/>
  <c r="AA55" i="82" s="1"/>
  <c r="AA60" i="82"/>
  <c r="AA61" i="82"/>
  <c r="AA63" i="82"/>
  <c r="AA62" i="82"/>
  <c r="AA75" i="82"/>
  <c r="Z74" i="82"/>
  <c r="P20" i="82"/>
  <c r="P36" i="52" s="1"/>
  <c r="K22" i="48"/>
  <c r="K23" i="48"/>
  <c r="K24" i="48"/>
  <c r="L38" i="50"/>
  <c r="L39" i="50" s="1"/>
  <c r="L51" i="52" s="1"/>
  <c r="L25" i="50"/>
  <c r="L15" i="92"/>
  <c r="K14" i="48"/>
  <c r="K17" i="48" s="1"/>
  <c r="M111" i="59"/>
  <c r="K21" i="48"/>
  <c r="K21" i="71"/>
  <c r="H22" i="48"/>
  <c r="H23" i="48"/>
  <c r="I38" i="50"/>
  <c r="I39" i="50" s="1"/>
  <c r="I51" i="52" s="1"/>
  <c r="H21" i="71"/>
  <c r="H24" i="48"/>
  <c r="I25" i="50"/>
  <c r="H14" i="48"/>
  <c r="H17" i="48" s="1"/>
  <c r="I15" i="92"/>
  <c r="J111" i="59"/>
  <c r="H21" i="48"/>
  <c r="I75" i="82"/>
  <c r="I86" i="82" s="1"/>
  <c r="I63" i="82"/>
  <c r="I62" i="82"/>
  <c r="I61" i="82"/>
  <c r="I60" i="82"/>
  <c r="I52" i="82"/>
  <c r="I56" i="82" s="1"/>
  <c r="I55" i="82" s="1"/>
  <c r="D38" i="50"/>
  <c r="C35" i="48"/>
  <c r="C44" i="48" s="1"/>
  <c r="D25" i="50"/>
  <c r="D15" i="92"/>
  <c r="C21" i="48"/>
  <c r="E111" i="59"/>
  <c r="C22" i="48"/>
  <c r="C21" i="71"/>
  <c r="C23" i="48"/>
  <c r="C24" i="48"/>
  <c r="K62" i="82"/>
  <c r="K61" i="82"/>
  <c r="K60" i="82"/>
  <c r="K52" i="82"/>
  <c r="K56" i="82" s="1"/>
  <c r="K55" i="82" s="1"/>
  <c r="K75" i="82"/>
  <c r="K63" i="82"/>
  <c r="I14" i="48"/>
  <c r="I17" i="48" s="1"/>
  <c r="I24" i="48"/>
  <c r="J38" i="50"/>
  <c r="J39" i="50" s="1"/>
  <c r="J51" i="52" s="1"/>
  <c r="J25" i="50"/>
  <c r="I21" i="48"/>
  <c r="J15" i="92"/>
  <c r="K111" i="59"/>
  <c r="I22" i="48"/>
  <c r="I21" i="71"/>
  <c r="I23" i="48"/>
  <c r="D75" i="82"/>
  <c r="D67" i="82"/>
  <c r="D63" i="82"/>
  <c r="D55" i="82"/>
  <c r="D62" i="82"/>
  <c r="D52" i="82"/>
  <c r="D56" i="82" s="1"/>
  <c r="D61" i="82"/>
  <c r="D60" i="82"/>
  <c r="N63" i="82"/>
  <c r="N62" i="82"/>
  <c r="N60" i="82"/>
  <c r="N52" i="82"/>
  <c r="N56" i="82" s="1"/>
  <c r="N75" i="82"/>
  <c r="N61" i="82"/>
  <c r="J14" i="48"/>
  <c r="J17" i="48" s="1"/>
  <c r="K15" i="92"/>
  <c r="J21" i="71"/>
  <c r="J21" i="48"/>
  <c r="J22" i="48"/>
  <c r="K25" i="50"/>
  <c r="J23" i="48"/>
  <c r="L111" i="59"/>
  <c r="J24" i="48"/>
  <c r="K38" i="50"/>
  <c r="K39" i="50" s="1"/>
  <c r="K51" i="52" s="1"/>
  <c r="L75" i="82"/>
  <c r="L63" i="82"/>
  <c r="L62" i="82"/>
  <c r="L61" i="82"/>
  <c r="L60" i="82"/>
  <c r="L52" i="82"/>
  <c r="L56" i="82" s="1"/>
  <c r="L55" i="82" s="1"/>
  <c r="N22" i="48"/>
  <c r="N23" i="48"/>
  <c r="N24" i="48"/>
  <c r="O38" i="50"/>
  <c r="O39" i="50" s="1"/>
  <c r="O51" i="52" s="1"/>
  <c r="O25" i="50"/>
  <c r="N47" i="50" s="1"/>
  <c r="O30" i="50" s="1"/>
  <c r="N14" i="48"/>
  <c r="N17" i="48" s="1"/>
  <c r="O15" i="92"/>
  <c r="P111" i="59"/>
  <c r="N21" i="48"/>
  <c r="N21" i="71"/>
  <c r="J62" i="82"/>
  <c r="J61" i="82"/>
  <c r="J60" i="82"/>
  <c r="J75" i="82"/>
  <c r="J52" i="82"/>
  <c r="J56" i="82" s="1"/>
  <c r="J55" i="82" s="1"/>
  <c r="J63" i="82"/>
  <c r="E15" i="92"/>
  <c r="D24" i="48"/>
  <c r="D21" i="48"/>
  <c r="F111" i="59"/>
  <c r="D22" i="48"/>
  <c r="D21" i="71"/>
  <c r="D14" i="48"/>
  <c r="D17" i="48" s="1"/>
  <c r="E25" i="50"/>
  <c r="E38" i="50"/>
  <c r="E39" i="50" s="1"/>
  <c r="E51" i="52" s="1"/>
  <c r="D23" i="48"/>
  <c r="L14" i="48"/>
  <c r="L17" i="48" s="1"/>
  <c r="L21" i="48"/>
  <c r="L21" i="71"/>
  <c r="M15" i="92"/>
  <c r="M38" i="50"/>
  <c r="M39" i="50" s="1"/>
  <c r="M51" i="52" s="1"/>
  <c r="L22" i="48"/>
  <c r="L23" i="48"/>
  <c r="M25" i="50"/>
  <c r="N111" i="59"/>
  <c r="L24" i="48"/>
  <c r="M75" i="82"/>
  <c r="M63" i="82"/>
  <c r="M62" i="82"/>
  <c r="M61" i="82"/>
  <c r="M60" i="82"/>
  <c r="M52" i="82"/>
  <c r="M56" i="82" s="1"/>
  <c r="E62" i="82"/>
  <c r="E61" i="82"/>
  <c r="E60" i="82"/>
  <c r="E55" i="82"/>
  <c r="E52" i="82"/>
  <c r="E56" i="82" s="1"/>
  <c r="E75" i="82"/>
  <c r="E67" i="82"/>
  <c r="E63" i="82"/>
  <c r="F63" i="82"/>
  <c r="F75" i="82"/>
  <c r="F86" i="82" s="1"/>
  <c r="F52" i="82"/>
  <c r="F56" i="82" s="1"/>
  <c r="F62" i="82"/>
  <c r="F61" i="82"/>
  <c r="F60" i="82"/>
  <c r="M21" i="48"/>
  <c r="M23" i="48"/>
  <c r="O111" i="59"/>
  <c r="M21" i="71"/>
  <c r="N38" i="50"/>
  <c r="N39" i="50" s="1"/>
  <c r="N51" i="52" s="1"/>
  <c r="N25" i="50"/>
  <c r="M14" i="48"/>
  <c r="M17" i="48" s="1"/>
  <c r="N15" i="92"/>
  <c r="M22" i="48"/>
  <c r="M24" i="48"/>
  <c r="G21" i="71"/>
  <c r="H38" i="50"/>
  <c r="H39" i="50" s="1"/>
  <c r="H51" i="52" s="1"/>
  <c r="I111" i="59"/>
  <c r="G21" i="48"/>
  <c r="G14" i="48"/>
  <c r="G17" i="48" s="1"/>
  <c r="H25" i="50"/>
  <c r="G23" i="48"/>
  <c r="G22" i="48"/>
  <c r="G24" i="48"/>
  <c r="H15" i="92"/>
  <c r="E24" i="48"/>
  <c r="F25" i="50"/>
  <c r="E23" i="48"/>
  <c r="F15" i="92"/>
  <c r="E21" i="48"/>
  <c r="G111" i="59"/>
  <c r="E14" i="48"/>
  <c r="E17" i="48" s="1"/>
  <c r="E22" i="48"/>
  <c r="F38" i="50"/>
  <c r="F39" i="50" s="1"/>
  <c r="F51" i="52" s="1"/>
  <c r="E21" i="71"/>
  <c r="G25" i="50"/>
  <c r="F14" i="48"/>
  <c r="F17" i="48" s="1"/>
  <c r="G15" i="92"/>
  <c r="H111" i="59"/>
  <c r="F22" i="48"/>
  <c r="F21" i="71"/>
  <c r="F23" i="48"/>
  <c r="F24" i="48"/>
  <c r="G38" i="50"/>
  <c r="G39" i="50" s="1"/>
  <c r="G51" i="52" s="1"/>
  <c r="H61" i="82"/>
  <c r="H75" i="82"/>
  <c r="H86" i="82" s="1"/>
  <c r="H62" i="82"/>
  <c r="H63" i="82"/>
  <c r="H60" i="82"/>
  <c r="H52" i="82"/>
  <c r="H56" i="82" s="1"/>
  <c r="H55" i="82" s="1"/>
  <c r="G62" i="82"/>
  <c r="G75" i="82"/>
  <c r="G52" i="82"/>
  <c r="G56" i="82" s="1"/>
  <c r="G55" i="82" s="1"/>
  <c r="G61" i="82"/>
  <c r="G60" i="82"/>
  <c r="G63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J74" i="82" l="1"/>
  <c r="J79" i="82" s="1"/>
  <c r="J81" i="82" s="1"/>
  <c r="J86" i="82"/>
  <c r="E74" i="82"/>
  <c r="E79" i="82" s="1"/>
  <c r="E81" i="82" s="1"/>
  <c r="E86" i="82"/>
  <c r="K74" i="82"/>
  <c r="K79" i="82" s="1"/>
  <c r="K81" i="82" s="1"/>
  <c r="K86" i="82"/>
  <c r="L74" i="82"/>
  <c r="L79" i="82" s="1"/>
  <c r="L81" i="82" s="1"/>
  <c r="L86" i="82"/>
  <c r="D74" i="82"/>
  <c r="D79" i="82" s="1"/>
  <c r="D81" i="82" s="1"/>
  <c r="D86" i="82"/>
  <c r="G74" i="82"/>
  <c r="G79" i="82" s="1"/>
  <c r="G81" i="82" s="1"/>
  <c r="G86" i="82"/>
  <c r="N74" i="82"/>
  <c r="N79" i="82" s="1"/>
  <c r="N81" i="82" s="1"/>
  <c r="N86" i="82"/>
  <c r="M74" i="82"/>
  <c r="M79" i="82" s="1"/>
  <c r="M81" i="82" s="1"/>
  <c r="M86" i="82"/>
  <c r="AC63" i="48"/>
  <c r="AL71" i="48"/>
  <c r="AL75" i="48" s="1"/>
  <c r="AL77" i="48" s="1"/>
  <c r="AD63" i="48"/>
  <c r="AD65" i="48" s="1"/>
  <c r="AC65" i="48"/>
  <c r="AA63" i="48"/>
  <c r="AA65" i="48" s="1"/>
  <c r="AA66" i="48" s="1"/>
  <c r="AI63" i="48"/>
  <c r="AI65" i="48" s="1"/>
  <c r="AI66" i="48" s="1"/>
  <c r="AH71" i="48"/>
  <c r="AH75" i="48" s="1"/>
  <c r="AH77" i="48" s="1"/>
  <c r="AH88" i="48" s="1"/>
  <c r="AA71" i="48"/>
  <c r="AA75" i="48" s="1"/>
  <c r="AA77" i="48" s="1"/>
  <c r="AA88" i="48" s="1"/>
  <c r="AB63" i="48"/>
  <c r="AB65" i="48" s="1"/>
  <c r="AJ71" i="48"/>
  <c r="AJ75" i="48" s="1"/>
  <c r="AJ77" i="48" s="1"/>
  <c r="AJ88" i="48" s="1"/>
  <c r="AL88" i="48"/>
  <c r="AE63" i="48"/>
  <c r="AB71" i="48"/>
  <c r="AB75" i="48" s="1"/>
  <c r="AB77" i="48" s="1"/>
  <c r="AB88" i="48" s="1"/>
  <c r="AC71" i="48"/>
  <c r="AC75" i="48" s="1"/>
  <c r="AC77" i="48" s="1"/>
  <c r="AC88" i="48" s="1"/>
  <c r="AK63" i="48"/>
  <c r="AK65" i="48" s="1"/>
  <c r="AD22" i="48"/>
  <c r="G28" i="51" s="1"/>
  <c r="AD24" i="48"/>
  <c r="AD21" i="48"/>
  <c r="AD23" i="48"/>
  <c r="AD14" i="48"/>
  <c r="AD17" i="48" s="1"/>
  <c r="AD7" i="52" s="1"/>
  <c r="AF63" i="48"/>
  <c r="AF65" i="48" s="1"/>
  <c r="AE71" i="48"/>
  <c r="AE75" i="48" s="1"/>
  <c r="AE77" i="48" s="1"/>
  <c r="AE88" i="48" s="1"/>
  <c r="AI71" i="48"/>
  <c r="AI75" i="48" s="1"/>
  <c r="AI77" i="48" s="1"/>
  <c r="AI88" i="48" s="1"/>
  <c r="AH63" i="48"/>
  <c r="AH65" i="48" s="1"/>
  <c r="AL63" i="48"/>
  <c r="AL65" i="48" s="1"/>
  <c r="AG71" i="48"/>
  <c r="AG75" i="48" s="1"/>
  <c r="AG77" i="48" s="1"/>
  <c r="AG88" i="48" s="1"/>
  <c r="AD71" i="48"/>
  <c r="AD75" i="48" s="1"/>
  <c r="AD77" i="48" s="1"/>
  <c r="AD88" i="48" s="1"/>
  <c r="AC66" i="48"/>
  <c r="AE65" i="48"/>
  <c r="AD66" i="48"/>
  <c r="AJ63" i="48"/>
  <c r="AJ65" i="48" s="1"/>
  <c r="AD21" i="71"/>
  <c r="AF71" i="48"/>
  <c r="AF75" i="48" s="1"/>
  <c r="AF77" i="48" s="1"/>
  <c r="AF88" i="48" s="1"/>
  <c r="AK71" i="48"/>
  <c r="AK75" i="48" s="1"/>
  <c r="AK77" i="48" s="1"/>
  <c r="AK88" i="48" s="1"/>
  <c r="AA26" i="48"/>
  <c r="AG63" i="48"/>
  <c r="AG65" i="48" s="1"/>
  <c r="O26" i="48"/>
  <c r="O28" i="48" s="1"/>
  <c r="AL34" i="48"/>
  <c r="AL44" i="48"/>
  <c r="AJ34" i="48"/>
  <c r="AJ38" i="48" s="1"/>
  <c r="AJ40" i="48" s="1"/>
  <c r="AJ44" i="48"/>
  <c r="AE34" i="48"/>
  <c r="D33" i="49" s="1"/>
  <c r="AE44" i="48"/>
  <c r="AH34" i="48"/>
  <c r="D36" i="49" s="1"/>
  <c r="AH44" i="48"/>
  <c r="AC34" i="48"/>
  <c r="AC44" i="48"/>
  <c r="AD34" i="48"/>
  <c r="D32" i="49" s="1"/>
  <c r="AD44" i="48"/>
  <c r="AI34" i="48"/>
  <c r="AI44" i="48"/>
  <c r="AF34" i="48"/>
  <c r="D34" i="49" s="1"/>
  <c r="AF44" i="48"/>
  <c r="W26" i="48"/>
  <c r="Y115" i="59" s="1"/>
  <c r="D95" i="49"/>
  <c r="AI95" i="49" s="1"/>
  <c r="P34" i="48"/>
  <c r="D91" i="49"/>
  <c r="P26" i="48"/>
  <c r="P28" i="48" s="1"/>
  <c r="D93" i="49"/>
  <c r="R44" i="48"/>
  <c r="R10" i="52" s="1"/>
  <c r="N34" i="48"/>
  <c r="N38" i="48" s="1"/>
  <c r="N44" i="48"/>
  <c r="E34" i="48"/>
  <c r="E38" i="48" s="1"/>
  <c r="E40" i="48" s="1"/>
  <c r="E44" i="48"/>
  <c r="M34" i="48"/>
  <c r="M38" i="48" s="1"/>
  <c r="M44" i="48"/>
  <c r="F34" i="48"/>
  <c r="F38" i="48" s="1"/>
  <c r="F40" i="48" s="1"/>
  <c r="F44" i="48"/>
  <c r="S26" i="48"/>
  <c r="U115" i="59" s="1"/>
  <c r="U116" i="59" s="1"/>
  <c r="R15" i="92"/>
  <c r="Q14" i="48"/>
  <c r="Q17" i="48" s="1"/>
  <c r="S114" i="59" s="1"/>
  <c r="S7" i="52"/>
  <c r="U26" i="48"/>
  <c r="W115" i="59" s="1"/>
  <c r="W116" i="59" s="1"/>
  <c r="T7" i="52"/>
  <c r="T26" i="48"/>
  <c r="V115" i="59" s="1"/>
  <c r="V23" i="48"/>
  <c r="D96" i="49"/>
  <c r="X96" i="49" s="1"/>
  <c r="U34" i="48"/>
  <c r="S47" i="50"/>
  <c r="T30" i="50" s="1"/>
  <c r="V21" i="71"/>
  <c r="U47" i="50"/>
  <c r="V30" i="50" s="1"/>
  <c r="T47" i="50"/>
  <c r="U30" i="50" s="1"/>
  <c r="T34" i="48"/>
  <c r="T38" i="48" s="1"/>
  <c r="T40" i="48" s="1"/>
  <c r="Z111" i="59"/>
  <c r="V35" i="48"/>
  <c r="BK50" i="48"/>
  <c r="W15" i="92"/>
  <c r="X21" i="71"/>
  <c r="X35" i="48"/>
  <c r="X44" i="48" s="1"/>
  <c r="V22" i="48"/>
  <c r="R38" i="50"/>
  <c r="R39" i="50" s="1"/>
  <c r="R51" i="52" s="1"/>
  <c r="R25" i="50"/>
  <c r="O63" i="48"/>
  <c r="O65" i="48" s="1"/>
  <c r="Q35" i="48"/>
  <c r="Q44" i="48" s="1"/>
  <c r="Q21" i="48"/>
  <c r="R14" i="48"/>
  <c r="R17" i="48" s="1"/>
  <c r="T114" i="59" s="1"/>
  <c r="F20" i="51"/>
  <c r="E3" i="97" s="1"/>
  <c r="Q24" i="48"/>
  <c r="Q22" i="48"/>
  <c r="P71" i="48"/>
  <c r="P75" i="48" s="1"/>
  <c r="X24" i="48"/>
  <c r="Y15" i="92"/>
  <c r="Z71" i="48"/>
  <c r="Z75" i="48" s="1"/>
  <c r="W71" i="48"/>
  <c r="W75" i="48" s="1"/>
  <c r="X111" i="59"/>
  <c r="V14" i="48"/>
  <c r="V17" i="48" s="1"/>
  <c r="X60" i="48"/>
  <c r="X58" i="48"/>
  <c r="X59" i="48"/>
  <c r="X61" i="48"/>
  <c r="X51" i="48"/>
  <c r="X54" i="48" s="1"/>
  <c r="X72" i="48"/>
  <c r="X81" i="48" s="1"/>
  <c r="P63" i="48"/>
  <c r="P65" i="48" s="1"/>
  <c r="O71" i="48"/>
  <c r="O75" i="48" s="1"/>
  <c r="R58" i="48"/>
  <c r="R60" i="48"/>
  <c r="R59" i="48"/>
  <c r="R61" i="48"/>
  <c r="R51" i="48"/>
  <c r="R54" i="48" s="1"/>
  <c r="R72" i="48"/>
  <c r="R81" i="48" s="1"/>
  <c r="U71" i="48"/>
  <c r="U75" i="48" s="1"/>
  <c r="S71" i="48"/>
  <c r="S75" i="48" s="1"/>
  <c r="R23" i="48"/>
  <c r="T111" i="59"/>
  <c r="S15" i="92"/>
  <c r="R21" i="71"/>
  <c r="R22" i="48"/>
  <c r="S25" i="50"/>
  <c r="R47" i="50" s="1"/>
  <c r="S30" i="50" s="1"/>
  <c r="Y38" i="50"/>
  <c r="Y39" i="50" s="1"/>
  <c r="Y51" i="52" s="1"/>
  <c r="T71" i="48"/>
  <c r="T75" i="48" s="1"/>
  <c r="Y63" i="48"/>
  <c r="Y65" i="48" s="1"/>
  <c r="X22" i="48"/>
  <c r="Y25" i="50"/>
  <c r="Q21" i="71"/>
  <c r="S38" i="50"/>
  <c r="X14" i="48"/>
  <c r="X17" i="48" s="1"/>
  <c r="S111" i="59"/>
  <c r="V21" i="48"/>
  <c r="Z63" i="48"/>
  <c r="Z65" i="48" s="1"/>
  <c r="W63" i="48"/>
  <c r="W65" i="48" s="1"/>
  <c r="U63" i="48"/>
  <c r="U65" i="48" s="1"/>
  <c r="S63" i="48"/>
  <c r="S65" i="48" s="1"/>
  <c r="R21" i="48"/>
  <c r="R24" i="48"/>
  <c r="X23" i="48"/>
  <c r="V24" i="48"/>
  <c r="W38" i="50"/>
  <c r="W39" i="50" s="1"/>
  <c r="W51" i="52" s="1"/>
  <c r="Y71" i="48"/>
  <c r="Y75" i="48" s="1"/>
  <c r="Q58" i="48"/>
  <c r="Q61" i="48"/>
  <c r="Q59" i="48"/>
  <c r="Q60" i="48"/>
  <c r="Q51" i="48"/>
  <c r="Q54" i="48" s="1"/>
  <c r="Q72" i="48"/>
  <c r="Q81" i="48" s="1"/>
  <c r="V58" i="48"/>
  <c r="V61" i="48"/>
  <c r="V60" i="48"/>
  <c r="V59" i="48"/>
  <c r="V51" i="48"/>
  <c r="V54" i="48" s="1"/>
  <c r="V72" i="48"/>
  <c r="V81" i="48" s="1"/>
  <c r="T63" i="48"/>
  <c r="T65" i="48" s="1"/>
  <c r="R34" i="48"/>
  <c r="G88" i="48"/>
  <c r="L88" i="48"/>
  <c r="E88" i="48"/>
  <c r="H20" i="51"/>
  <c r="E21" i="51"/>
  <c r="F71" i="48"/>
  <c r="F75" i="48" s="1"/>
  <c r="F77" i="48" s="1"/>
  <c r="F88" i="48" s="1"/>
  <c r="I89" i="48"/>
  <c r="L89" i="48"/>
  <c r="M89" i="48"/>
  <c r="F63" i="48"/>
  <c r="F65" i="48" s="1"/>
  <c r="D89" i="48"/>
  <c r="C75" i="48"/>
  <c r="N66" i="48"/>
  <c r="N89" i="48"/>
  <c r="G66" i="48"/>
  <c r="G89" i="48"/>
  <c r="E66" i="48"/>
  <c r="E89" i="48"/>
  <c r="D88" i="48"/>
  <c r="K89" i="48"/>
  <c r="K66" i="48"/>
  <c r="J89" i="48"/>
  <c r="J66" i="48"/>
  <c r="C81" i="48"/>
  <c r="H66" i="48"/>
  <c r="H89" i="48"/>
  <c r="C54" i="48"/>
  <c r="C63" i="48"/>
  <c r="AT66" i="48"/>
  <c r="AT89" i="48"/>
  <c r="AR66" i="48"/>
  <c r="AR89" i="48"/>
  <c r="AW66" i="48"/>
  <c r="AW89" i="48"/>
  <c r="AQ66" i="48"/>
  <c r="AQ89" i="48"/>
  <c r="AO66" i="48"/>
  <c r="AP66" i="48"/>
  <c r="AP89" i="48"/>
  <c r="AS66" i="48"/>
  <c r="AS89" i="48"/>
  <c r="AV66" i="48"/>
  <c r="AV89" i="48"/>
  <c r="AU66" i="48"/>
  <c r="AU89" i="48"/>
  <c r="AX66" i="48"/>
  <c r="AX89" i="48"/>
  <c r="AN66" i="48"/>
  <c r="AN89" i="48"/>
  <c r="AM63" i="48"/>
  <c r="G40" i="48"/>
  <c r="C34" i="48"/>
  <c r="C38" i="48" s="1"/>
  <c r="J40" i="48"/>
  <c r="H40" i="48"/>
  <c r="T67" i="82"/>
  <c r="T29" i="82" s="1"/>
  <c r="R35" i="82"/>
  <c r="F55" i="82"/>
  <c r="V116" i="59"/>
  <c r="AC47" i="50"/>
  <c r="AD30" i="50" s="1"/>
  <c r="Z47" i="50"/>
  <c r="AA30" i="50" s="1"/>
  <c r="AI47" i="50"/>
  <c r="AJ30" i="50" s="1"/>
  <c r="S68" i="82"/>
  <c r="S69" i="82" s="1"/>
  <c r="AL65" i="82"/>
  <c r="AL67" i="82" s="1"/>
  <c r="AB26" i="48"/>
  <c r="AD115" i="59" s="1"/>
  <c r="W67" i="82"/>
  <c r="W29" i="82" s="1"/>
  <c r="X67" i="82"/>
  <c r="X29" i="82" s="1"/>
  <c r="X68" i="82"/>
  <c r="X69" i="82" s="1"/>
  <c r="AF65" i="82"/>
  <c r="AF67" i="82" s="1"/>
  <c r="AD65" i="82"/>
  <c r="AD68" i="82" s="1"/>
  <c r="AD69" i="82" s="1"/>
  <c r="AJ65" i="82"/>
  <c r="AJ67" i="82" s="1"/>
  <c r="AB47" i="50"/>
  <c r="AC30" i="50" s="1"/>
  <c r="AD47" i="50"/>
  <c r="AE30" i="50" s="1"/>
  <c r="AC65" i="82"/>
  <c r="AC67" i="82" s="1"/>
  <c r="W28" i="48"/>
  <c r="Y28" i="48"/>
  <c r="P35" i="82"/>
  <c r="AA116" i="59"/>
  <c r="BD35" i="48"/>
  <c r="BD34" i="48" s="1"/>
  <c r="BE25" i="50"/>
  <c r="BD14" i="48"/>
  <c r="BD17" i="48" s="1"/>
  <c r="BD21" i="71"/>
  <c r="BE15" i="92"/>
  <c r="BF111" i="59"/>
  <c r="BE38" i="50"/>
  <c r="BE39" i="50" s="1"/>
  <c r="BE51" i="52" s="1"/>
  <c r="BD23" i="48"/>
  <c r="BD22" i="48"/>
  <c r="BD21" i="48"/>
  <c r="BD24" i="48"/>
  <c r="Z28" i="82"/>
  <c r="G7" i="59"/>
  <c r="AI55" i="82"/>
  <c r="Z38" i="48"/>
  <c r="Z40" i="48" s="1"/>
  <c r="D28" i="49"/>
  <c r="AK27" i="82"/>
  <c r="AK86" i="82"/>
  <c r="AK74" i="82"/>
  <c r="AA86" i="82"/>
  <c r="AA27" i="82"/>
  <c r="D31" i="49"/>
  <c r="AC38" i="48"/>
  <c r="AC40" i="48" s="1"/>
  <c r="AI27" i="82"/>
  <c r="AI86" i="82"/>
  <c r="AI74" i="82"/>
  <c r="AE27" i="82"/>
  <c r="AE86" i="82"/>
  <c r="P67" i="82"/>
  <c r="P68" i="82"/>
  <c r="P69" i="82" s="1"/>
  <c r="S79" i="82"/>
  <c r="S81" i="82" s="1"/>
  <c r="S19" i="82"/>
  <c r="AJ19" i="82"/>
  <c r="AJ79" i="82"/>
  <c r="AJ81" i="82" s="1"/>
  <c r="AD114" i="59"/>
  <c r="AB7" i="52"/>
  <c r="D104" i="49"/>
  <c r="AG86" i="82"/>
  <c r="AG27" i="82"/>
  <c r="AG74" i="82"/>
  <c r="BJ63" i="82"/>
  <c r="BJ60" i="82"/>
  <c r="BJ61" i="82"/>
  <c r="BJ62" i="82"/>
  <c r="BJ75" i="82"/>
  <c r="BJ74" i="82" s="1"/>
  <c r="BJ52" i="82"/>
  <c r="BJ56" i="82" s="1"/>
  <c r="BJ55" i="82" s="1"/>
  <c r="AG55" i="82"/>
  <c r="D112" i="49"/>
  <c r="AK34" i="48"/>
  <c r="R67" i="82"/>
  <c r="R21" i="82" s="1"/>
  <c r="R37" i="52" s="1"/>
  <c r="R68" i="82"/>
  <c r="R69" i="82" s="1"/>
  <c r="D107" i="49"/>
  <c r="BG60" i="82"/>
  <c r="BG62" i="82"/>
  <c r="BG63" i="82"/>
  <c r="BG61" i="82"/>
  <c r="BG52" i="82"/>
  <c r="BG56" i="82" s="1"/>
  <c r="BG55" i="82" s="1"/>
  <c r="BG75" i="82"/>
  <c r="BG74" i="82" s="1"/>
  <c r="U125" i="59"/>
  <c r="S10" i="52"/>
  <c r="BL111" i="59"/>
  <c r="BJ24" i="48"/>
  <c r="BJ14" i="48"/>
  <c r="BJ17" i="48" s="1"/>
  <c r="BJ21" i="48"/>
  <c r="BK15" i="92"/>
  <c r="BJ22" i="48"/>
  <c r="BK38" i="50"/>
  <c r="BK39" i="50" s="1"/>
  <c r="BK51" i="52" s="1"/>
  <c r="BK25" i="50"/>
  <c r="BJ47" i="50" s="1"/>
  <c r="BK30" i="50" s="1"/>
  <c r="BJ35" i="48"/>
  <c r="BJ23" i="48"/>
  <c r="BJ21" i="71"/>
  <c r="AF19" i="82"/>
  <c r="AF79" i="82"/>
  <c r="AF81" i="82" s="1"/>
  <c r="BG14" i="48"/>
  <c r="BG17" i="48" s="1"/>
  <c r="BG22" i="48"/>
  <c r="BG23" i="48"/>
  <c r="BH38" i="50"/>
  <c r="BH39" i="50" s="1"/>
  <c r="BH51" i="52" s="1"/>
  <c r="BG24" i="48"/>
  <c r="BG21" i="71"/>
  <c r="BG21" i="48"/>
  <c r="BH25" i="50"/>
  <c r="BI111" i="59"/>
  <c r="BG35" i="48"/>
  <c r="BG34" i="48" s="1"/>
  <c r="BH15" i="92"/>
  <c r="AY24" i="48"/>
  <c r="AY35" i="48"/>
  <c r="AZ38" i="50"/>
  <c r="BA111" i="59"/>
  <c r="AZ25" i="50"/>
  <c r="AY22" i="48"/>
  <c r="AY21" i="48"/>
  <c r="AY23" i="48"/>
  <c r="AY21" i="71"/>
  <c r="AY14" i="48"/>
  <c r="AZ15" i="92"/>
  <c r="AE26" i="48"/>
  <c r="AG115" i="59" s="1"/>
  <c r="AH19" i="82"/>
  <c r="AH79" i="82"/>
  <c r="AH81" i="82" s="1"/>
  <c r="R115" i="59"/>
  <c r="R116" i="59" s="1"/>
  <c r="D21" i="49"/>
  <c r="S38" i="48"/>
  <c r="S40" i="48" s="1"/>
  <c r="G29" i="51"/>
  <c r="AC55" i="82"/>
  <c r="P51" i="52"/>
  <c r="AI38" i="48"/>
  <c r="AI40" i="48" s="1"/>
  <c r="D37" i="49"/>
  <c r="AJ26" i="48"/>
  <c r="AL115" i="59" s="1"/>
  <c r="AH114" i="59"/>
  <c r="AF7" i="52"/>
  <c r="AY61" i="82"/>
  <c r="AY75" i="82"/>
  <c r="AY74" i="82" s="1"/>
  <c r="AY62" i="82"/>
  <c r="AY60" i="82"/>
  <c r="AY52" i="82"/>
  <c r="AY56" i="82" s="1"/>
  <c r="AY55" i="82" s="1"/>
  <c r="AY63" i="82"/>
  <c r="AB125" i="59"/>
  <c r="Z10" i="52"/>
  <c r="AE7" i="52"/>
  <c r="AG114" i="59"/>
  <c r="O67" i="82"/>
  <c r="O29" i="82" s="1"/>
  <c r="O68" i="82"/>
  <c r="O69" i="82" s="1"/>
  <c r="BH14" i="48"/>
  <c r="BH17" i="48" s="1"/>
  <c r="BI25" i="50"/>
  <c r="BJ111" i="59"/>
  <c r="BI15" i="92"/>
  <c r="BH21" i="71"/>
  <c r="BH22" i="48"/>
  <c r="BH24" i="48"/>
  <c r="BH23" i="48"/>
  <c r="BH21" i="48"/>
  <c r="BI38" i="50"/>
  <c r="BI39" i="50" s="1"/>
  <c r="BI51" i="52" s="1"/>
  <c r="BH35" i="48"/>
  <c r="BH34" i="48" s="1"/>
  <c r="BB75" i="82"/>
  <c r="BB60" i="82"/>
  <c r="BB52" i="82"/>
  <c r="BB56" i="82" s="1"/>
  <c r="BB55" i="82" s="1"/>
  <c r="BB62" i="82"/>
  <c r="BB61" i="82"/>
  <c r="BB63" i="82"/>
  <c r="AG26" i="48"/>
  <c r="AI115" i="59" s="1"/>
  <c r="G39" i="51"/>
  <c r="D102" i="49"/>
  <c r="AA34" i="48"/>
  <c r="AA38" i="48" s="1"/>
  <c r="AC27" i="82"/>
  <c r="AC86" i="82"/>
  <c r="AC74" i="82"/>
  <c r="BH75" i="82"/>
  <c r="BH60" i="82"/>
  <c r="BH62" i="82"/>
  <c r="BH61" i="82"/>
  <c r="BH63" i="82"/>
  <c r="BH52" i="82"/>
  <c r="BH56" i="82" s="1"/>
  <c r="BH55" i="82" s="1"/>
  <c r="AE74" i="82"/>
  <c r="C30" i="47"/>
  <c r="D28" i="47"/>
  <c r="D29" i="47"/>
  <c r="O7" i="52"/>
  <c r="Q114" i="59"/>
  <c r="AI7" i="52"/>
  <c r="AK114" i="59"/>
  <c r="BE75" i="82"/>
  <c r="BE74" i="82" s="1"/>
  <c r="BE52" i="82"/>
  <c r="BE56" i="82" s="1"/>
  <c r="BE55" i="82" s="1"/>
  <c r="BE60" i="82"/>
  <c r="BE61" i="82"/>
  <c r="BE63" i="82"/>
  <c r="BE62" i="82"/>
  <c r="W28" i="82"/>
  <c r="AL7" i="52"/>
  <c r="AN114" i="59"/>
  <c r="AO101" i="49"/>
  <c r="BM101" i="49"/>
  <c r="BN101" i="49" s="1"/>
  <c r="BA101" i="49"/>
  <c r="AC101" i="49"/>
  <c r="AD38" i="48"/>
  <c r="AD40" i="48" s="1"/>
  <c r="AL79" i="82"/>
  <c r="AL81" i="82" s="1"/>
  <c r="AL19" i="82"/>
  <c r="D108" i="49"/>
  <c r="AG34" i="48"/>
  <c r="AA74" i="82"/>
  <c r="BC38" i="50"/>
  <c r="BC39" i="50" s="1"/>
  <c r="BC51" i="52" s="1"/>
  <c r="BB35" i="48"/>
  <c r="BB14" i="48"/>
  <c r="BB17" i="48" s="1"/>
  <c r="BD111" i="59"/>
  <c r="BB22" i="48"/>
  <c r="BC25" i="50"/>
  <c r="BC15" i="92"/>
  <c r="BB24" i="48"/>
  <c r="BB21" i="48"/>
  <c r="BB21" i="71"/>
  <c r="BB23" i="48"/>
  <c r="AL27" i="82"/>
  <c r="AL86" i="82"/>
  <c r="AB39" i="50"/>
  <c r="F12" i="50"/>
  <c r="R28" i="82"/>
  <c r="R36" i="82" s="1"/>
  <c r="S28" i="82"/>
  <c r="S29" i="82"/>
  <c r="BF38" i="50"/>
  <c r="BF39" i="50" s="1"/>
  <c r="BF51" i="52" s="1"/>
  <c r="BF25" i="50"/>
  <c r="BF15" i="92"/>
  <c r="BE21" i="71"/>
  <c r="BE23" i="48"/>
  <c r="BE21" i="48"/>
  <c r="BG111" i="59"/>
  <c r="BE35" i="48"/>
  <c r="BE24" i="48"/>
  <c r="BE14" i="48"/>
  <c r="BE17" i="48" s="1"/>
  <c r="BE22" i="48"/>
  <c r="AB79" i="82"/>
  <c r="AB81" i="82" s="1"/>
  <c r="AB19" i="82"/>
  <c r="AA65" i="82"/>
  <c r="AA67" i="82" s="1"/>
  <c r="D27" i="49"/>
  <c r="Y38" i="48"/>
  <c r="Y40" i="48" s="1"/>
  <c r="F3" i="97"/>
  <c r="F3" i="91"/>
  <c r="G27" i="51"/>
  <c r="Y28" i="82"/>
  <c r="Z67" i="82"/>
  <c r="Z29" i="82" s="1"/>
  <c r="O19" i="82"/>
  <c r="O81" i="82"/>
  <c r="Q125" i="59"/>
  <c r="O10" i="52"/>
  <c r="D110" i="49"/>
  <c r="AK7" i="52"/>
  <c r="AM114" i="59"/>
  <c r="AJ47" i="50"/>
  <c r="AK30" i="50" s="1"/>
  <c r="R125" i="59"/>
  <c r="P10" i="52"/>
  <c r="Y67" i="82"/>
  <c r="Y29" i="82" s="1"/>
  <c r="Y68" i="82"/>
  <c r="Y69" i="82" s="1"/>
  <c r="Q68" i="82"/>
  <c r="Q69" i="82" s="1"/>
  <c r="Q67" i="82"/>
  <c r="Q29" i="82" s="1"/>
  <c r="AB27" i="82"/>
  <c r="AB86" i="82"/>
  <c r="T79" i="82"/>
  <c r="T81" i="82" s="1"/>
  <c r="T19" i="82"/>
  <c r="Y47" i="50"/>
  <c r="Z30" i="50" s="1"/>
  <c r="Z19" i="82"/>
  <c r="Z79" i="82"/>
  <c r="Z81" i="82" s="1"/>
  <c r="AC26" i="48"/>
  <c r="AE115" i="59" s="1"/>
  <c r="AN100" i="49"/>
  <c r="BL100" i="49"/>
  <c r="BN100" i="49" s="1"/>
  <c r="AB100" i="49"/>
  <c r="AZ100" i="49"/>
  <c r="AG7" i="52"/>
  <c r="AI114" i="59"/>
  <c r="AE65" i="82"/>
  <c r="AE67" i="82" s="1"/>
  <c r="V67" i="82"/>
  <c r="V29" i="82" s="1"/>
  <c r="AI26" i="48"/>
  <c r="AK115" i="59" s="1"/>
  <c r="AK26" i="48"/>
  <c r="AM115" i="59" s="1"/>
  <c r="P38" i="48"/>
  <c r="P40" i="48" s="1"/>
  <c r="D18" i="49"/>
  <c r="BF94" i="49"/>
  <c r="BN94" i="49" s="1"/>
  <c r="AT94" i="49"/>
  <c r="AH94" i="49"/>
  <c r="V94" i="49"/>
  <c r="D113" i="49"/>
  <c r="AJ55" i="82"/>
  <c r="AJ86" i="82"/>
  <c r="AJ27" i="82"/>
  <c r="AK55" i="82"/>
  <c r="W125" i="59"/>
  <c r="U10" i="52"/>
  <c r="Y116" i="59"/>
  <c r="T28" i="82"/>
  <c r="AH65" i="82"/>
  <c r="AH68" i="82" s="1"/>
  <c r="AH69" i="82" s="1"/>
  <c r="BC21" i="48"/>
  <c r="BC24" i="48"/>
  <c r="BC14" i="48"/>
  <c r="BC17" i="48" s="1"/>
  <c r="BD25" i="50"/>
  <c r="BC23" i="48"/>
  <c r="BD38" i="50"/>
  <c r="BD39" i="50" s="1"/>
  <c r="BD51" i="52" s="1"/>
  <c r="BD15" i="92"/>
  <c r="BC22" i="48"/>
  <c r="BE111" i="59"/>
  <c r="BC21" i="71"/>
  <c r="BC35" i="48"/>
  <c r="AD74" i="82"/>
  <c r="AD86" i="82"/>
  <c r="AD27" i="82"/>
  <c r="D109" i="49"/>
  <c r="BC62" i="82"/>
  <c r="BC60" i="82"/>
  <c r="BC75" i="82"/>
  <c r="BC52" i="82"/>
  <c r="BC56" i="82" s="1"/>
  <c r="BC55" i="82" s="1"/>
  <c r="BC63" i="82"/>
  <c r="BC61" i="82"/>
  <c r="AH47" i="50"/>
  <c r="AI30" i="50" s="1"/>
  <c r="U28" i="82"/>
  <c r="U29" i="82"/>
  <c r="AH26" i="48"/>
  <c r="AJ115" i="59" s="1"/>
  <c r="Q79" i="82"/>
  <c r="Q81" i="82" s="1"/>
  <c r="Q19" i="82"/>
  <c r="D105" i="49"/>
  <c r="Q115" i="59"/>
  <c r="AH86" i="82"/>
  <c r="AH27" i="82"/>
  <c r="AH28" i="82" s="1"/>
  <c r="AF27" i="82"/>
  <c r="AF86" i="82"/>
  <c r="BA35" i="48"/>
  <c r="BA34" i="48" s="1"/>
  <c r="BC111" i="59"/>
  <c r="BB38" i="50"/>
  <c r="BB39" i="50" s="1"/>
  <c r="BB51" i="52" s="1"/>
  <c r="BA22" i="48"/>
  <c r="BB15" i="92"/>
  <c r="BB25" i="50"/>
  <c r="BA23" i="48"/>
  <c r="BA24" i="48"/>
  <c r="BA21" i="48"/>
  <c r="BA14" i="48"/>
  <c r="BA17" i="48" s="1"/>
  <c r="BA21" i="71"/>
  <c r="U79" i="82"/>
  <c r="U81" i="82" s="1"/>
  <c r="U19" i="82"/>
  <c r="AE114" i="59"/>
  <c r="AC7" i="52"/>
  <c r="BD52" i="82"/>
  <c r="BD56" i="82" s="1"/>
  <c r="BD61" i="82"/>
  <c r="BD63" i="82"/>
  <c r="BD75" i="82"/>
  <c r="BD60" i="82"/>
  <c r="BD62" i="82"/>
  <c r="AL55" i="82"/>
  <c r="V79" i="82"/>
  <c r="V81" i="82" s="1"/>
  <c r="V19" i="82"/>
  <c r="D25" i="49"/>
  <c r="W38" i="48"/>
  <c r="W40" i="48" s="1"/>
  <c r="G30" i="51"/>
  <c r="W10" i="52"/>
  <c r="Y125" i="59"/>
  <c r="R90" i="49"/>
  <c r="BB90" i="49"/>
  <c r="BN90" i="49" s="1"/>
  <c r="AP90" i="49"/>
  <c r="AD90" i="49"/>
  <c r="AL114" i="59"/>
  <c r="AJ7" i="52"/>
  <c r="AF47" i="50"/>
  <c r="AG30" i="50" s="1"/>
  <c r="BF62" i="82"/>
  <c r="BF60" i="82"/>
  <c r="BF52" i="82"/>
  <c r="BF56" i="82" s="1"/>
  <c r="BF61" i="82"/>
  <c r="BF75" i="82"/>
  <c r="BF63" i="82"/>
  <c r="W19" i="82"/>
  <c r="W79" i="82"/>
  <c r="W81" i="82" s="1"/>
  <c r="BA15" i="92"/>
  <c r="AZ21" i="48"/>
  <c r="AZ22" i="48"/>
  <c r="AZ14" i="48"/>
  <c r="AZ17" i="48" s="1"/>
  <c r="BA25" i="50"/>
  <c r="AZ23" i="48"/>
  <c r="BB111" i="59"/>
  <c r="BA38" i="50"/>
  <c r="BA39" i="50" s="1"/>
  <c r="BA51" i="52" s="1"/>
  <c r="AZ35" i="48"/>
  <c r="AZ34" i="48" s="1"/>
  <c r="AZ21" i="71"/>
  <c r="AZ24" i="48"/>
  <c r="AL26" i="48"/>
  <c r="AN115" i="59" s="1"/>
  <c r="AE47" i="50"/>
  <c r="D103" i="49"/>
  <c r="AB65" i="82"/>
  <c r="AB67" i="82" s="1"/>
  <c r="AK65" i="82"/>
  <c r="AK67" i="82" s="1"/>
  <c r="T10" i="52"/>
  <c r="V125" i="59"/>
  <c r="BI61" i="82"/>
  <c r="BI75" i="82"/>
  <c r="BI62" i="82"/>
  <c r="BI52" i="82"/>
  <c r="BI56" i="82" s="1"/>
  <c r="BI63" i="82"/>
  <c r="BI60" i="82"/>
  <c r="Y10" i="52"/>
  <c r="AA125" i="59"/>
  <c r="V28" i="82"/>
  <c r="AG47" i="50"/>
  <c r="F3" i="50"/>
  <c r="AA47" i="50"/>
  <c r="AA17" i="48"/>
  <c r="Y79" i="82"/>
  <c r="Y81" i="82" s="1"/>
  <c r="Y19" i="82"/>
  <c r="Z98" i="49"/>
  <c r="BJ98" i="49"/>
  <c r="BN98" i="49" s="1"/>
  <c r="AX98" i="49"/>
  <c r="AL98" i="49"/>
  <c r="AG65" i="82"/>
  <c r="AG68" i="82" s="1"/>
  <c r="AG69" i="82" s="1"/>
  <c r="AI65" i="82"/>
  <c r="AI67" i="82" s="1"/>
  <c r="BE93" i="49"/>
  <c r="BN93" i="49" s="1"/>
  <c r="AS93" i="49"/>
  <c r="AG93" i="49"/>
  <c r="U93" i="49"/>
  <c r="O38" i="48"/>
  <c r="O40" i="48" s="1"/>
  <c r="D17" i="49"/>
  <c r="D111" i="49"/>
  <c r="S91" i="49"/>
  <c r="AE91" i="49"/>
  <c r="BC91" i="49"/>
  <c r="BN91" i="49" s="1"/>
  <c r="AQ91" i="49"/>
  <c r="AF26" i="48"/>
  <c r="AH115" i="59" s="1"/>
  <c r="BF21" i="48"/>
  <c r="BG15" i="92"/>
  <c r="BG38" i="50"/>
  <c r="BG39" i="50" s="1"/>
  <c r="BG51" i="52" s="1"/>
  <c r="BH111" i="59"/>
  <c r="BF23" i="48"/>
  <c r="BF22" i="48"/>
  <c r="BF24" i="48"/>
  <c r="BF35" i="48"/>
  <c r="BF14" i="48"/>
  <c r="BF17" i="48" s="1"/>
  <c r="BG25" i="50"/>
  <c r="BF21" i="71"/>
  <c r="AZ63" i="82"/>
  <c r="AZ61" i="82"/>
  <c r="AZ60" i="82"/>
  <c r="AZ75" i="82"/>
  <c r="AZ62" i="82"/>
  <c r="AZ52" i="82"/>
  <c r="AZ56" i="82" s="1"/>
  <c r="AL38" i="48"/>
  <c r="AL40" i="48" s="1"/>
  <c r="D40" i="49"/>
  <c r="D106" i="49"/>
  <c r="X79" i="82"/>
  <c r="X81" i="82" s="1"/>
  <c r="X19" i="82"/>
  <c r="AB34" i="48"/>
  <c r="AB115" i="59"/>
  <c r="AB116" i="59" s="1"/>
  <c r="Z28" i="48"/>
  <c r="U68" i="82"/>
  <c r="U69" i="82" s="1"/>
  <c r="BA61" i="82"/>
  <c r="BA75" i="82"/>
  <c r="BA52" i="82"/>
  <c r="BA56" i="82" s="1"/>
  <c r="BA55" i="82" s="1"/>
  <c r="BA62" i="82"/>
  <c r="BA63" i="82"/>
  <c r="BA60" i="82"/>
  <c r="BG95" i="49"/>
  <c r="BN95" i="49" s="1"/>
  <c r="AU95" i="49"/>
  <c r="W95" i="49"/>
  <c r="AJ114" i="59"/>
  <c r="AH7" i="52"/>
  <c r="BK111" i="59"/>
  <c r="BI21" i="71"/>
  <c r="BI23" i="48"/>
  <c r="BI22" i="48"/>
  <c r="BJ25" i="50"/>
  <c r="BJ15" i="92"/>
  <c r="BJ38" i="50"/>
  <c r="BJ39" i="50" s="1"/>
  <c r="BJ51" i="52" s="1"/>
  <c r="BI21" i="48"/>
  <c r="BI35" i="48"/>
  <c r="BI24" i="48"/>
  <c r="BI14" i="48"/>
  <c r="BI17" i="48" s="1"/>
  <c r="R36" i="52"/>
  <c r="P36" i="82"/>
  <c r="G47" i="50"/>
  <c r="H30" i="50" s="1"/>
  <c r="M26" i="48"/>
  <c r="O115" i="59" s="1"/>
  <c r="I47" i="50"/>
  <c r="J30" i="50" s="1"/>
  <c r="G26" i="48"/>
  <c r="I65" i="82"/>
  <c r="K26" i="48"/>
  <c r="M115" i="59" s="1"/>
  <c r="G65" i="82"/>
  <c r="F26" i="48"/>
  <c r="H115" i="59" s="1"/>
  <c r="H26" i="48"/>
  <c r="J115" i="59" s="1"/>
  <c r="I26" i="48"/>
  <c r="L65" i="82"/>
  <c r="E47" i="50"/>
  <c r="F30" i="50" s="1"/>
  <c r="E65" i="82"/>
  <c r="E68" i="82" s="1"/>
  <c r="E69" i="82" s="1"/>
  <c r="F27" i="82"/>
  <c r="D87" i="49"/>
  <c r="D26" i="48"/>
  <c r="F115" i="59" s="1"/>
  <c r="N7" i="52"/>
  <c r="P114" i="59"/>
  <c r="D84" i="49"/>
  <c r="D39" i="50"/>
  <c r="D12" i="50"/>
  <c r="I74" i="82"/>
  <c r="I79" i="82" s="1"/>
  <c r="I81" i="82" s="1"/>
  <c r="I27" i="82"/>
  <c r="K7" i="52"/>
  <c r="M114" i="59"/>
  <c r="H27" i="82"/>
  <c r="G7" i="52"/>
  <c r="I114" i="59"/>
  <c r="N65" i="82"/>
  <c r="N67" i="82" s="1"/>
  <c r="E28" i="51"/>
  <c r="H74" i="82"/>
  <c r="H79" i="82" s="1"/>
  <c r="H81" i="82" s="1"/>
  <c r="E19" i="82"/>
  <c r="D47" i="50"/>
  <c r="N40" i="48"/>
  <c r="D89" i="49"/>
  <c r="D85" i="49"/>
  <c r="D3" i="91"/>
  <c r="D3" i="97"/>
  <c r="K40" i="48"/>
  <c r="D86" i="49"/>
  <c r="G114" i="59"/>
  <c r="E7" i="52"/>
  <c r="O114" i="59"/>
  <c r="M7" i="52"/>
  <c r="F74" i="82"/>
  <c r="F79" i="82" s="1"/>
  <c r="F81" i="82" s="1"/>
  <c r="M27" i="82"/>
  <c r="D40" i="48"/>
  <c r="D79" i="49"/>
  <c r="J19" i="82"/>
  <c r="J65" i="82"/>
  <c r="L114" i="59"/>
  <c r="J7" i="52"/>
  <c r="I40" i="48"/>
  <c r="C26" i="48"/>
  <c r="E27" i="51"/>
  <c r="K47" i="50"/>
  <c r="G19" i="82"/>
  <c r="H65" i="82"/>
  <c r="F7" i="52"/>
  <c r="H114" i="59"/>
  <c r="M47" i="50"/>
  <c r="L40" i="48"/>
  <c r="F114" i="59"/>
  <c r="D7" i="52"/>
  <c r="D19" i="82"/>
  <c r="D27" i="82"/>
  <c r="K27" i="82"/>
  <c r="F47" i="50"/>
  <c r="G30" i="50" s="1"/>
  <c r="E26" i="48"/>
  <c r="G115" i="59" s="1"/>
  <c r="D88" i="49"/>
  <c r="M55" i="82"/>
  <c r="N26" i="48"/>
  <c r="P115" i="59" s="1"/>
  <c r="J47" i="50"/>
  <c r="K30" i="50" s="1"/>
  <c r="N55" i="82"/>
  <c r="D65" i="82"/>
  <c r="D68" i="82" s="1"/>
  <c r="D69" i="82" s="1"/>
  <c r="C61" i="82"/>
  <c r="C63" i="82"/>
  <c r="C75" i="82"/>
  <c r="C62" i="82"/>
  <c r="C60" i="82"/>
  <c r="C52" i="82"/>
  <c r="C17" i="48"/>
  <c r="J114" i="59"/>
  <c r="H7" i="52"/>
  <c r="D81" i="49"/>
  <c r="D82" i="49"/>
  <c r="F65" i="82"/>
  <c r="F68" i="82" s="1"/>
  <c r="E27" i="82"/>
  <c r="M65" i="82"/>
  <c r="M67" i="82" s="1"/>
  <c r="L26" i="48"/>
  <c r="N115" i="59" s="1"/>
  <c r="E30" i="51"/>
  <c r="C47" i="50"/>
  <c r="D3" i="50"/>
  <c r="H47" i="50"/>
  <c r="I30" i="50" s="1"/>
  <c r="G27" i="82"/>
  <c r="D80" i="49"/>
  <c r="M40" i="48"/>
  <c r="L47" i="50"/>
  <c r="M30" i="50" s="1"/>
  <c r="N114" i="59"/>
  <c r="L7" i="52"/>
  <c r="E7" i="59"/>
  <c r="J27" i="82"/>
  <c r="L27" i="82"/>
  <c r="J26" i="48"/>
  <c r="L115" i="59" s="1"/>
  <c r="N27" i="82"/>
  <c r="I7" i="52"/>
  <c r="K114" i="59"/>
  <c r="K65" i="82"/>
  <c r="K68" i="82" s="1"/>
  <c r="E29" i="51"/>
  <c r="D78" i="49"/>
  <c r="E39" i="51"/>
  <c r="D83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N19" i="82" l="1"/>
  <c r="M19" i="82"/>
  <c r="L19" i="82"/>
  <c r="K19" i="82"/>
  <c r="K20" i="82" s="1"/>
  <c r="AF114" i="59"/>
  <c r="D38" i="49"/>
  <c r="AF38" i="48"/>
  <c r="AF40" i="48" s="1"/>
  <c r="G24" i="51"/>
  <c r="C74" i="82"/>
  <c r="C79" i="82" s="1"/>
  <c r="C86" i="82"/>
  <c r="AC89" i="48"/>
  <c r="AH38" i="48"/>
  <c r="AH40" i="48" s="1"/>
  <c r="AD26" i="48"/>
  <c r="AF115" i="59" s="1"/>
  <c r="AB89" i="48"/>
  <c r="AA89" i="48"/>
  <c r="AB66" i="48"/>
  <c r="AJ89" i="48"/>
  <c r="AJ66" i="48"/>
  <c r="AF89" i="48"/>
  <c r="AF66" i="48"/>
  <c r="AG89" i="48"/>
  <c r="AG66" i="48"/>
  <c r="AD89" i="48"/>
  <c r="AL89" i="48"/>
  <c r="AL66" i="48"/>
  <c r="AE89" i="48"/>
  <c r="AE66" i="48"/>
  <c r="AH89" i="48"/>
  <c r="AH66" i="48"/>
  <c r="G21" i="51"/>
  <c r="AI89" i="48"/>
  <c r="AK89" i="48"/>
  <c r="AK66" i="48"/>
  <c r="AE38" i="48"/>
  <c r="AE40" i="48" s="1"/>
  <c r="AG120" i="59" s="1"/>
  <c r="U34" i="50"/>
  <c r="U35" i="50" s="1"/>
  <c r="S28" i="48"/>
  <c r="S29" i="48" s="1"/>
  <c r="U117" i="59" s="1"/>
  <c r="U28" i="48"/>
  <c r="U29" i="48" s="1"/>
  <c r="W117" i="59" s="1"/>
  <c r="T28" i="48"/>
  <c r="T29" i="48" s="1"/>
  <c r="V117" i="59" s="1"/>
  <c r="V44" i="48"/>
  <c r="V10" i="52" s="1"/>
  <c r="C40" i="48"/>
  <c r="Q7" i="52"/>
  <c r="AJ96" i="49"/>
  <c r="AV96" i="49"/>
  <c r="BH96" i="49"/>
  <c r="BN96" i="49" s="1"/>
  <c r="T34" i="50"/>
  <c r="T35" i="50" s="1"/>
  <c r="Q47" i="50"/>
  <c r="R30" i="50" s="1"/>
  <c r="R34" i="50" s="1"/>
  <c r="R42" i="50" s="1"/>
  <c r="D23" i="49"/>
  <c r="U38" i="48"/>
  <c r="U40" i="48" s="1"/>
  <c r="W120" i="59" s="1"/>
  <c r="E3" i="91"/>
  <c r="Q26" i="48"/>
  <c r="S115" i="59" s="1"/>
  <c r="S116" i="59" s="1"/>
  <c r="V34" i="48"/>
  <c r="V38" i="48" s="1"/>
  <c r="V40" i="48" s="1"/>
  <c r="X120" i="59" s="1"/>
  <c r="F39" i="51"/>
  <c r="D97" i="49"/>
  <c r="BI97" i="49" s="1"/>
  <c r="BN97" i="49" s="1"/>
  <c r="F29" i="51"/>
  <c r="F7" i="59"/>
  <c r="D22" i="49"/>
  <c r="W22" i="49" s="1"/>
  <c r="O47" i="50"/>
  <c r="F28" i="51"/>
  <c r="W77" i="48"/>
  <c r="Y77" i="48"/>
  <c r="P77" i="48"/>
  <c r="T77" i="48"/>
  <c r="S77" i="48"/>
  <c r="U77" i="48"/>
  <c r="O77" i="48"/>
  <c r="S34" i="50"/>
  <c r="S35" i="50" s="1"/>
  <c r="R71" i="48"/>
  <c r="R75" i="48" s="1"/>
  <c r="X34" i="48"/>
  <c r="D99" i="49"/>
  <c r="Z77" i="48"/>
  <c r="BK59" i="48"/>
  <c r="R26" i="48"/>
  <c r="T115" i="59" s="1"/>
  <c r="T116" i="59" s="1"/>
  <c r="V63" i="48"/>
  <c r="V65" i="48" s="1"/>
  <c r="V66" i="48" s="1"/>
  <c r="BK61" i="48"/>
  <c r="T125" i="59"/>
  <c r="BK60" i="48"/>
  <c r="F30" i="51"/>
  <c r="F24" i="51"/>
  <c r="E4" i="97" s="1"/>
  <c r="Q71" i="48"/>
  <c r="Q75" i="48" s="1"/>
  <c r="X26" i="48"/>
  <c r="X28" i="48" s="1"/>
  <c r="X29" i="48" s="1"/>
  <c r="Z117" i="59" s="1"/>
  <c r="BK51" i="48"/>
  <c r="V71" i="48"/>
  <c r="V75" i="48" s="1"/>
  <c r="F27" i="51"/>
  <c r="R7" i="52"/>
  <c r="X71" i="48"/>
  <c r="X75" i="48" s="1"/>
  <c r="D92" i="49"/>
  <c r="Q34" i="48"/>
  <c r="P47" i="50"/>
  <c r="Q30" i="50" s="1"/>
  <c r="Q63" i="48"/>
  <c r="Q65" i="48" s="1"/>
  <c r="BK58" i="48"/>
  <c r="V26" i="48"/>
  <c r="X115" i="59" s="1"/>
  <c r="E3" i="50"/>
  <c r="U66" i="48"/>
  <c r="O66" i="48"/>
  <c r="X63" i="48"/>
  <c r="X65" i="48" s="1"/>
  <c r="W66" i="48"/>
  <c r="X47" i="50"/>
  <c r="W47" i="50"/>
  <c r="V47" i="50"/>
  <c r="T66" i="48"/>
  <c r="Z66" i="48"/>
  <c r="P66" i="48"/>
  <c r="V7" i="52"/>
  <c r="X114" i="59"/>
  <c r="F21" i="51"/>
  <c r="X7" i="52"/>
  <c r="Z114" i="59"/>
  <c r="Y66" i="48"/>
  <c r="BK81" i="48"/>
  <c r="S39" i="50"/>
  <c r="E12" i="50"/>
  <c r="BK72" i="48"/>
  <c r="S66" i="48"/>
  <c r="R63" i="48"/>
  <c r="R65" i="48" s="1"/>
  <c r="R38" i="48"/>
  <c r="R40" i="48" s="1"/>
  <c r="R8" i="52" s="1"/>
  <c r="D20" i="49"/>
  <c r="E24" i="51"/>
  <c r="E3" i="51" s="1"/>
  <c r="C65" i="48"/>
  <c r="C66" i="48" s="1"/>
  <c r="F66" i="48"/>
  <c r="F89" i="48"/>
  <c r="BK54" i="48"/>
  <c r="C77" i="48"/>
  <c r="D9" i="49"/>
  <c r="AT9" i="49" s="1"/>
  <c r="Z29" i="48"/>
  <c r="AB117" i="59" s="1"/>
  <c r="W29" i="48"/>
  <c r="Y117" i="59" s="1"/>
  <c r="P29" i="48"/>
  <c r="R117" i="59" s="1"/>
  <c r="Y29" i="48"/>
  <c r="AA117" i="59" s="1"/>
  <c r="AM65" i="48"/>
  <c r="AM89" i="48" s="1"/>
  <c r="D5" i="49"/>
  <c r="F5" i="49" s="1"/>
  <c r="F66" i="49" s="1"/>
  <c r="D12" i="49"/>
  <c r="M12" i="49" s="1"/>
  <c r="M66" i="49" s="1"/>
  <c r="M68" i="49" s="1"/>
  <c r="D10" i="49"/>
  <c r="BG10" i="49" s="1"/>
  <c r="D8" i="49"/>
  <c r="BE8" i="49" s="1"/>
  <c r="AI34" i="50"/>
  <c r="AI35" i="50" s="1"/>
  <c r="D7" i="49"/>
  <c r="AF7" i="49" s="1"/>
  <c r="G68" i="82"/>
  <c r="G69" i="82" s="1"/>
  <c r="G67" i="82"/>
  <c r="G21" i="82" s="1"/>
  <c r="I68" i="82"/>
  <c r="I69" i="82" s="1"/>
  <c r="I67" i="82"/>
  <c r="I29" i="82" s="1"/>
  <c r="H68" i="82"/>
  <c r="H69" i="82" s="1"/>
  <c r="H67" i="82"/>
  <c r="H29" i="82" s="1"/>
  <c r="J68" i="82"/>
  <c r="J69" i="82" s="1"/>
  <c r="J67" i="82"/>
  <c r="J29" i="82" s="1"/>
  <c r="K67" i="82"/>
  <c r="K21" i="82" s="1"/>
  <c r="F67" i="82"/>
  <c r="F29" i="82" s="1"/>
  <c r="AC34" i="50"/>
  <c r="AC35" i="50" s="1"/>
  <c r="AD116" i="59"/>
  <c r="AD34" i="50"/>
  <c r="AD42" i="50" s="1"/>
  <c r="Z34" i="50"/>
  <c r="Z35" i="50" s="1"/>
  <c r="AF68" i="82"/>
  <c r="AF69" i="82" s="1"/>
  <c r="AL68" i="82"/>
  <c r="AL69" i="82" s="1"/>
  <c r="AJ28" i="48"/>
  <c r="AJ68" i="82"/>
  <c r="AJ69" i="82" s="1"/>
  <c r="BG79" i="82"/>
  <c r="BG81" i="82" s="1"/>
  <c r="BG19" i="82"/>
  <c r="BG20" i="82" s="1"/>
  <c r="BG36" i="52" s="1"/>
  <c r="BF47" i="50"/>
  <c r="BG30" i="50" s="1"/>
  <c r="AD67" i="82"/>
  <c r="AD29" i="82" s="1"/>
  <c r="AB68" i="82"/>
  <c r="AB69" i="82" s="1"/>
  <c r="AL116" i="59"/>
  <c r="G38" i="51"/>
  <c r="AC28" i="48"/>
  <c r="AH28" i="48"/>
  <c r="D62" i="49"/>
  <c r="BK62" i="49" s="1"/>
  <c r="BN62" i="49" s="1"/>
  <c r="BH38" i="48"/>
  <c r="AI116" i="59"/>
  <c r="AG28" i="48"/>
  <c r="BC65" i="82"/>
  <c r="BC67" i="82" s="1"/>
  <c r="R29" i="82"/>
  <c r="R37" i="82" s="1"/>
  <c r="BG38" i="48"/>
  <c r="D61" i="49"/>
  <c r="BJ61" i="49" s="1"/>
  <c r="BN61" i="49" s="1"/>
  <c r="AY79" i="82"/>
  <c r="AY81" i="82" s="1"/>
  <c r="AY19" i="82"/>
  <c r="AY20" i="82" s="1"/>
  <c r="AY36" i="52" s="1"/>
  <c r="BJ19" i="82"/>
  <c r="BJ20" i="82" s="1"/>
  <c r="BJ36" i="52" s="1"/>
  <c r="BJ79" i="82"/>
  <c r="BJ81" i="82" s="1"/>
  <c r="BA65" i="82"/>
  <c r="BA67" i="82" s="1"/>
  <c r="AK68" i="82"/>
  <c r="AK69" i="82" s="1"/>
  <c r="BH47" i="50"/>
  <c r="BI30" i="50" s="1"/>
  <c r="AG116" i="59"/>
  <c r="AB28" i="48"/>
  <c r="BB26" i="48"/>
  <c r="BD115" i="59" s="1"/>
  <c r="AE28" i="48"/>
  <c r="BH65" i="82"/>
  <c r="BG65" i="82"/>
  <c r="BG67" i="82" s="1"/>
  <c r="BF26" i="48"/>
  <c r="BH115" i="59" s="1"/>
  <c r="BB47" i="50"/>
  <c r="BC30" i="50" s="1"/>
  <c r="AC68" i="82"/>
  <c r="AC69" i="82" s="1"/>
  <c r="BK34" i="50"/>
  <c r="K115" i="59"/>
  <c r="I28" i="48"/>
  <c r="D55" i="49"/>
  <c r="BD55" i="49" s="1"/>
  <c r="BN55" i="49" s="1"/>
  <c r="BA38" i="48"/>
  <c r="BA40" i="48" s="1"/>
  <c r="I115" i="59"/>
  <c r="G28" i="48"/>
  <c r="L68" i="82"/>
  <c r="L69" i="82" s="1"/>
  <c r="L67" i="82"/>
  <c r="L21" i="82" s="1"/>
  <c r="D54" i="49"/>
  <c r="BC54" i="49" s="1"/>
  <c r="BN54" i="49" s="1"/>
  <c r="AZ38" i="48"/>
  <c r="AZ40" i="48" s="1"/>
  <c r="BE19" i="82"/>
  <c r="BE79" i="82"/>
  <c r="BE81" i="82" s="1"/>
  <c r="BD38" i="48"/>
  <c r="BD40" i="48" s="1"/>
  <c r="D58" i="49"/>
  <c r="BG58" i="49" s="1"/>
  <c r="BN58" i="49" s="1"/>
  <c r="AO40" i="49"/>
  <c r="BA40" i="49"/>
  <c r="BM40" i="49"/>
  <c r="BN40" i="49" s="1"/>
  <c r="AL125" i="59"/>
  <c r="AJ10" i="52"/>
  <c r="AH30" i="50"/>
  <c r="AH34" i="50" s="1"/>
  <c r="AG34" i="50"/>
  <c r="BB114" i="59"/>
  <c r="AZ7" i="52"/>
  <c r="BF86" i="82"/>
  <c r="BF27" i="82"/>
  <c r="BF74" i="82"/>
  <c r="BD55" i="82"/>
  <c r="V120" i="59"/>
  <c r="T8" i="52"/>
  <c r="BC27" i="82"/>
  <c r="BC86" i="82"/>
  <c r="BC34" i="48"/>
  <c r="D130" i="49"/>
  <c r="BF130" i="49" s="1"/>
  <c r="BN130" i="49" s="1"/>
  <c r="BC44" i="48"/>
  <c r="BC7" i="52"/>
  <c r="BE114" i="59"/>
  <c r="Z35" i="82"/>
  <c r="Z20" i="82"/>
  <c r="Z36" i="52" s="1"/>
  <c r="Z21" i="82"/>
  <c r="AK125" i="59"/>
  <c r="AI10" i="52"/>
  <c r="AA120" i="59"/>
  <c r="Y8" i="52"/>
  <c r="BG114" i="59"/>
  <c r="BE7" i="52"/>
  <c r="BE47" i="50"/>
  <c r="BF30" i="50" s="1"/>
  <c r="BB34" i="48"/>
  <c r="D129" i="49"/>
  <c r="BE129" i="49" s="1"/>
  <c r="BN129" i="49" s="1"/>
  <c r="BB44" i="48"/>
  <c r="AJ108" i="49"/>
  <c r="BH108" i="49"/>
  <c r="BN108" i="49" s="1"/>
  <c r="AV108" i="49"/>
  <c r="AG32" i="49"/>
  <c r="AS32" i="49"/>
  <c r="BE32" i="49"/>
  <c r="BN32" i="49" s="1"/>
  <c r="AL28" i="48"/>
  <c r="O29" i="48"/>
  <c r="Q117" i="59" s="1"/>
  <c r="AT51" i="82"/>
  <c r="J75" i="52"/>
  <c r="AE19" i="82"/>
  <c r="AE79" i="82"/>
  <c r="AE81" i="82" s="1"/>
  <c r="BB65" i="82"/>
  <c r="AY65" i="82"/>
  <c r="AL37" i="49"/>
  <c r="AX37" i="49"/>
  <c r="BJ37" i="49"/>
  <c r="BN37" i="49" s="1"/>
  <c r="S8" i="52"/>
  <c r="U120" i="59"/>
  <c r="AY47" i="50"/>
  <c r="AZ30" i="50" s="1"/>
  <c r="H3" i="50"/>
  <c r="BI114" i="59"/>
  <c r="BG7" i="52"/>
  <c r="AU107" i="49"/>
  <c r="AI107" i="49"/>
  <c r="BG107" i="49"/>
  <c r="BN107" i="49" s="1"/>
  <c r="AE29" i="82"/>
  <c r="AE28" i="82"/>
  <c r="AK19" i="82"/>
  <c r="AK20" i="82" s="1"/>
  <c r="AK36" i="52" s="1"/>
  <c r="AK79" i="82"/>
  <c r="AK81" i="82" s="1"/>
  <c r="BK114" i="59"/>
  <c r="BI7" i="52"/>
  <c r="AN120" i="59"/>
  <c r="AL8" i="52"/>
  <c r="BK111" i="49"/>
  <c r="BN111" i="49" s="1"/>
  <c r="AY111" i="49"/>
  <c r="AM111" i="49"/>
  <c r="BI27" i="82"/>
  <c r="BI86" i="82"/>
  <c r="BI74" i="82"/>
  <c r="AZ27" i="49"/>
  <c r="AB27" i="49"/>
  <c r="BL27" i="49"/>
  <c r="BN27" i="49" s="1"/>
  <c r="AN27" i="49"/>
  <c r="AI125" i="59"/>
  <c r="AG10" i="52"/>
  <c r="BE27" i="82"/>
  <c r="BE28" i="82" s="1"/>
  <c r="BE86" i="82"/>
  <c r="K75" i="52"/>
  <c r="AU51" i="82"/>
  <c r="AA10" i="52"/>
  <c r="G47" i="51"/>
  <c r="G13" i="51" s="1"/>
  <c r="AC125" i="59"/>
  <c r="BB86" i="82"/>
  <c r="BB27" i="82"/>
  <c r="BH26" i="48"/>
  <c r="BJ115" i="59" s="1"/>
  <c r="BJ114" i="59"/>
  <c r="BH7" i="52"/>
  <c r="AK120" i="59"/>
  <c r="AI8" i="52"/>
  <c r="V21" i="49"/>
  <c r="AH21" i="49"/>
  <c r="BF21" i="49"/>
  <c r="BN21" i="49" s="1"/>
  <c r="AT21" i="49"/>
  <c r="I7" i="59"/>
  <c r="BG47" i="50"/>
  <c r="BK38" i="49"/>
  <c r="BN38" i="49" s="1"/>
  <c r="AM38" i="49"/>
  <c r="AY38" i="49"/>
  <c r="BG86" i="82"/>
  <c r="BG27" i="82"/>
  <c r="AH120" i="59"/>
  <c r="AF8" i="52"/>
  <c r="AG67" i="82"/>
  <c r="AG29" i="82" s="1"/>
  <c r="AC10" i="52"/>
  <c r="AE125" i="59"/>
  <c r="AI79" i="82"/>
  <c r="AI81" i="82" s="1"/>
  <c r="AI19" i="82"/>
  <c r="AZ55" i="82"/>
  <c r="BH114" i="59"/>
  <c r="BF7" i="52"/>
  <c r="Y21" i="82"/>
  <c r="Y20" i="82"/>
  <c r="Y36" i="52" s="1"/>
  <c r="Y35" i="82"/>
  <c r="BF55" i="82"/>
  <c r="BC26" i="48"/>
  <c r="BE115" i="59" s="1"/>
  <c r="BE44" i="48"/>
  <c r="D132" i="49"/>
  <c r="BH132" i="49" s="1"/>
  <c r="BN132" i="49" s="1"/>
  <c r="AL35" i="82"/>
  <c r="AL20" i="82"/>
  <c r="AL36" i="52" s="1"/>
  <c r="AL21" i="82"/>
  <c r="AK116" i="59"/>
  <c r="H75" i="52"/>
  <c r="AR51" i="82"/>
  <c r="BH27" i="82"/>
  <c r="BH74" i="82"/>
  <c r="BH86" i="82"/>
  <c r="AY86" i="82"/>
  <c r="AY27" i="82"/>
  <c r="AY17" i="48"/>
  <c r="I21" i="51"/>
  <c r="H12" i="50"/>
  <c r="AZ39" i="50"/>
  <c r="BG26" i="48"/>
  <c r="BI115" i="59" s="1"/>
  <c r="AJ8" i="52"/>
  <c r="AL120" i="59"/>
  <c r="BJ26" i="48"/>
  <c r="BL115" i="59" s="1"/>
  <c r="AU34" i="49"/>
  <c r="BG34" i="49"/>
  <c r="BN34" i="49" s="1"/>
  <c r="AI34" i="49"/>
  <c r="BJ65" i="82"/>
  <c r="BJ67" i="82" s="1"/>
  <c r="AF104" i="49"/>
  <c r="BD104" i="49"/>
  <c r="BA78" i="48" s="1"/>
  <c r="AR104" i="49"/>
  <c r="AO78" i="48" s="1"/>
  <c r="AJ35" i="82"/>
  <c r="AJ21" i="82"/>
  <c r="AJ20" i="82"/>
  <c r="AJ36" i="52" s="1"/>
  <c r="AK28" i="82"/>
  <c r="AK29" i="82"/>
  <c r="BD7" i="52"/>
  <c r="BF114" i="59"/>
  <c r="AD17" i="49"/>
  <c r="R17" i="49"/>
  <c r="AP17" i="49"/>
  <c r="BB17" i="49"/>
  <c r="BN17" i="49" s="1"/>
  <c r="D127" i="49"/>
  <c r="BC127" i="49" s="1"/>
  <c r="BN127" i="49" s="1"/>
  <c r="AZ44" i="48"/>
  <c r="AZ26" i="48"/>
  <c r="BF65" i="82"/>
  <c r="BF67" i="82" s="1"/>
  <c r="BA7" i="52"/>
  <c r="BC114" i="59"/>
  <c r="BE105" i="49"/>
  <c r="BN105" i="49" s="1"/>
  <c r="AS105" i="49"/>
  <c r="AG105" i="49"/>
  <c r="AJ125" i="59"/>
  <c r="AH10" i="52"/>
  <c r="AJ29" i="82"/>
  <c r="AJ28" i="82"/>
  <c r="AD28" i="48"/>
  <c r="AB29" i="82"/>
  <c r="AB28" i="82"/>
  <c r="AJ34" i="50"/>
  <c r="AI28" i="48"/>
  <c r="AW51" i="82"/>
  <c r="M75" i="52"/>
  <c r="AC19" i="82"/>
  <c r="AC79" i="82"/>
  <c r="AC81" i="82" s="1"/>
  <c r="BB74" i="82"/>
  <c r="H3" i="91"/>
  <c r="H3" i="97"/>
  <c r="AY34" i="48"/>
  <c r="I39" i="51"/>
  <c r="D126" i="49"/>
  <c r="BB126" i="49" s="1"/>
  <c r="BN126" i="49" s="1"/>
  <c r="AY44" i="48"/>
  <c r="BL114" i="59"/>
  <c r="BJ7" i="52"/>
  <c r="BC74" i="82"/>
  <c r="S20" i="82"/>
  <c r="S35" i="82"/>
  <c r="S21" i="82"/>
  <c r="AI29" i="82"/>
  <c r="AI28" i="82"/>
  <c r="AC28" i="49"/>
  <c r="AO28" i="49"/>
  <c r="BM28" i="49"/>
  <c r="BN28" i="49" s="1"/>
  <c r="BA28" i="49"/>
  <c r="BD26" i="48"/>
  <c r="BF115" i="59" s="1"/>
  <c r="BD47" i="50"/>
  <c r="Y120" i="59"/>
  <c r="W8" i="52"/>
  <c r="BD65" i="82"/>
  <c r="BD67" i="82" s="1"/>
  <c r="BA26" i="48"/>
  <c r="BC115" i="59" s="1"/>
  <c r="AW109" i="49"/>
  <c r="AK109" i="49"/>
  <c r="BI109" i="49"/>
  <c r="BN109" i="49" s="1"/>
  <c r="S18" i="49"/>
  <c r="AQ18" i="49"/>
  <c r="AE18" i="49"/>
  <c r="BC18" i="49"/>
  <c r="BN18" i="49" s="1"/>
  <c r="AF116" i="59"/>
  <c r="AB35" i="82"/>
  <c r="AB20" i="82"/>
  <c r="AB36" i="52" s="1"/>
  <c r="AB21" i="82"/>
  <c r="BE26" i="48"/>
  <c r="BG115" i="59" s="1"/>
  <c r="AB51" i="52"/>
  <c r="F13" i="50"/>
  <c r="AA79" i="82"/>
  <c r="AA81" i="82" s="1"/>
  <c r="AA19" i="82"/>
  <c r="L75" i="52"/>
  <c r="AV51" i="82"/>
  <c r="D75" i="52"/>
  <c r="AN51" i="82"/>
  <c r="T42" i="50"/>
  <c r="AF28" i="48"/>
  <c r="I30" i="51"/>
  <c r="AF21" i="82"/>
  <c r="AF35" i="82"/>
  <c r="AF20" i="82"/>
  <c r="AF36" i="52" s="1"/>
  <c r="BF33" i="49"/>
  <c r="BN33" i="49" s="1"/>
  <c r="AH33" i="49"/>
  <c r="AT33" i="49"/>
  <c r="AE120" i="59"/>
  <c r="AC8" i="52"/>
  <c r="AB120" i="59"/>
  <c r="Z8" i="52"/>
  <c r="D136" i="49"/>
  <c r="BL136" i="49" s="1"/>
  <c r="BN136" i="49" s="1"/>
  <c r="BI34" i="48"/>
  <c r="BI44" i="48"/>
  <c r="AZ27" i="82"/>
  <c r="AZ86" i="82"/>
  <c r="AZ74" i="82"/>
  <c r="AZ65" i="82"/>
  <c r="AZ67" i="82" s="1"/>
  <c r="AA7" i="52"/>
  <c r="AC114" i="59"/>
  <c r="AA28" i="48"/>
  <c r="BI65" i="82"/>
  <c r="BI68" i="82" s="1"/>
  <c r="BI69" i="82" s="1"/>
  <c r="AH67" i="82"/>
  <c r="AH29" i="82" s="1"/>
  <c r="AD125" i="59"/>
  <c r="AB10" i="52"/>
  <c r="AX25" i="49"/>
  <c r="AL25" i="49"/>
  <c r="BJ25" i="49"/>
  <c r="BN25" i="49" s="1"/>
  <c r="Z25" i="49"/>
  <c r="BD74" i="82"/>
  <c r="BD86" i="82"/>
  <c r="BD27" i="82"/>
  <c r="U35" i="82"/>
  <c r="U21" i="82"/>
  <c r="U20" i="82"/>
  <c r="U36" i="52" s="1"/>
  <c r="Q21" i="82"/>
  <c r="Q20" i="82"/>
  <c r="Q35" i="82"/>
  <c r="AD28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AQ51" i="82"/>
  <c r="G75" i="52"/>
  <c r="AO51" i="82"/>
  <c r="E75" i="52"/>
  <c r="AC28" i="82"/>
  <c r="AC29" i="82"/>
  <c r="U42" i="50"/>
  <c r="AH35" i="82"/>
  <c r="AH20" i="82"/>
  <c r="AH36" i="52" s="1"/>
  <c r="I29" i="51"/>
  <c r="D137" i="49"/>
  <c r="BM137" i="49" s="1"/>
  <c r="BN137" i="49" s="1"/>
  <c r="BJ44" i="48"/>
  <c r="D39" i="49"/>
  <c r="AK38" i="48"/>
  <c r="AK40" i="48" s="1"/>
  <c r="AF31" i="49"/>
  <c r="BD31" i="49"/>
  <c r="BN31" i="49" s="1"/>
  <c r="AR31" i="49"/>
  <c r="D131" i="49"/>
  <c r="BG131" i="49" s="1"/>
  <c r="BN131" i="49" s="1"/>
  <c r="BD44" i="48"/>
  <c r="AB38" i="48"/>
  <c r="AB40" i="48" s="1"/>
  <c r="D30" i="49"/>
  <c r="X20" i="82"/>
  <c r="X21" i="82"/>
  <c r="X35" i="82"/>
  <c r="AD10" i="52"/>
  <c r="AF125" i="59"/>
  <c r="AB30" i="50"/>
  <c r="AB34" i="50" s="1"/>
  <c r="AA34" i="50"/>
  <c r="W21" i="82"/>
  <c r="W20" i="82"/>
  <c r="W35" i="82"/>
  <c r="V21" i="82"/>
  <c r="V20" i="82"/>
  <c r="V35" i="82"/>
  <c r="AF28" i="82"/>
  <c r="AF29" i="82"/>
  <c r="BM113" i="49"/>
  <c r="BN113" i="49" s="1"/>
  <c r="AO113" i="49"/>
  <c r="BA113" i="49"/>
  <c r="AM116" i="59"/>
  <c r="AA68" i="82"/>
  <c r="AA69" i="82" s="1"/>
  <c r="T20" i="82"/>
  <c r="T36" i="52" s="1"/>
  <c r="T21" i="82"/>
  <c r="T35" i="82"/>
  <c r="AK28" i="48"/>
  <c r="O20" i="82"/>
  <c r="O35" i="82"/>
  <c r="O21" i="82"/>
  <c r="BE34" i="48"/>
  <c r="AE68" i="82"/>
  <c r="AE69" i="82" s="1"/>
  <c r="AL29" i="82"/>
  <c r="AL28" i="82"/>
  <c r="AK36" i="49"/>
  <c r="AW36" i="49"/>
  <c r="BI36" i="49"/>
  <c r="BN36" i="49" s="1"/>
  <c r="AN116" i="59"/>
  <c r="BE65" i="82"/>
  <c r="O50" i="47"/>
  <c r="E28" i="47" s="1"/>
  <c r="E30" i="47" s="1"/>
  <c r="C75" i="52"/>
  <c r="AM51" i="82"/>
  <c r="AP51" i="82"/>
  <c r="F75" i="52"/>
  <c r="AA40" i="48"/>
  <c r="D29" i="49"/>
  <c r="AH116" i="59"/>
  <c r="I27" i="51"/>
  <c r="AY26" i="48"/>
  <c r="AN112" i="49"/>
  <c r="AZ112" i="49"/>
  <c r="BL112" i="49"/>
  <c r="BN112" i="49" s="1"/>
  <c r="AG79" i="82"/>
  <c r="AG81" i="82" s="1"/>
  <c r="AG19" i="82"/>
  <c r="P29" i="82"/>
  <c r="P21" i="82"/>
  <c r="AA28" i="82"/>
  <c r="AA29" i="82"/>
  <c r="AI68" i="82"/>
  <c r="AI69" i="82" s="1"/>
  <c r="BJ34" i="48"/>
  <c r="BF44" i="48"/>
  <c r="BF34" i="48"/>
  <c r="D133" i="49"/>
  <c r="BI133" i="49" s="1"/>
  <c r="BN133" i="49" s="1"/>
  <c r="BI26" i="48"/>
  <c r="BK115" i="59" s="1"/>
  <c r="AQ103" i="49"/>
  <c r="AE103" i="49"/>
  <c r="BC103" i="49"/>
  <c r="BN103" i="49" s="1"/>
  <c r="BA44" i="48"/>
  <c r="D128" i="49"/>
  <c r="BD128" i="49" s="1"/>
  <c r="BN128" i="49" s="1"/>
  <c r="AT106" i="49"/>
  <c r="BF106" i="49"/>
  <c r="BN106" i="49" s="1"/>
  <c r="AH106" i="49"/>
  <c r="BI47" i="50"/>
  <c r="BA86" i="82"/>
  <c r="BA74" i="82"/>
  <c r="BA27" i="82"/>
  <c r="AE10" i="52"/>
  <c r="AG125" i="59"/>
  <c r="BI55" i="82"/>
  <c r="AF30" i="50"/>
  <c r="AF34" i="50" s="1"/>
  <c r="AE34" i="50"/>
  <c r="AZ47" i="50"/>
  <c r="BA47" i="50"/>
  <c r="AJ116" i="59"/>
  <c r="AD79" i="82"/>
  <c r="AD81" i="82" s="1"/>
  <c r="AD19" i="82"/>
  <c r="BC47" i="50"/>
  <c r="BD30" i="50" s="1"/>
  <c r="AN125" i="59"/>
  <c r="AL10" i="52"/>
  <c r="BJ110" i="49"/>
  <c r="BN110" i="49" s="1"/>
  <c r="AX110" i="49"/>
  <c r="AL110" i="49"/>
  <c r="BD114" i="59"/>
  <c r="BB7" i="52"/>
  <c r="AG38" i="48"/>
  <c r="AG40" i="48" s="1"/>
  <c r="D35" i="49"/>
  <c r="AD8" i="52"/>
  <c r="AF120" i="59"/>
  <c r="AX51" i="82"/>
  <c r="N75" i="52"/>
  <c r="AS51" i="82"/>
  <c r="I75" i="52"/>
  <c r="BB102" i="49"/>
  <c r="BN102" i="49" s="1"/>
  <c r="AP102" i="49"/>
  <c r="AD102" i="49"/>
  <c r="BH44" i="48"/>
  <c r="D135" i="49"/>
  <c r="BK135" i="49" s="1"/>
  <c r="BN135" i="49" s="1"/>
  <c r="I28" i="51"/>
  <c r="D134" i="49"/>
  <c r="BJ134" i="49" s="1"/>
  <c r="BN134" i="49" s="1"/>
  <c r="BG44" i="48"/>
  <c r="AF10" i="52"/>
  <c r="AH125" i="59"/>
  <c r="AK10" i="52"/>
  <c r="AM125" i="59"/>
  <c r="BJ86" i="82"/>
  <c r="BJ27" i="82"/>
  <c r="AG28" i="82"/>
  <c r="M28" i="48"/>
  <c r="G34" i="50"/>
  <c r="G35" i="50" s="1"/>
  <c r="I34" i="50"/>
  <c r="I35" i="50" s="1"/>
  <c r="O116" i="59"/>
  <c r="P116" i="59"/>
  <c r="K28" i="48"/>
  <c r="H28" i="48"/>
  <c r="F28" i="48"/>
  <c r="N68" i="82"/>
  <c r="N69" i="82" s="1"/>
  <c r="M68" i="82"/>
  <c r="M69" i="82" s="1"/>
  <c r="L28" i="48"/>
  <c r="K69" i="82"/>
  <c r="C19" i="82"/>
  <c r="C10" i="52"/>
  <c r="E125" i="59"/>
  <c r="E47" i="51"/>
  <c r="G125" i="59"/>
  <c r="E10" i="52"/>
  <c r="N21" i="82"/>
  <c r="N20" i="82"/>
  <c r="N35" i="82"/>
  <c r="E115" i="59"/>
  <c r="E31" i="51"/>
  <c r="M20" i="82"/>
  <c r="M35" i="82"/>
  <c r="M21" i="82"/>
  <c r="I10" i="52"/>
  <c r="K125" i="59"/>
  <c r="BB78" i="49"/>
  <c r="AP78" i="49"/>
  <c r="R78" i="49"/>
  <c r="R139" i="49" s="1"/>
  <c r="F78" i="49"/>
  <c r="F139" i="49" s="1"/>
  <c r="AD78" i="49"/>
  <c r="N29" i="82"/>
  <c r="N28" i="82"/>
  <c r="G120" i="59"/>
  <c r="E8" i="52"/>
  <c r="F69" i="82"/>
  <c r="J34" i="50"/>
  <c r="D28" i="48"/>
  <c r="J20" i="82"/>
  <c r="J35" i="82"/>
  <c r="H120" i="59"/>
  <c r="F8" i="52"/>
  <c r="BH84" i="49"/>
  <c r="AV84" i="49"/>
  <c r="X84" i="49"/>
  <c r="X139" i="49" s="1"/>
  <c r="X141" i="49" s="1"/>
  <c r="L84" i="49"/>
  <c r="L139" i="49" s="1"/>
  <c r="L141" i="49" s="1"/>
  <c r="AJ84" i="49"/>
  <c r="N125" i="59"/>
  <c r="L10" i="52"/>
  <c r="I125" i="59"/>
  <c r="G10" i="52"/>
  <c r="G35" i="82"/>
  <c r="G20" i="82"/>
  <c r="AE79" i="49"/>
  <c r="S79" i="49"/>
  <c r="S139" i="49" s="1"/>
  <c r="S141" i="49" s="1"/>
  <c r="AQ79" i="49"/>
  <c r="BC79" i="49"/>
  <c r="G79" i="49"/>
  <c r="G139" i="49" s="1"/>
  <c r="G141" i="49" s="1"/>
  <c r="AK85" i="49"/>
  <c r="M85" i="49"/>
  <c r="M139" i="49" s="1"/>
  <c r="M141" i="49" s="1"/>
  <c r="BI85" i="49"/>
  <c r="Y85" i="49"/>
  <c r="AW85" i="49"/>
  <c r="E20" i="82"/>
  <c r="E21" i="82"/>
  <c r="E35" i="82"/>
  <c r="AA87" i="49"/>
  <c r="AY87" i="49"/>
  <c r="AM87" i="49"/>
  <c r="BK87" i="49"/>
  <c r="O87" i="49"/>
  <c r="O139" i="49" s="1"/>
  <c r="O141" i="49" s="1"/>
  <c r="G28" i="82"/>
  <c r="L35" i="82"/>
  <c r="L20" i="82"/>
  <c r="BF82" i="49"/>
  <c r="AT82" i="49"/>
  <c r="J82" i="49"/>
  <c r="J139" i="49" s="1"/>
  <c r="J141" i="49" s="1"/>
  <c r="AH82" i="49"/>
  <c r="V82" i="49"/>
  <c r="V139" i="49" s="1"/>
  <c r="V141" i="49" s="1"/>
  <c r="D29" i="82"/>
  <c r="D28" i="82"/>
  <c r="D11" i="49"/>
  <c r="D10" i="52"/>
  <c r="F125" i="59"/>
  <c r="G8" i="52"/>
  <c r="I120" i="59"/>
  <c r="AX86" i="49"/>
  <c r="N86" i="49"/>
  <c r="N139" i="49" s="1"/>
  <c r="N141" i="49" s="1"/>
  <c r="AL86" i="49"/>
  <c r="Z86" i="49"/>
  <c r="Z139" i="49" s="1"/>
  <c r="Z141" i="49" s="1"/>
  <c r="BJ86" i="49"/>
  <c r="J10" i="52"/>
  <c r="L125" i="59"/>
  <c r="K35" i="82"/>
  <c r="W83" i="49"/>
  <c r="W139" i="49" s="1"/>
  <c r="W141" i="49" s="1"/>
  <c r="AU83" i="49"/>
  <c r="BG83" i="49"/>
  <c r="AI83" i="49"/>
  <c r="K83" i="49"/>
  <c r="K139" i="49" s="1"/>
  <c r="K141" i="49" s="1"/>
  <c r="L28" i="82"/>
  <c r="H125" i="59"/>
  <c r="F10" i="52"/>
  <c r="E114" i="59"/>
  <c r="C7" i="52"/>
  <c r="C28" i="48"/>
  <c r="C27" i="82"/>
  <c r="D14" i="49"/>
  <c r="J28" i="48"/>
  <c r="D6" i="49"/>
  <c r="J9" i="49"/>
  <c r="J66" i="49" s="1"/>
  <c r="J68" i="49" s="1"/>
  <c r="V9" i="49"/>
  <c r="K10" i="52"/>
  <c r="M125" i="59"/>
  <c r="N10" i="52"/>
  <c r="P125" i="59"/>
  <c r="H19" i="82"/>
  <c r="F34" i="50"/>
  <c r="I28" i="82"/>
  <c r="F28" i="82"/>
  <c r="H10" i="52"/>
  <c r="J125" i="59"/>
  <c r="AG81" i="49"/>
  <c r="BE81" i="49"/>
  <c r="I81" i="49"/>
  <c r="I139" i="49" s="1"/>
  <c r="I141" i="49" s="1"/>
  <c r="AS81" i="49"/>
  <c r="U81" i="49"/>
  <c r="U139" i="49" s="1"/>
  <c r="U141" i="49" s="1"/>
  <c r="M34" i="50"/>
  <c r="N30" i="50"/>
  <c r="N34" i="50" s="1"/>
  <c r="L30" i="50"/>
  <c r="L34" i="50" s="1"/>
  <c r="K34" i="50"/>
  <c r="E38" i="51"/>
  <c r="D13" i="49"/>
  <c r="BA89" i="49"/>
  <c r="Q89" i="49"/>
  <c r="Q139" i="49" s="1"/>
  <c r="Q141" i="49" s="1"/>
  <c r="BM89" i="49"/>
  <c r="AO89" i="49"/>
  <c r="AC89" i="49"/>
  <c r="AC139" i="49" s="1"/>
  <c r="AC141" i="49" s="1"/>
  <c r="I19" i="82"/>
  <c r="N28" i="48"/>
  <c r="H34" i="50"/>
  <c r="D15" i="49"/>
  <c r="C65" i="82"/>
  <c r="M10" i="52"/>
  <c r="O125" i="59"/>
  <c r="D35" i="82"/>
  <c r="D21" i="82"/>
  <c r="D20" i="82"/>
  <c r="M28" i="82"/>
  <c r="M29" i="82"/>
  <c r="E28" i="48"/>
  <c r="D16" i="49"/>
  <c r="H8" i="52"/>
  <c r="J120" i="59"/>
  <c r="H28" i="82"/>
  <c r="L120" i="59"/>
  <c r="J8" i="52"/>
  <c r="J28" i="82"/>
  <c r="AF80" i="49"/>
  <c r="T80" i="49"/>
  <c r="BD80" i="49"/>
  <c r="AR80" i="49"/>
  <c r="H80" i="49"/>
  <c r="H139" i="49" s="1"/>
  <c r="H141" i="49" s="1"/>
  <c r="D30" i="50"/>
  <c r="D6" i="50" s="1"/>
  <c r="C34" i="50"/>
  <c r="E28" i="82"/>
  <c r="E29" i="82"/>
  <c r="C56" i="82"/>
  <c r="P88" i="49"/>
  <c r="P139" i="49" s="1"/>
  <c r="P141" i="49" s="1"/>
  <c r="AZ88" i="49"/>
  <c r="BL88" i="49"/>
  <c r="AN88" i="49"/>
  <c r="AB88" i="49"/>
  <c r="AB139" i="49" s="1"/>
  <c r="AB141" i="49" s="1"/>
  <c r="K28" i="82"/>
  <c r="F19" i="82"/>
  <c r="E30" i="50"/>
  <c r="E34" i="50" s="1"/>
  <c r="D51" i="52"/>
  <c r="D13" i="50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BK103" i="82" l="1"/>
  <c r="J41" i="48"/>
  <c r="J82" i="82"/>
  <c r="J83" i="82" s="1"/>
  <c r="G41" i="48"/>
  <c r="G82" i="82"/>
  <c r="G83" i="82" s="1"/>
  <c r="G29" i="82"/>
  <c r="AE8" i="52"/>
  <c r="V8" i="52"/>
  <c r="S42" i="50"/>
  <c r="AU22" i="49"/>
  <c r="U8" i="52"/>
  <c r="BG22" i="49"/>
  <c r="BN22" i="49" s="1"/>
  <c r="AI22" i="49"/>
  <c r="T89" i="48"/>
  <c r="X125" i="59"/>
  <c r="F3" i="51"/>
  <c r="E4" i="91"/>
  <c r="AW97" i="49"/>
  <c r="Q34" i="50"/>
  <c r="Q35" i="50" s="1"/>
  <c r="Q28" i="48"/>
  <c r="Q29" i="48" s="1"/>
  <c r="S117" i="59" s="1"/>
  <c r="D24" i="49"/>
  <c r="AK24" i="49" s="1"/>
  <c r="Y89" i="48"/>
  <c r="AV23" i="49"/>
  <c r="BH23" i="49"/>
  <c r="BN23" i="49" s="1"/>
  <c r="AJ23" i="49"/>
  <c r="X23" i="49"/>
  <c r="R28" i="48"/>
  <c r="R29" i="48" s="1"/>
  <c r="T117" i="59" s="1"/>
  <c r="W89" i="48"/>
  <c r="T88" i="48"/>
  <c r="P30" i="50"/>
  <c r="P34" i="50" s="1"/>
  <c r="O34" i="50"/>
  <c r="R35" i="50"/>
  <c r="R43" i="50" s="1"/>
  <c r="R40" i="64" s="1"/>
  <c r="Y97" i="49"/>
  <c r="Y139" i="49" s="1"/>
  <c r="Y141" i="49" s="1"/>
  <c r="AK97" i="49"/>
  <c r="AK139" i="49" s="1"/>
  <c r="AK141" i="49" s="1"/>
  <c r="AH45" i="48" s="1"/>
  <c r="Q42" i="50"/>
  <c r="S89" i="48"/>
  <c r="Z89" i="48"/>
  <c r="F38" i="51"/>
  <c r="F47" i="51"/>
  <c r="F13" i="51" s="1"/>
  <c r="P88" i="48"/>
  <c r="P89" i="48"/>
  <c r="O88" i="48"/>
  <c r="O89" i="48"/>
  <c r="X77" i="48"/>
  <c r="V77" i="48"/>
  <c r="AM99" i="49"/>
  <c r="AM139" i="49" s="1"/>
  <c r="AM141" i="49" s="1"/>
  <c r="AJ87" i="82" s="1"/>
  <c r="AJ88" i="82" s="1"/>
  <c r="AJ30" i="82" s="1"/>
  <c r="BK99" i="49"/>
  <c r="BN99" i="49" s="1"/>
  <c r="AY99" i="49"/>
  <c r="AA99" i="49"/>
  <c r="AA139" i="49" s="1"/>
  <c r="AA141" i="49" s="1"/>
  <c r="U88" i="48"/>
  <c r="Y88" i="48"/>
  <c r="X38" i="48"/>
  <c r="X40" i="48" s="1"/>
  <c r="D26" i="49"/>
  <c r="X10" i="52"/>
  <c r="Z125" i="59"/>
  <c r="S88" i="48"/>
  <c r="W88" i="48"/>
  <c r="U89" i="48"/>
  <c r="Q77" i="48"/>
  <c r="R77" i="48"/>
  <c r="Z88" i="48"/>
  <c r="Z115" i="59"/>
  <c r="F11" i="59" s="1"/>
  <c r="E21" i="116" s="1"/>
  <c r="F31" i="51"/>
  <c r="F5" i="51" s="1"/>
  <c r="F10" i="59"/>
  <c r="E20" i="116" s="1"/>
  <c r="D19" i="49"/>
  <c r="Q38" i="48"/>
  <c r="Q40" i="48" s="1"/>
  <c r="T92" i="49"/>
  <c r="T139" i="49" s="1"/>
  <c r="BD92" i="49"/>
  <c r="BN92" i="49" s="1"/>
  <c r="AR92" i="49"/>
  <c r="AF92" i="49"/>
  <c r="AF139" i="49" s="1"/>
  <c r="AF141" i="49" s="1"/>
  <c r="AC45" i="48" s="1"/>
  <c r="BK71" i="48"/>
  <c r="X116" i="59"/>
  <c r="Q10" i="52"/>
  <c r="S125" i="59"/>
  <c r="Q66" i="48"/>
  <c r="S51" i="52"/>
  <c r="E13" i="50"/>
  <c r="X66" i="48"/>
  <c r="W30" i="50"/>
  <c r="W34" i="50" s="1"/>
  <c r="V34" i="50"/>
  <c r="V28" i="48"/>
  <c r="X30" i="50"/>
  <c r="X34" i="50" s="1"/>
  <c r="BK63" i="48"/>
  <c r="R66" i="48"/>
  <c r="Y30" i="50"/>
  <c r="Y34" i="50" s="1"/>
  <c r="Y42" i="50" s="1"/>
  <c r="AH9" i="49"/>
  <c r="AH66" i="49" s="1"/>
  <c r="AH68" i="49" s="1"/>
  <c r="AE41" i="48" s="1"/>
  <c r="T120" i="59"/>
  <c r="AS20" i="49"/>
  <c r="BE20" i="49"/>
  <c r="BN20" i="49" s="1"/>
  <c r="AG20" i="49"/>
  <c r="U20" i="49"/>
  <c r="W10" i="49"/>
  <c r="W66" i="49" s="1"/>
  <c r="W68" i="49" s="1"/>
  <c r="T41" i="48" s="1"/>
  <c r="C88" i="48"/>
  <c r="C89" i="48"/>
  <c r="BA89" i="48"/>
  <c r="BA88" i="48"/>
  <c r="I8" i="49"/>
  <c r="I66" i="49" s="1"/>
  <c r="I68" i="49" s="1"/>
  <c r="AO89" i="48"/>
  <c r="AO88" i="48"/>
  <c r="BF9" i="49"/>
  <c r="BN9" i="49" s="1"/>
  <c r="AI10" i="49"/>
  <c r="K10" i="49"/>
  <c r="K66" i="49" s="1"/>
  <c r="K68" i="49" s="1"/>
  <c r="AD5" i="49"/>
  <c r="BB5" i="49"/>
  <c r="BN5" i="49" s="1"/>
  <c r="R5" i="49"/>
  <c r="R66" i="49" s="1"/>
  <c r="R68" i="49" s="1"/>
  <c r="O41" i="48" s="1"/>
  <c r="AP5" i="49"/>
  <c r="AI29" i="48"/>
  <c r="AK117" i="59" s="1"/>
  <c r="AL29" i="48"/>
  <c r="AN117" i="59" s="1"/>
  <c r="K116" i="59"/>
  <c r="AE29" i="48"/>
  <c r="AG117" i="59" s="1"/>
  <c r="AG29" i="48"/>
  <c r="AI117" i="59" s="1"/>
  <c r="AM66" i="48"/>
  <c r="BK65" i="48"/>
  <c r="I116" i="59"/>
  <c r="AB29" i="48"/>
  <c r="AD117" i="59" s="1"/>
  <c r="N116" i="59"/>
  <c r="AF29" i="48"/>
  <c r="AH117" i="59" s="1"/>
  <c r="AH29" i="48"/>
  <c r="AJ117" i="59" s="1"/>
  <c r="H116" i="59"/>
  <c r="AD29" i="48"/>
  <c r="AF117" i="59" s="1"/>
  <c r="AC29" i="48"/>
  <c r="AE117" i="59" s="1"/>
  <c r="AJ29" i="48"/>
  <c r="AL117" i="59" s="1"/>
  <c r="J116" i="59"/>
  <c r="M116" i="59"/>
  <c r="AK29" i="48"/>
  <c r="AM117" i="59" s="1"/>
  <c r="M29" i="48"/>
  <c r="O117" i="59" s="1"/>
  <c r="AK12" i="49"/>
  <c r="Y12" i="49"/>
  <c r="BI12" i="49"/>
  <c r="BN12" i="49" s="1"/>
  <c r="AW12" i="49"/>
  <c r="AU10" i="49"/>
  <c r="BN104" i="49"/>
  <c r="K29" i="82"/>
  <c r="K37" i="82" s="1"/>
  <c r="T7" i="49"/>
  <c r="BD7" i="49"/>
  <c r="BN7" i="49" s="1"/>
  <c r="U8" i="49"/>
  <c r="AG8" i="49"/>
  <c r="H7" i="49"/>
  <c r="H66" i="49" s="1"/>
  <c r="H68" i="49" s="1"/>
  <c r="AS8" i="49"/>
  <c r="AR7" i="49"/>
  <c r="AI42" i="50"/>
  <c r="BG40" i="48"/>
  <c r="BH40" i="48"/>
  <c r="AC42" i="50"/>
  <c r="C55" i="82"/>
  <c r="C28" i="82" s="1"/>
  <c r="C67" i="82"/>
  <c r="C21" i="82" s="1"/>
  <c r="AD35" i="50"/>
  <c r="AD50" i="52" s="1"/>
  <c r="J21" i="82"/>
  <c r="J37" i="82" s="1"/>
  <c r="Z42" i="50"/>
  <c r="I29" i="48"/>
  <c r="K117" i="59" s="1"/>
  <c r="BD116" i="59"/>
  <c r="BA68" i="82"/>
  <c r="BA69" i="82" s="1"/>
  <c r="BC68" i="82"/>
  <c r="BC69" i="82" s="1"/>
  <c r="L29" i="82"/>
  <c r="L37" i="82" s="1"/>
  <c r="BF34" i="50"/>
  <c r="BF35" i="50" s="1"/>
  <c r="H29" i="48"/>
  <c r="J117" i="59" s="1"/>
  <c r="AF36" i="82"/>
  <c r="BG35" i="82"/>
  <c r="BH28" i="48"/>
  <c r="BG21" i="82"/>
  <c r="BG37" i="52" s="1"/>
  <c r="BJ35" i="82"/>
  <c r="AI139" i="49"/>
  <c r="AI141" i="49" s="1"/>
  <c r="AF45" i="48" s="1"/>
  <c r="AJ139" i="49"/>
  <c r="AJ141" i="49" s="1"/>
  <c r="AG87" i="82" s="1"/>
  <c r="AG88" i="82" s="1"/>
  <c r="BB28" i="48"/>
  <c r="AY35" i="82"/>
  <c r="G29" i="48"/>
  <c r="I117" i="59" s="1"/>
  <c r="AN139" i="49"/>
  <c r="AN141" i="49" s="1"/>
  <c r="AK87" i="82" s="1"/>
  <c r="AK88" i="82" s="1"/>
  <c r="AO139" i="49"/>
  <c r="AO141" i="49" s="1"/>
  <c r="AL87" i="82" s="1"/>
  <c r="AL88" i="82" s="1"/>
  <c r="V66" i="49"/>
  <c r="V68" i="49" s="1"/>
  <c r="S41" i="48" s="1"/>
  <c r="Y36" i="82"/>
  <c r="BI67" i="82"/>
  <c r="BI29" i="82" s="1"/>
  <c r="AG139" i="49"/>
  <c r="AG141" i="49" s="1"/>
  <c r="AD87" i="82" s="1"/>
  <c r="AD88" i="82" s="1"/>
  <c r="AH36" i="82"/>
  <c r="BF28" i="48"/>
  <c r="BJ21" i="82"/>
  <c r="BJ37" i="52" s="1"/>
  <c r="BH116" i="59"/>
  <c r="BL116" i="59"/>
  <c r="BC34" i="50"/>
  <c r="BC35" i="50" s="1"/>
  <c r="BC50" i="52" s="1"/>
  <c r="BH67" i="82"/>
  <c r="BH29" i="82" s="1"/>
  <c r="BH68" i="82"/>
  <c r="BH69" i="82" s="1"/>
  <c r="AL36" i="82"/>
  <c r="AK36" i="82"/>
  <c r="BF68" i="82"/>
  <c r="BF69" i="82" s="1"/>
  <c r="Z36" i="82"/>
  <c r="BK35" i="50"/>
  <c r="BK42" i="50"/>
  <c r="BI116" i="59"/>
  <c r="BG68" i="82"/>
  <c r="BG69" i="82" s="1"/>
  <c r="AJ36" i="82"/>
  <c r="G42" i="51"/>
  <c r="AH139" i="49"/>
  <c r="AH141" i="49" s="1"/>
  <c r="AE45" i="48" s="1"/>
  <c r="AE139" i="49"/>
  <c r="AE141" i="49" s="1"/>
  <c r="AB87" i="82" s="1"/>
  <c r="AB88" i="82" s="1"/>
  <c r="G42" i="50"/>
  <c r="AS75" i="82"/>
  <c r="AS74" i="82" s="1"/>
  <c r="AS52" i="82"/>
  <c r="AS56" i="82" s="1"/>
  <c r="AS62" i="82"/>
  <c r="AS61" i="82"/>
  <c r="AS63" i="82"/>
  <c r="AS60" i="82"/>
  <c r="BH125" i="59"/>
  <c r="BF10" i="52"/>
  <c r="O36" i="52"/>
  <c r="O36" i="82"/>
  <c r="W36" i="52"/>
  <c r="W36" i="82"/>
  <c r="AO52" i="82"/>
  <c r="AO56" i="82" s="1"/>
  <c r="AO55" i="82" s="1"/>
  <c r="AO62" i="82"/>
  <c r="AO63" i="82"/>
  <c r="AO61" i="82"/>
  <c r="AO60" i="82"/>
  <c r="AO75" i="82"/>
  <c r="Q36" i="52"/>
  <c r="Q36" i="82"/>
  <c r="G3" i="51"/>
  <c r="G6" i="51" s="1"/>
  <c r="G7" i="51" s="1"/>
  <c r="F4" i="91"/>
  <c r="F4" i="97"/>
  <c r="AF37" i="82"/>
  <c r="AF37" i="52"/>
  <c r="AV52" i="82"/>
  <c r="AV56" i="82" s="1"/>
  <c r="AV61" i="82"/>
  <c r="AV62" i="82"/>
  <c r="AV63" i="82"/>
  <c r="AV75" i="82"/>
  <c r="AV74" i="82" s="1"/>
  <c r="AV60" i="82"/>
  <c r="AB37" i="82"/>
  <c r="AB37" i="52"/>
  <c r="AW35" i="48"/>
  <c r="AW34" i="48" s="1"/>
  <c r="AX25" i="50"/>
  <c r="AX15" i="92"/>
  <c r="AW23" i="48"/>
  <c r="AW21" i="71"/>
  <c r="AW21" i="48"/>
  <c r="AW14" i="48"/>
  <c r="AW17" i="48" s="1"/>
  <c r="AW22" i="48"/>
  <c r="AX38" i="50"/>
  <c r="AX39" i="50" s="1"/>
  <c r="AX51" i="52" s="1"/>
  <c r="AW24" i="48"/>
  <c r="AY111" i="59"/>
  <c r="AZ51" i="52"/>
  <c r="H13" i="50"/>
  <c r="BH28" i="82"/>
  <c r="BH30" i="50"/>
  <c r="BH34" i="50" s="1"/>
  <c r="BG34" i="50"/>
  <c r="BB68" i="82"/>
  <c r="BB69" i="82" s="1"/>
  <c r="BB67" i="82"/>
  <c r="BB29" i="82" s="1"/>
  <c r="Z37" i="82"/>
  <c r="Z37" i="52"/>
  <c r="I38" i="51"/>
  <c r="BC38" i="48"/>
  <c r="BC40" i="48" s="1"/>
  <c r="D57" i="49"/>
  <c r="BF57" i="49" s="1"/>
  <c r="BN57" i="49" s="1"/>
  <c r="BF28" i="82"/>
  <c r="BF29" i="82"/>
  <c r="BC120" i="59"/>
  <c r="BA8" i="52"/>
  <c r="AY25" i="50"/>
  <c r="AX47" i="50" s="1"/>
  <c r="AX21" i="71"/>
  <c r="AY15" i="92"/>
  <c r="AX21" i="48"/>
  <c r="AX24" i="48"/>
  <c r="AY38" i="50"/>
  <c r="AY39" i="50" s="1"/>
  <c r="AY51" i="52" s="1"/>
  <c r="AZ111" i="59"/>
  <c r="AX23" i="48"/>
  <c r="AX35" i="48"/>
  <c r="AX22" i="48"/>
  <c r="AX14" i="48"/>
  <c r="AX17" i="48" s="1"/>
  <c r="BC125" i="59"/>
  <c r="BA10" i="52"/>
  <c r="BJ38" i="48"/>
  <c r="BJ40" i="48" s="1"/>
  <c r="D64" i="49"/>
  <c r="BM64" i="49" s="1"/>
  <c r="BN64" i="49" s="1"/>
  <c r="BB29" i="49"/>
  <c r="BN29" i="49" s="1"/>
  <c r="AP29" i="49"/>
  <c r="AD29" i="49"/>
  <c r="AM21" i="48"/>
  <c r="AM24" i="48"/>
  <c r="AM22" i="48"/>
  <c r="AN15" i="92"/>
  <c r="AM21" i="71"/>
  <c r="AM14" i="48"/>
  <c r="AN38" i="50"/>
  <c r="AM23" i="48"/>
  <c r="AM35" i="48"/>
  <c r="AM34" i="48" s="1"/>
  <c r="AN25" i="50"/>
  <c r="AO111" i="59"/>
  <c r="BK13" i="48"/>
  <c r="BL38" i="50" s="1"/>
  <c r="W37" i="52"/>
  <c r="W37" i="82"/>
  <c r="Q37" i="82"/>
  <c r="Q37" i="52"/>
  <c r="G33" i="51"/>
  <c r="G34" i="51" s="1"/>
  <c r="AA29" i="48"/>
  <c r="AC117" i="59" s="1"/>
  <c r="AZ28" i="82"/>
  <c r="AZ29" i="82"/>
  <c r="AV35" i="48"/>
  <c r="AV24" i="48"/>
  <c r="AW25" i="50"/>
  <c r="AV14" i="48"/>
  <c r="AV17" i="48" s="1"/>
  <c r="AV22" i="48"/>
  <c r="AW15" i="92"/>
  <c r="AX111" i="59"/>
  <c r="AV23" i="48"/>
  <c r="AW38" i="50"/>
  <c r="AW39" i="50" s="1"/>
  <c r="AW51" i="52" s="1"/>
  <c r="AV21" i="71"/>
  <c r="AV21" i="48"/>
  <c r="S36" i="82"/>
  <c r="S36" i="52"/>
  <c r="D53" i="49"/>
  <c r="BB53" i="49" s="1"/>
  <c r="BN53" i="49" s="1"/>
  <c r="AY38" i="48"/>
  <c r="AY40" i="48" s="1"/>
  <c r="AW52" i="82"/>
  <c r="AW56" i="82" s="1"/>
  <c r="AW75" i="82"/>
  <c r="AW63" i="82"/>
  <c r="AW62" i="82"/>
  <c r="AW61" i="82"/>
  <c r="AW60" i="82"/>
  <c r="AR24" i="48"/>
  <c r="AT111" i="59"/>
  <c r="AR21" i="48"/>
  <c r="AR14" i="48"/>
  <c r="AR17" i="48" s="1"/>
  <c r="AR35" i="48"/>
  <c r="AR21" i="71"/>
  <c r="AR22" i="48"/>
  <c r="AS25" i="50"/>
  <c r="AR23" i="48"/>
  <c r="AS15" i="92"/>
  <c r="AS38" i="50"/>
  <c r="AS39" i="50" s="1"/>
  <c r="AS51" i="52" s="1"/>
  <c r="AC50" i="52"/>
  <c r="AC66" i="50"/>
  <c r="AE68" i="50" s="1"/>
  <c r="AC43" i="50"/>
  <c r="AC40" i="64" s="1"/>
  <c r="AZ68" i="82"/>
  <c r="AZ69" i="82" s="1"/>
  <c r="AU52" i="82"/>
  <c r="AU56" i="82" s="1"/>
  <c r="AU55" i="82" s="1"/>
  <c r="AU60" i="82"/>
  <c r="AU75" i="82"/>
  <c r="AU74" i="82" s="1"/>
  <c r="AU63" i="82"/>
  <c r="AU62" i="82"/>
  <c r="AU61" i="82"/>
  <c r="BB38" i="48"/>
  <c r="BB40" i="48" s="1"/>
  <c r="D56" i="49"/>
  <c r="BE56" i="49" s="1"/>
  <c r="BN56" i="49" s="1"/>
  <c r="X37" i="52"/>
  <c r="X37" i="82"/>
  <c r="AK8" i="52"/>
  <c r="AM120" i="59"/>
  <c r="U43" i="50"/>
  <c r="U40" i="64" s="1"/>
  <c r="U66" i="50"/>
  <c r="W68" i="50" s="1"/>
  <c r="U50" i="52"/>
  <c r="AQ23" i="48"/>
  <c r="AQ22" i="48"/>
  <c r="AQ35" i="48"/>
  <c r="AQ34" i="48" s="1"/>
  <c r="AR25" i="50"/>
  <c r="AQ14" i="48"/>
  <c r="AQ17" i="48" s="1"/>
  <c r="AQ21" i="48"/>
  <c r="AR15" i="92"/>
  <c r="AR38" i="50"/>
  <c r="AR39" i="50" s="1"/>
  <c r="AR51" i="52" s="1"/>
  <c r="AQ21" i="71"/>
  <c r="AQ24" i="48"/>
  <c r="AS111" i="59"/>
  <c r="AC116" i="59"/>
  <c r="G12" i="59" s="1"/>
  <c r="G10" i="59"/>
  <c r="F20" i="116" s="1"/>
  <c r="BK125" i="59"/>
  <c r="BI10" i="52"/>
  <c r="BC19" i="82"/>
  <c r="BC79" i="82"/>
  <c r="BC81" i="82" s="1"/>
  <c r="BC116" i="59"/>
  <c r="AR52" i="82"/>
  <c r="AR56" i="82" s="1"/>
  <c r="AR61" i="82"/>
  <c r="AR63" i="82"/>
  <c r="AR62" i="82"/>
  <c r="AR75" i="82"/>
  <c r="AR74" i="82" s="1"/>
  <c r="AR60" i="82"/>
  <c r="BJ116" i="59"/>
  <c r="AE35" i="82"/>
  <c r="AE21" i="82"/>
  <c r="AE20" i="82"/>
  <c r="AE36" i="52" s="1"/>
  <c r="BC28" i="82"/>
  <c r="BC29" i="82"/>
  <c r="BD8" i="52"/>
  <c r="BF120" i="59"/>
  <c r="BI28" i="48"/>
  <c r="AP24" i="48"/>
  <c r="AP35" i="48"/>
  <c r="AP34" i="48" s="1"/>
  <c r="AQ25" i="50"/>
  <c r="AP21" i="71"/>
  <c r="AR111" i="59"/>
  <c r="AP14" i="48"/>
  <c r="AP17" i="48" s="1"/>
  <c r="AQ38" i="50"/>
  <c r="AQ39" i="50" s="1"/>
  <c r="AQ51" i="52" s="1"/>
  <c r="AQ15" i="92"/>
  <c r="AP22" i="48"/>
  <c r="AP21" i="48"/>
  <c r="AP23" i="48"/>
  <c r="T37" i="52"/>
  <c r="T37" i="82"/>
  <c r="X36" i="52"/>
  <c r="X36" i="82"/>
  <c r="BL39" i="49"/>
  <c r="BN39" i="49" s="1"/>
  <c r="AN39" i="49"/>
  <c r="AZ39" i="49"/>
  <c r="AQ62" i="82"/>
  <c r="AQ63" i="82"/>
  <c r="AQ61" i="82"/>
  <c r="AQ60" i="82"/>
  <c r="AQ75" i="82"/>
  <c r="AQ52" i="82"/>
  <c r="AQ56" i="82" s="1"/>
  <c r="AQ55" i="82" s="1"/>
  <c r="U37" i="82"/>
  <c r="U37" i="52"/>
  <c r="BI38" i="48"/>
  <c r="BI40" i="48" s="1"/>
  <c r="D63" i="49"/>
  <c r="BL63" i="49" s="1"/>
  <c r="BN63" i="49" s="1"/>
  <c r="T43" i="50"/>
  <c r="T40" i="64" s="1"/>
  <c r="T50" i="52"/>
  <c r="T66" i="50"/>
  <c r="V68" i="50" s="1"/>
  <c r="AA21" i="82"/>
  <c r="AA35" i="82"/>
  <c r="AA20" i="82"/>
  <c r="AA36" i="52" s="1"/>
  <c r="BA28" i="48"/>
  <c r="AJ37" i="52"/>
  <c r="AJ37" i="82"/>
  <c r="AY7" i="52"/>
  <c r="BA114" i="59"/>
  <c r="AY28" i="48"/>
  <c r="I24" i="51"/>
  <c r="BE10" i="52"/>
  <c r="BG125" i="59"/>
  <c r="BG29" i="82"/>
  <c r="BG28" i="82"/>
  <c r="BG36" i="82" s="1"/>
  <c r="AU14" i="48"/>
  <c r="AU17" i="48" s="1"/>
  <c r="AV15" i="92"/>
  <c r="AV38" i="50"/>
  <c r="AV39" i="50" s="1"/>
  <c r="AV51" i="52" s="1"/>
  <c r="AV25" i="50"/>
  <c r="AU21" i="48"/>
  <c r="AW111" i="59"/>
  <c r="AU35" i="48"/>
  <c r="AU34" i="48" s="1"/>
  <c r="AU22" i="48"/>
  <c r="AU21" i="71"/>
  <c r="AU24" i="48"/>
  <c r="AU23" i="48"/>
  <c r="BI79" i="82"/>
  <c r="BI81" i="82" s="1"/>
  <c r="BI19" i="82"/>
  <c r="AT14" i="48"/>
  <c r="AT17" i="48" s="1"/>
  <c r="AT23" i="48"/>
  <c r="AV111" i="59"/>
  <c r="AT22" i="48"/>
  <c r="AT21" i="71"/>
  <c r="AU38" i="50"/>
  <c r="AU39" i="50" s="1"/>
  <c r="AU51" i="52" s="1"/>
  <c r="AT35" i="48"/>
  <c r="AT21" i="48"/>
  <c r="AU15" i="92"/>
  <c r="AT24" i="48"/>
  <c r="AU25" i="50"/>
  <c r="BE116" i="59"/>
  <c r="Q66" i="50"/>
  <c r="S68" i="50" s="1"/>
  <c r="Q50" i="52"/>
  <c r="Q43" i="50"/>
  <c r="Q40" i="64" s="1"/>
  <c r="AY28" i="82"/>
  <c r="AY36" i="82" s="1"/>
  <c r="AI21" i="82"/>
  <c r="AI20" i="82"/>
  <c r="AI36" i="52" s="1"/>
  <c r="AI35" i="82"/>
  <c r="BB28" i="82"/>
  <c r="BK116" i="59"/>
  <c r="BC28" i="48"/>
  <c r="AG42" i="50"/>
  <c r="AG35" i="50"/>
  <c r="BE35" i="82"/>
  <c r="BE20" i="82"/>
  <c r="T36" i="82"/>
  <c r="BA30" i="50"/>
  <c r="BA34" i="50" s="1"/>
  <c r="AZ34" i="50"/>
  <c r="AX61" i="82"/>
  <c r="AX75" i="82"/>
  <c r="AX62" i="82"/>
  <c r="AX60" i="82"/>
  <c r="AX52" i="82"/>
  <c r="AX56" i="82" s="1"/>
  <c r="AX55" i="82" s="1"/>
  <c r="AX63" i="82"/>
  <c r="AE42" i="50"/>
  <c r="AE35" i="50"/>
  <c r="AL139" i="49"/>
  <c r="AL141" i="49" s="1"/>
  <c r="AI87" i="82" s="1"/>
  <c r="AI88" i="82" s="1"/>
  <c r="AA42" i="50"/>
  <c r="AA35" i="50"/>
  <c r="BB79" i="82"/>
  <c r="BB81" i="82" s="1"/>
  <c r="BB19" i="82"/>
  <c r="BI125" i="59"/>
  <c r="BG10" i="52"/>
  <c r="BI34" i="50"/>
  <c r="BJ30" i="50"/>
  <c r="BJ34" i="50" s="1"/>
  <c r="V36" i="52"/>
  <c r="V36" i="82"/>
  <c r="AQ30" i="49"/>
  <c r="BC30" i="49"/>
  <c r="BN30" i="49" s="1"/>
  <c r="AE30" i="49"/>
  <c r="BD29" i="82"/>
  <c r="BD28" i="82"/>
  <c r="O8" i="52"/>
  <c r="Q120" i="59"/>
  <c r="AN62" i="82"/>
  <c r="AN63" i="82"/>
  <c r="AN52" i="82"/>
  <c r="AN56" i="82" s="1"/>
  <c r="AN55" i="82" s="1"/>
  <c r="AN60" i="82"/>
  <c r="AN61" i="82"/>
  <c r="AN75" i="82"/>
  <c r="AN74" i="82" s="1"/>
  <c r="BJ28" i="48"/>
  <c r="AL37" i="82"/>
  <c r="AL37" i="52"/>
  <c r="Y37" i="52"/>
  <c r="Y37" i="82"/>
  <c r="AT62" i="82"/>
  <c r="AT61" i="82"/>
  <c r="AT60" i="82"/>
  <c r="AT63" i="82"/>
  <c r="AT52" i="82"/>
  <c r="AT56" i="82" s="1"/>
  <c r="AT55" i="82" s="1"/>
  <c r="AT75" i="82"/>
  <c r="AT74" i="82" s="1"/>
  <c r="BA29" i="82"/>
  <c r="BA28" i="82"/>
  <c r="BA115" i="59"/>
  <c r="I31" i="51"/>
  <c r="I5" i="51" s="1"/>
  <c r="BJ10" i="52"/>
  <c r="BL125" i="59"/>
  <c r="AP60" i="82"/>
  <c r="AP61" i="82"/>
  <c r="AP62" i="82"/>
  <c r="AP63" i="82"/>
  <c r="AP75" i="82"/>
  <c r="AP52" i="82"/>
  <c r="AP56" i="82" s="1"/>
  <c r="AP55" i="82" s="1"/>
  <c r="BE38" i="48"/>
  <c r="BE40" i="48" s="1"/>
  <c r="D59" i="49"/>
  <c r="BH59" i="49" s="1"/>
  <c r="BN59" i="49" s="1"/>
  <c r="AB42" i="50"/>
  <c r="AB35" i="50"/>
  <c r="AJ42" i="50"/>
  <c r="AJ35" i="50"/>
  <c r="BD28" i="48"/>
  <c r="BI28" i="82"/>
  <c r="AH35" i="50"/>
  <c r="AH42" i="50"/>
  <c r="I42" i="50"/>
  <c r="AS23" i="48"/>
  <c r="AT15" i="92"/>
  <c r="AS24" i="48"/>
  <c r="AT25" i="50"/>
  <c r="AT38" i="50"/>
  <c r="AT39" i="50" s="1"/>
  <c r="AT51" i="52" s="1"/>
  <c r="AS22" i="48"/>
  <c r="AS21" i="48"/>
  <c r="AS14" i="48"/>
  <c r="AS17" i="48" s="1"/>
  <c r="AS35" i="48"/>
  <c r="AU111" i="59"/>
  <c r="AS21" i="71"/>
  <c r="BH35" i="49"/>
  <c r="BN35" i="49" s="1"/>
  <c r="AV35" i="49"/>
  <c r="AJ35" i="49"/>
  <c r="BJ68" i="82"/>
  <c r="BJ69" i="82" s="1"/>
  <c r="AM61" i="82"/>
  <c r="AM60" i="82"/>
  <c r="AM63" i="82"/>
  <c r="AM52" i="82"/>
  <c r="AM75" i="82"/>
  <c r="AM62" i="82"/>
  <c r="BK51" i="82"/>
  <c r="O37" i="82"/>
  <c r="O37" i="52"/>
  <c r="V37" i="52"/>
  <c r="V37" i="82"/>
  <c r="AD120" i="59"/>
  <c r="AB8" i="52"/>
  <c r="AO25" i="50"/>
  <c r="AN21" i="71"/>
  <c r="AN14" i="48"/>
  <c r="AN17" i="48" s="1"/>
  <c r="AN35" i="48"/>
  <c r="AN21" i="48"/>
  <c r="AO38" i="50"/>
  <c r="AO39" i="50" s="1"/>
  <c r="AO51" i="52" s="1"/>
  <c r="AP111" i="59"/>
  <c r="AN23" i="48"/>
  <c r="AO15" i="92"/>
  <c r="AN24" i="48"/>
  <c r="AN22" i="48"/>
  <c r="BA125" i="59"/>
  <c r="I47" i="51"/>
  <c r="I13" i="51" s="1"/>
  <c r="AY10" i="52"/>
  <c r="AC20" i="82"/>
  <c r="AC36" i="52" s="1"/>
  <c r="AC21" i="82"/>
  <c r="AC35" i="82"/>
  <c r="U36" i="82"/>
  <c r="BB115" i="59"/>
  <c r="BB116" i="59" s="1"/>
  <c r="AZ28" i="48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E28" i="48"/>
  <c r="BE125" i="59"/>
  <c r="BC10" i="52"/>
  <c r="BD68" i="82"/>
  <c r="BD69" i="82" s="1"/>
  <c r="AI66" i="50"/>
  <c r="AK68" i="50" s="1"/>
  <c r="AI43" i="50"/>
  <c r="AI40" i="64" s="1"/>
  <c r="AI50" i="52"/>
  <c r="BH10" i="52"/>
  <c r="BJ125" i="59"/>
  <c r="BA19" i="82"/>
  <c r="BA79" i="82"/>
  <c r="BA81" i="82" s="1"/>
  <c r="AF42" i="50"/>
  <c r="AF35" i="50"/>
  <c r="BB30" i="50"/>
  <c r="BB34" i="50" s="1"/>
  <c r="P37" i="52"/>
  <c r="P37" i="82"/>
  <c r="BE67" i="82"/>
  <c r="BE29" i="82" s="1"/>
  <c r="BE68" i="82"/>
  <c r="BE69" i="82" s="1"/>
  <c r="AZ8" i="52"/>
  <c r="BB120" i="59"/>
  <c r="K29" i="48"/>
  <c r="M117" i="59" s="1"/>
  <c r="AD139" i="49"/>
  <c r="AD141" i="49" s="1"/>
  <c r="BJ29" i="82"/>
  <c r="BJ28" i="82"/>
  <c r="BJ36" i="82" s="1"/>
  <c r="AG8" i="52"/>
  <c r="AI120" i="59"/>
  <c r="AD20" i="82"/>
  <c r="AD36" i="52" s="1"/>
  <c r="AD35" i="82"/>
  <c r="AD21" i="82"/>
  <c r="BF38" i="48"/>
  <c r="BF40" i="48" s="1"/>
  <c r="D60" i="49"/>
  <c r="BI60" i="49" s="1"/>
  <c r="BN60" i="49" s="1"/>
  <c r="AG35" i="82"/>
  <c r="AG21" i="82"/>
  <c r="AG20" i="82"/>
  <c r="AG36" i="52" s="1"/>
  <c r="BD10" i="52"/>
  <c r="BF125" i="59"/>
  <c r="AH21" i="82"/>
  <c r="AQ111" i="59"/>
  <c r="AO22" i="48"/>
  <c r="AO35" i="48"/>
  <c r="AO14" i="48"/>
  <c r="AO17" i="48" s="1"/>
  <c r="AO21" i="71"/>
  <c r="AP15" i="92"/>
  <c r="AO23" i="48"/>
  <c r="AP25" i="50"/>
  <c r="AO21" i="48"/>
  <c r="AP38" i="50"/>
  <c r="AP39" i="50" s="1"/>
  <c r="AP51" i="52" s="1"/>
  <c r="AO24" i="48"/>
  <c r="BD79" i="82"/>
  <c r="BD81" i="82" s="1"/>
  <c r="BD19" i="82"/>
  <c r="AZ19" i="82"/>
  <c r="AZ79" i="82"/>
  <c r="AZ81" i="82" s="1"/>
  <c r="BE30" i="50"/>
  <c r="BE34" i="50" s="1"/>
  <c r="BD34" i="50"/>
  <c r="S37" i="52"/>
  <c r="S37" i="82"/>
  <c r="AB36" i="82"/>
  <c r="BB125" i="59"/>
  <c r="AZ10" i="52"/>
  <c r="BH79" i="82"/>
  <c r="BH81" i="82" s="1"/>
  <c r="BH19" i="82"/>
  <c r="AK21" i="82"/>
  <c r="AK35" i="82"/>
  <c r="BG28" i="48"/>
  <c r="AY67" i="82"/>
  <c r="AY21" i="82" s="1"/>
  <c r="AY37" i="52" s="1"/>
  <c r="AY68" i="82"/>
  <c r="AY69" i="82" s="1"/>
  <c r="BB10" i="52"/>
  <c r="BD125" i="59"/>
  <c r="BG116" i="59"/>
  <c r="BF79" i="82"/>
  <c r="BF81" i="82" s="1"/>
  <c r="BF19" i="82"/>
  <c r="F29" i="48"/>
  <c r="H117" i="59" s="1"/>
  <c r="G36" i="82"/>
  <c r="D37" i="82"/>
  <c r="E36" i="82"/>
  <c r="K36" i="82"/>
  <c r="C68" i="82"/>
  <c r="C69" i="82" s="1"/>
  <c r="G37" i="82"/>
  <c r="L36" i="82"/>
  <c r="L29" i="48"/>
  <c r="N117" i="59" s="1"/>
  <c r="N36" i="82"/>
  <c r="F35" i="82"/>
  <c r="F21" i="82"/>
  <c r="F20" i="82"/>
  <c r="F36" i="82" s="1"/>
  <c r="I35" i="82"/>
  <c r="I20" i="82"/>
  <c r="I36" i="82" s="1"/>
  <c r="I21" i="82"/>
  <c r="I37" i="82" s="1"/>
  <c r="BN89" i="49"/>
  <c r="N35" i="50"/>
  <c r="N42" i="50"/>
  <c r="E37" i="82"/>
  <c r="G50" i="52"/>
  <c r="G43" i="50"/>
  <c r="G40" i="64" s="1"/>
  <c r="G66" i="50"/>
  <c r="I68" i="50" s="1"/>
  <c r="I87" i="82"/>
  <c r="I88" i="82" s="1"/>
  <c r="I45" i="48"/>
  <c r="D29" i="48"/>
  <c r="F117" i="59" s="1"/>
  <c r="F116" i="59"/>
  <c r="M37" i="82"/>
  <c r="BN88" i="49"/>
  <c r="N45" i="48"/>
  <c r="N87" i="82"/>
  <c r="N88" i="82" s="1"/>
  <c r="M42" i="50"/>
  <c r="M35" i="50"/>
  <c r="F45" i="48"/>
  <c r="F87" i="82"/>
  <c r="F88" i="82" s="1"/>
  <c r="F120" i="59"/>
  <c r="D8" i="52"/>
  <c r="T45" i="48"/>
  <c r="T87" i="82"/>
  <c r="T88" i="82" s="1"/>
  <c r="BN86" i="49"/>
  <c r="G45" i="48"/>
  <c r="G90" i="48" s="1"/>
  <c r="G87" i="82"/>
  <c r="G88" i="82" s="1"/>
  <c r="G30" i="82" s="1"/>
  <c r="U45" i="48"/>
  <c r="U87" i="82"/>
  <c r="U88" i="82" s="1"/>
  <c r="J42" i="50"/>
  <c r="J35" i="50"/>
  <c r="F141" i="49"/>
  <c r="Q142" i="49"/>
  <c r="E21" i="59"/>
  <c r="BN81" i="49"/>
  <c r="BC6" i="49"/>
  <c r="S6" i="49"/>
  <c r="S66" i="49" s="1"/>
  <c r="S68" i="49" s="1"/>
  <c r="P41" i="48" s="1"/>
  <c r="AE6" i="49"/>
  <c r="G6" i="49"/>
  <c r="G66" i="49" s="1"/>
  <c r="G68" i="49" s="1"/>
  <c r="AQ6" i="49"/>
  <c r="W87" i="82"/>
  <c r="W88" i="82" s="1"/>
  <c r="W45" i="48"/>
  <c r="BH11" i="49"/>
  <c r="L11" i="49"/>
  <c r="L66" i="49" s="1"/>
  <c r="L68" i="49" s="1"/>
  <c r="AV11" i="49"/>
  <c r="X11" i="49"/>
  <c r="X66" i="49" s="1"/>
  <c r="X68" i="49" s="1"/>
  <c r="U41" i="48" s="1"/>
  <c r="AJ11" i="49"/>
  <c r="L87" i="82"/>
  <c r="L88" i="82" s="1"/>
  <c r="L45" i="48"/>
  <c r="BN8" i="49"/>
  <c r="R141" i="49"/>
  <c r="M36" i="82"/>
  <c r="M45" i="48"/>
  <c r="M87" i="82"/>
  <c r="M88" i="82" s="1"/>
  <c r="C42" i="50"/>
  <c r="C9" i="50"/>
  <c r="C15" i="50" s="1"/>
  <c r="C18" i="50" s="1"/>
  <c r="C35" i="50"/>
  <c r="AN15" i="49"/>
  <c r="AZ15" i="49"/>
  <c r="P15" i="49"/>
  <c r="P66" i="49" s="1"/>
  <c r="P68" i="49" s="1"/>
  <c r="AB15" i="49"/>
  <c r="AB66" i="49" s="1"/>
  <c r="AB68" i="49" s="1"/>
  <c r="Y41" i="48" s="1"/>
  <c r="BL15" i="49"/>
  <c r="AL13" i="49"/>
  <c r="AL66" i="49" s="1"/>
  <c r="AL68" i="49" s="1"/>
  <c r="AI41" i="48" s="1"/>
  <c r="BJ13" i="49"/>
  <c r="Z13" i="49"/>
  <c r="Z66" i="49" s="1"/>
  <c r="Z68" i="49" s="1"/>
  <c r="W41" i="48" s="1"/>
  <c r="N13" i="49"/>
  <c r="N66" i="49" s="1"/>
  <c r="N68" i="49" s="1"/>
  <c r="AX13" i="49"/>
  <c r="J29" i="48"/>
  <c r="L117" i="59" s="1"/>
  <c r="L116" i="59"/>
  <c r="K120" i="59"/>
  <c r="I8" i="52"/>
  <c r="BN82" i="49"/>
  <c r="BN87" i="49"/>
  <c r="BN84" i="49"/>
  <c r="N37" i="82"/>
  <c r="P120" i="59"/>
  <c r="N8" i="52"/>
  <c r="M8" i="52"/>
  <c r="O120" i="59"/>
  <c r="M120" i="59"/>
  <c r="K8" i="52"/>
  <c r="F42" i="50"/>
  <c r="F35" i="50"/>
  <c r="L8" i="52"/>
  <c r="N120" i="59"/>
  <c r="D4" i="97"/>
  <c r="D4" i="91"/>
  <c r="K45" i="48"/>
  <c r="K87" i="82"/>
  <c r="E10" i="59"/>
  <c r="BN85" i="49"/>
  <c r="D45" i="48"/>
  <c r="D87" i="82"/>
  <c r="D88" i="82" s="1"/>
  <c r="BN78" i="49"/>
  <c r="C81" i="82"/>
  <c r="D34" i="50"/>
  <c r="E87" i="82"/>
  <c r="E45" i="48"/>
  <c r="AO16" i="49"/>
  <c r="AO66" i="49" s="1"/>
  <c r="AO68" i="49" s="1"/>
  <c r="AL41" i="48" s="1"/>
  <c r="Q16" i="49"/>
  <c r="Q66" i="49" s="1"/>
  <c r="Q68" i="49" s="1"/>
  <c r="BA16" i="49"/>
  <c r="BM16" i="49"/>
  <c r="AC16" i="49"/>
  <c r="AC66" i="49" s="1"/>
  <c r="AC68" i="49" s="1"/>
  <c r="Z41" i="48" s="1"/>
  <c r="E42" i="51"/>
  <c r="H35" i="50"/>
  <c r="H42" i="50"/>
  <c r="BN10" i="49"/>
  <c r="BK14" i="49"/>
  <c r="AM14" i="49"/>
  <c r="AA14" i="49"/>
  <c r="O14" i="49"/>
  <c r="O66" i="49" s="1"/>
  <c r="O68" i="49" s="1"/>
  <c r="AY14" i="49"/>
  <c r="H87" i="82"/>
  <c r="H45" i="48"/>
  <c r="D36" i="82"/>
  <c r="J87" i="82"/>
  <c r="J45" i="48"/>
  <c r="J90" i="48" s="1"/>
  <c r="BN79" i="49"/>
  <c r="J36" i="82"/>
  <c r="E5" i="51"/>
  <c r="C35" i="82"/>
  <c r="E35" i="50"/>
  <c r="E42" i="50"/>
  <c r="N29" i="48"/>
  <c r="P117" i="59" s="1"/>
  <c r="Z45" i="48"/>
  <c r="Z87" i="82"/>
  <c r="Z88" i="82" s="1"/>
  <c r="K42" i="50"/>
  <c r="K35" i="50"/>
  <c r="F68" i="49"/>
  <c r="C41" i="48" s="1"/>
  <c r="E116" i="59"/>
  <c r="C29" i="48"/>
  <c r="E117" i="59" s="1"/>
  <c r="E33" i="51"/>
  <c r="I66" i="50"/>
  <c r="K68" i="50" s="1"/>
  <c r="I43" i="50"/>
  <c r="I40" i="64" s="1"/>
  <c r="I50" i="52"/>
  <c r="Y45" i="48"/>
  <c r="Y87" i="82"/>
  <c r="Y88" i="82" s="1"/>
  <c r="BN80" i="49"/>
  <c r="G116" i="59"/>
  <c r="E29" i="48"/>
  <c r="G117" i="59" s="1"/>
  <c r="E120" i="59"/>
  <c r="C8" i="52"/>
  <c r="E44" i="51"/>
  <c r="E9" i="51" s="1"/>
  <c r="L35" i="50"/>
  <c r="L42" i="50"/>
  <c r="R45" i="48"/>
  <c r="R87" i="82"/>
  <c r="R88" i="82" s="1"/>
  <c r="H35" i="82"/>
  <c r="H21" i="82"/>
  <c r="H20" i="82"/>
  <c r="H36" i="82" s="1"/>
  <c r="BN83" i="49"/>
  <c r="S45" i="48"/>
  <c r="S87" i="82"/>
  <c r="S88" i="82" s="1"/>
  <c r="P45" i="48"/>
  <c r="P87" i="82"/>
  <c r="P88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L41" i="48" l="1"/>
  <c r="L82" i="82"/>
  <c r="F41" i="48"/>
  <c r="F87" i="48" s="1"/>
  <c r="F93" i="48" s="1"/>
  <c r="F82" i="82"/>
  <c r="F83" i="82" s="1"/>
  <c r="F130" i="82" s="1"/>
  <c r="F12" i="82" s="1"/>
  <c r="K41" i="48"/>
  <c r="K91" i="48" s="1"/>
  <c r="K82" i="82"/>
  <c r="D41" i="48"/>
  <c r="D90" i="48" s="1"/>
  <c r="D82" i="82"/>
  <c r="H41" i="48"/>
  <c r="H82" i="82"/>
  <c r="H83" i="82" s="1"/>
  <c r="N41" i="48"/>
  <c r="N86" i="48" s="1"/>
  <c r="N92" i="48" s="1"/>
  <c r="N82" i="82"/>
  <c r="N83" i="82" s="1"/>
  <c r="N130" i="82" s="1"/>
  <c r="N12" i="82" s="1"/>
  <c r="M41" i="48"/>
  <c r="M82" i="82"/>
  <c r="I41" i="48"/>
  <c r="I87" i="48" s="1"/>
  <c r="I93" i="48" s="1"/>
  <c r="I82" i="82"/>
  <c r="E41" i="48"/>
  <c r="E82" i="82"/>
  <c r="E83" i="82" s="1"/>
  <c r="E22" i="82" s="1"/>
  <c r="K88" i="82"/>
  <c r="K30" i="82" s="1"/>
  <c r="H88" i="82"/>
  <c r="H30" i="82" s="1"/>
  <c r="E88" i="82"/>
  <c r="E30" i="82" s="1"/>
  <c r="J88" i="82"/>
  <c r="J131" i="82" s="1"/>
  <c r="J13" i="82" s="1"/>
  <c r="J28" i="52" s="1"/>
  <c r="Y35" i="50"/>
  <c r="AE86" i="48"/>
  <c r="AE92" i="48" s="1"/>
  <c r="AE91" i="48"/>
  <c r="AE87" i="48"/>
  <c r="AE93" i="48" s="1"/>
  <c r="AE90" i="48"/>
  <c r="AI66" i="49"/>
  <c r="AI68" i="49" s="1"/>
  <c r="AF41" i="48" s="1"/>
  <c r="AF90" i="48" s="1"/>
  <c r="AW24" i="49"/>
  <c r="AK66" i="49"/>
  <c r="AK68" i="49" s="1"/>
  <c r="AH41" i="48" s="1"/>
  <c r="F6" i="51"/>
  <c r="F7" i="51" s="1"/>
  <c r="Y24" i="49"/>
  <c r="Y66" i="49" s="1"/>
  <c r="Y68" i="49" s="1"/>
  <c r="V41" i="48" s="1"/>
  <c r="BI24" i="49"/>
  <c r="BN24" i="49" s="1"/>
  <c r="F44" i="51"/>
  <c r="F9" i="51" s="1"/>
  <c r="R66" i="50"/>
  <c r="T68" i="50" s="1"/>
  <c r="R50" i="52"/>
  <c r="V45" i="48"/>
  <c r="V87" i="82"/>
  <c r="V88" i="82" s="1"/>
  <c r="V30" i="82" s="1"/>
  <c r="V31" i="82" s="1"/>
  <c r="V16" i="82" s="1"/>
  <c r="V30" i="52" s="1"/>
  <c r="U66" i="49"/>
  <c r="U68" i="49" s="1"/>
  <c r="R41" i="48" s="1"/>
  <c r="R90" i="48" s="1"/>
  <c r="F21" i="59"/>
  <c r="E31" i="116" s="1"/>
  <c r="V89" i="48"/>
  <c r="BK78" i="48"/>
  <c r="F42" i="51"/>
  <c r="O42" i="50"/>
  <c r="O35" i="50"/>
  <c r="T141" i="49"/>
  <c r="AC143" i="49" s="1"/>
  <c r="AC142" i="49"/>
  <c r="R88" i="48"/>
  <c r="R89" i="48"/>
  <c r="Q88" i="48"/>
  <c r="Q89" i="48"/>
  <c r="BK77" i="48"/>
  <c r="X45" i="48"/>
  <c r="Z126" i="59" s="1"/>
  <c r="Z127" i="59" s="1"/>
  <c r="X87" i="82"/>
  <c r="X88" i="82" s="1"/>
  <c r="X30" i="82" s="1"/>
  <c r="V88" i="48"/>
  <c r="Z116" i="59"/>
  <c r="X88" i="48"/>
  <c r="AA26" i="49"/>
  <c r="AA66" i="49" s="1"/>
  <c r="AA68" i="49" s="1"/>
  <c r="AY26" i="49"/>
  <c r="AM26" i="49"/>
  <c r="AM66" i="49" s="1"/>
  <c r="AM68" i="49" s="1"/>
  <c r="AJ41" i="48" s="1"/>
  <c r="BK26" i="49"/>
  <c r="BN26" i="49" s="1"/>
  <c r="X89" i="48"/>
  <c r="BK75" i="48"/>
  <c r="Z120" i="59"/>
  <c r="X8" i="52"/>
  <c r="Q8" i="52"/>
  <c r="S120" i="59"/>
  <c r="AR19" i="49"/>
  <c r="BD19" i="49"/>
  <c r="BN19" i="49" s="1"/>
  <c r="AF19" i="49"/>
  <c r="AF66" i="49" s="1"/>
  <c r="AF68" i="49" s="1"/>
  <c r="AC41" i="48" s="1"/>
  <c r="AC90" i="48" s="1"/>
  <c r="T19" i="49"/>
  <c r="T66" i="49" s="1"/>
  <c r="F12" i="59"/>
  <c r="E22" i="116" s="1"/>
  <c r="P42" i="50"/>
  <c r="P35" i="50"/>
  <c r="W42" i="50"/>
  <c r="W35" i="50"/>
  <c r="E9" i="50"/>
  <c r="E15" i="50" s="1"/>
  <c r="X42" i="50"/>
  <c r="X35" i="50"/>
  <c r="V29" i="48"/>
  <c r="X117" i="59" s="1"/>
  <c r="F33" i="51"/>
  <c r="F34" i="51" s="1"/>
  <c r="V42" i="50"/>
  <c r="V35" i="50"/>
  <c r="AG66" i="49"/>
  <c r="AG68" i="49" s="1"/>
  <c r="AD41" i="48" s="1"/>
  <c r="AF121" i="59" s="1"/>
  <c r="AF122" i="59" s="1"/>
  <c r="H90" i="48"/>
  <c r="F90" i="48"/>
  <c r="AD66" i="49"/>
  <c r="AD68" i="49" s="1"/>
  <c r="AA41" i="48" s="1"/>
  <c r="E87" i="48"/>
  <c r="E93" i="48" s="1"/>
  <c r="N87" i="48"/>
  <c r="N93" i="48" s="1"/>
  <c r="H86" i="48"/>
  <c r="H92" i="48" s="1"/>
  <c r="P90" i="48"/>
  <c r="M87" i="48"/>
  <c r="M93" i="48" s="1"/>
  <c r="L87" i="48"/>
  <c r="L93" i="48" s="1"/>
  <c r="J86" i="48"/>
  <c r="J92" i="48" s="1"/>
  <c r="G87" i="48"/>
  <c r="G93" i="48" s="1"/>
  <c r="F86" i="48"/>
  <c r="F92" i="48" s="1"/>
  <c r="S87" i="48"/>
  <c r="S93" i="48" s="1"/>
  <c r="S86" i="48"/>
  <c r="S92" i="48" s="1"/>
  <c r="T87" i="48"/>
  <c r="T93" i="48" s="1"/>
  <c r="T86" i="48"/>
  <c r="T92" i="48" s="1"/>
  <c r="E86" i="48"/>
  <c r="E92" i="48" s="1"/>
  <c r="G86" i="48"/>
  <c r="G92" i="48" s="1"/>
  <c r="K87" i="48"/>
  <c r="K93" i="48" s="1"/>
  <c r="D86" i="48"/>
  <c r="D92" i="48" s="1"/>
  <c r="H87" i="48"/>
  <c r="H93" i="48" s="1"/>
  <c r="K86" i="48"/>
  <c r="K92" i="48" s="1"/>
  <c r="W91" i="48"/>
  <c r="W86" i="48"/>
  <c r="W92" i="48" s="1"/>
  <c r="W87" i="48"/>
  <c r="W93" i="48" s="1"/>
  <c r="Y86" i="48"/>
  <c r="Y92" i="48" s="1"/>
  <c r="Y87" i="48"/>
  <c r="Y93" i="48" s="1"/>
  <c r="U87" i="48"/>
  <c r="U93" i="48" s="1"/>
  <c r="U86" i="48"/>
  <c r="U92" i="48" s="1"/>
  <c r="BJ120" i="59"/>
  <c r="D87" i="48"/>
  <c r="D93" i="48" s="1"/>
  <c r="Z86" i="48"/>
  <c r="Z92" i="48" s="1"/>
  <c r="Z87" i="48"/>
  <c r="Z93" i="48" s="1"/>
  <c r="L86" i="48"/>
  <c r="L92" i="48" s="1"/>
  <c r="M86" i="48"/>
  <c r="M92" i="48" s="1"/>
  <c r="P86" i="48"/>
  <c r="P92" i="48" s="1"/>
  <c r="P87" i="48"/>
  <c r="P93" i="48" s="1"/>
  <c r="BG8" i="52"/>
  <c r="J87" i="48"/>
  <c r="J93" i="48" s="1"/>
  <c r="E90" i="48"/>
  <c r="S90" i="48"/>
  <c r="T90" i="48"/>
  <c r="I91" i="48"/>
  <c r="M91" i="48"/>
  <c r="N91" i="48"/>
  <c r="L91" i="48"/>
  <c r="D91" i="48"/>
  <c r="E91" i="48"/>
  <c r="Z91" i="48"/>
  <c r="K90" i="48"/>
  <c r="Y91" i="48"/>
  <c r="M90" i="48"/>
  <c r="U91" i="48"/>
  <c r="N90" i="48"/>
  <c r="BG29" i="48"/>
  <c r="BI117" i="59" s="1"/>
  <c r="BH29" i="48"/>
  <c r="BJ117" i="59" s="1"/>
  <c r="BB29" i="48"/>
  <c r="BD117" i="59" s="1"/>
  <c r="G91" i="48"/>
  <c r="BF29" i="48"/>
  <c r="BH117" i="59" s="1"/>
  <c r="H91" i="48"/>
  <c r="BE29" i="48"/>
  <c r="BG117" i="59" s="1"/>
  <c r="Y90" i="48"/>
  <c r="U90" i="48"/>
  <c r="BA29" i="48"/>
  <c r="BC117" i="59" s="1"/>
  <c r="W90" i="48"/>
  <c r="BJ29" i="48"/>
  <c r="BL117" i="59" s="1"/>
  <c r="AZ29" i="48"/>
  <c r="BB117" i="59" s="1"/>
  <c r="BD29" i="48"/>
  <c r="BF117" i="59" s="1"/>
  <c r="BC29" i="48"/>
  <c r="BE117" i="59" s="1"/>
  <c r="L90" i="48"/>
  <c r="I90" i="48"/>
  <c r="S91" i="48"/>
  <c r="J91" i="48"/>
  <c r="K26" i="92" s="1"/>
  <c r="K28" i="92" s="1"/>
  <c r="Z90" i="48"/>
  <c r="BI29" i="48"/>
  <c r="BK117" i="59" s="1"/>
  <c r="T91" i="48"/>
  <c r="F91" i="48"/>
  <c r="P91" i="48"/>
  <c r="AD43" i="50"/>
  <c r="AD40" i="64" s="1"/>
  <c r="C20" i="82"/>
  <c r="C36" i="82" s="1"/>
  <c r="C29" i="82"/>
  <c r="C37" i="82" s="1"/>
  <c r="AD66" i="50"/>
  <c r="AF68" i="50" s="1"/>
  <c r="BG37" i="82"/>
  <c r="BH8" i="52"/>
  <c r="BI120" i="59"/>
  <c r="BF42" i="50"/>
  <c r="AC87" i="82"/>
  <c r="AC88" i="82" s="1"/>
  <c r="AC30" i="82" s="1"/>
  <c r="T82" i="82"/>
  <c r="T83" i="82" s="1"/>
  <c r="T131" i="82" s="1"/>
  <c r="T13" i="82" s="1"/>
  <c r="T28" i="52" s="1"/>
  <c r="AL45" i="48"/>
  <c r="AL90" i="48" s="1"/>
  <c r="AF87" i="82"/>
  <c r="AF88" i="82" s="1"/>
  <c r="AF30" i="82" s="1"/>
  <c r="AE87" i="82"/>
  <c r="AE88" i="82" s="1"/>
  <c r="AE30" i="82" s="1"/>
  <c r="AD45" i="48"/>
  <c r="AE82" i="82"/>
  <c r="AE83" i="82" s="1"/>
  <c r="AJ45" i="48"/>
  <c r="AJ90" i="48" s="1"/>
  <c r="AG45" i="48"/>
  <c r="AK45" i="48"/>
  <c r="AB45" i="48"/>
  <c r="S82" i="82"/>
  <c r="S83" i="82" s="1"/>
  <c r="S130" i="82" s="1"/>
  <c r="S12" i="82" s="1"/>
  <c r="AH87" i="82"/>
  <c r="AH88" i="82" s="1"/>
  <c r="BJ37" i="82"/>
  <c r="AS47" i="50"/>
  <c r="AT30" i="50" s="1"/>
  <c r="AT26" i="48"/>
  <c r="AV115" i="59" s="1"/>
  <c r="G31" i="82"/>
  <c r="G16" i="82" s="1"/>
  <c r="G30" i="52" s="1"/>
  <c r="BC66" i="50"/>
  <c r="BE68" i="50" s="1"/>
  <c r="BC43" i="50"/>
  <c r="BC40" i="64" s="1"/>
  <c r="BC42" i="50"/>
  <c r="AW65" i="82"/>
  <c r="AW68" i="82" s="1"/>
  <c r="AW69" i="82" s="1"/>
  <c r="AY29" i="82"/>
  <c r="AY37" i="82" s="1"/>
  <c r="AP26" i="48"/>
  <c r="AR115" i="59" s="1"/>
  <c r="BE21" i="82"/>
  <c r="BE37" i="52" s="1"/>
  <c r="AR65" i="82"/>
  <c r="AR68" i="82" s="1"/>
  <c r="AR69" i="82" s="1"/>
  <c r="AV65" i="82"/>
  <c r="AV67" i="82" s="1"/>
  <c r="AN26" i="48"/>
  <c r="AP115" i="59" s="1"/>
  <c r="AA36" i="82"/>
  <c r="BK66" i="50"/>
  <c r="BM68" i="50" s="1"/>
  <c r="BK50" i="52"/>
  <c r="BK43" i="50"/>
  <c r="BK40" i="64" s="1"/>
  <c r="I21" i="59"/>
  <c r="H31" i="116" s="1"/>
  <c r="AU26" i="48"/>
  <c r="AW115" i="59" s="1"/>
  <c r="AO65" i="82"/>
  <c r="AO68" i="82" s="1"/>
  <c r="AO69" i="82" s="1"/>
  <c r="AR47" i="50"/>
  <c r="AQ47" i="50"/>
  <c r="AR30" i="50" s="1"/>
  <c r="AI36" i="82"/>
  <c r="AQ65" i="82"/>
  <c r="AQ67" i="82" s="1"/>
  <c r="AI45" i="48"/>
  <c r="AI90" i="48" s="1"/>
  <c r="AO26" i="48"/>
  <c r="AQ115" i="59" s="1"/>
  <c r="BA35" i="50"/>
  <c r="BA42" i="50"/>
  <c r="AV19" i="82"/>
  <c r="AV79" i="82"/>
  <c r="AV81" i="82" s="1"/>
  <c r="D49" i="49"/>
  <c r="AU38" i="48"/>
  <c r="AU40" i="48" s="1"/>
  <c r="AS79" i="82"/>
  <c r="AS81" i="82" s="1"/>
  <c r="AS19" i="82"/>
  <c r="BF8" i="52"/>
  <c r="BH120" i="59"/>
  <c r="AB50" i="52"/>
  <c r="AB43" i="50"/>
  <c r="AB40" i="64" s="1"/>
  <c r="AB66" i="50"/>
  <c r="AD68" i="50" s="1"/>
  <c r="AT7" i="52"/>
  <c r="AV114" i="59"/>
  <c r="D45" i="49"/>
  <c r="AQ38" i="48"/>
  <c r="AQ40" i="48" s="1"/>
  <c r="BE42" i="50"/>
  <c r="BE35" i="50"/>
  <c r="AN44" i="48"/>
  <c r="D115" i="49"/>
  <c r="AN86" i="82"/>
  <c r="AN27" i="82"/>
  <c r="AA66" i="50"/>
  <c r="AC68" i="50" s="1"/>
  <c r="AA50" i="52"/>
  <c r="AA43" i="50"/>
  <c r="AA40" i="64" s="1"/>
  <c r="AP7" i="52"/>
  <c r="AR114" i="59"/>
  <c r="AW55" i="82"/>
  <c r="BJ35" i="50"/>
  <c r="BJ42" i="50"/>
  <c r="AR55" i="82"/>
  <c r="AM38" i="48"/>
  <c r="AM40" i="48" s="1"/>
  <c r="D41" i="49"/>
  <c r="BG35" i="50"/>
  <c r="BG42" i="50"/>
  <c r="BF35" i="82"/>
  <c r="BF21" i="82"/>
  <c r="BF20" i="82"/>
  <c r="BB42" i="50"/>
  <c r="BB35" i="50"/>
  <c r="AM74" i="82"/>
  <c r="AM27" i="82"/>
  <c r="AM86" i="82"/>
  <c r="BK75" i="82"/>
  <c r="AS26" i="48"/>
  <c r="AU115" i="59" s="1"/>
  <c r="AH43" i="50"/>
  <c r="AH40" i="64" s="1"/>
  <c r="AH50" i="52"/>
  <c r="AH66" i="50"/>
  <c r="AJ68" i="50" s="1"/>
  <c r="AT65" i="82"/>
  <c r="AT67" i="82" s="1"/>
  <c r="BB35" i="82"/>
  <c r="BB20" i="82"/>
  <c r="BB21" i="82"/>
  <c r="AZ35" i="50"/>
  <c r="H9" i="50"/>
  <c r="H15" i="50" s="1"/>
  <c r="AZ42" i="50"/>
  <c r="AI37" i="82"/>
  <c r="AI37" i="52"/>
  <c r="AQ27" i="82"/>
  <c r="AQ86" i="82"/>
  <c r="G13" i="59"/>
  <c r="F23" i="116" s="1"/>
  <c r="F22" i="116"/>
  <c r="AQ7" i="52"/>
  <c r="AS114" i="59"/>
  <c r="BB8" i="52"/>
  <c r="BD120" i="59"/>
  <c r="AW27" i="82"/>
  <c r="AW86" i="82"/>
  <c r="G12" i="50"/>
  <c r="AN39" i="50"/>
  <c r="AZ114" i="59"/>
  <c r="AX7" i="52"/>
  <c r="BE120" i="59"/>
  <c r="BC8" i="52"/>
  <c r="AO27" i="82"/>
  <c r="AO28" i="82" s="1"/>
  <c r="AO86" i="82"/>
  <c r="D123" i="49"/>
  <c r="AV44" i="48"/>
  <c r="H21" i="51"/>
  <c r="J21" i="51" s="1"/>
  <c r="AM17" i="48"/>
  <c r="BK14" i="48"/>
  <c r="AW38" i="48"/>
  <c r="AW40" i="48" s="1"/>
  <c r="D51" i="49"/>
  <c r="AU19" i="82"/>
  <c r="AU79" i="82"/>
  <c r="AU81" i="82" s="1"/>
  <c r="AH37" i="82"/>
  <c r="AH37" i="52"/>
  <c r="AJ66" i="50"/>
  <c r="AL68" i="50" s="1"/>
  <c r="AJ43" i="50"/>
  <c r="AJ40" i="64" s="1"/>
  <c r="AJ50" i="52"/>
  <c r="BE36" i="52"/>
  <c r="BE36" i="82"/>
  <c r="AU47" i="50"/>
  <c r="H4" i="91"/>
  <c r="H4" i="97"/>
  <c r="I3" i="51"/>
  <c r="I6" i="51" s="1"/>
  <c r="I7" i="51" s="1"/>
  <c r="D44" i="49"/>
  <c r="AP38" i="48"/>
  <c r="AP40" i="48" s="1"/>
  <c r="BC20" i="82"/>
  <c r="BC21" i="82"/>
  <c r="BC35" i="82"/>
  <c r="D119" i="49"/>
  <c r="AR44" i="48"/>
  <c r="H7" i="59"/>
  <c r="J7" i="59" s="1"/>
  <c r="BM111" i="59"/>
  <c r="BJ8" i="52"/>
  <c r="BL120" i="59"/>
  <c r="BH35" i="50"/>
  <c r="BH42" i="50"/>
  <c r="D124" i="49"/>
  <c r="AW44" i="48"/>
  <c r="AS55" i="82"/>
  <c r="AK37" i="82"/>
  <c r="AK37" i="52"/>
  <c r="AM56" i="82"/>
  <c r="BK52" i="82"/>
  <c r="AP86" i="82"/>
  <c r="AP27" i="82"/>
  <c r="AN79" i="82"/>
  <c r="AN81" i="82" s="1"/>
  <c r="AN19" i="82"/>
  <c r="D122" i="49"/>
  <c r="AU44" i="48"/>
  <c r="AD37" i="82"/>
  <c r="AD37" i="52"/>
  <c r="BK63" i="82"/>
  <c r="BI21" i="82"/>
  <c r="BI35" i="82"/>
  <c r="BI20" i="82"/>
  <c r="BI36" i="52" s="1"/>
  <c r="AR79" i="82"/>
  <c r="AR81" i="82" s="1"/>
  <c r="AR19" i="82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K61" i="82"/>
  <c r="AN65" i="82"/>
  <c r="AN67" i="82" s="1"/>
  <c r="BD35" i="82"/>
  <c r="BD20" i="82"/>
  <c r="BD36" i="52" s="1"/>
  <c r="BD21" i="82"/>
  <c r="BA35" i="82"/>
  <c r="BA20" i="82"/>
  <c r="BA36" i="52" s="1"/>
  <c r="BA21" i="82"/>
  <c r="AC37" i="52"/>
  <c r="AC37" i="82"/>
  <c r="AN47" i="50"/>
  <c r="AP65" i="82"/>
  <c r="AP68" i="82" s="1"/>
  <c r="AP69" i="82" s="1"/>
  <c r="AT27" i="82"/>
  <c r="AT86" i="82"/>
  <c r="AC36" i="82"/>
  <c r="AE66" i="50"/>
  <c r="AG68" i="50" s="1"/>
  <c r="AE50" i="52"/>
  <c r="AE43" i="50"/>
  <c r="AE40" i="64" s="1"/>
  <c r="AX86" i="82"/>
  <c r="AX27" i="82"/>
  <c r="AY29" i="48"/>
  <c r="BA117" i="59" s="1"/>
  <c r="I33" i="51"/>
  <c r="I34" i="51" s="1"/>
  <c r="AA37" i="52"/>
  <c r="AA37" i="82"/>
  <c r="AP47" i="50"/>
  <c r="AQ30" i="50" s="1"/>
  <c r="AR27" i="82"/>
  <c r="AR86" i="82"/>
  <c r="AR34" i="48"/>
  <c r="AR7" i="52"/>
  <c r="AT114" i="59"/>
  <c r="AW74" i="82"/>
  <c r="G3" i="50"/>
  <c r="I3" i="50" s="1"/>
  <c r="AM47" i="50"/>
  <c r="AN30" i="50" s="1"/>
  <c r="AL47" i="50"/>
  <c r="AK47" i="50"/>
  <c r="H28" i="51"/>
  <c r="J28" i="51" s="1"/>
  <c r="BK22" i="48"/>
  <c r="AS65" i="82"/>
  <c r="AS67" i="82" s="1"/>
  <c r="Y50" i="52"/>
  <c r="Y43" i="50"/>
  <c r="Y40" i="64" s="1"/>
  <c r="Y66" i="50"/>
  <c r="AA68" i="50" s="1"/>
  <c r="BH21" i="82"/>
  <c r="BH20" i="82"/>
  <c r="BH36" i="52" s="1"/>
  <c r="BH35" i="82"/>
  <c r="AN34" i="48"/>
  <c r="BK120" i="59"/>
  <c r="BI8" i="52"/>
  <c r="BL39" i="50"/>
  <c r="BL34" i="50"/>
  <c r="AM65" i="82"/>
  <c r="BK60" i="82"/>
  <c r="D121" i="49"/>
  <c r="AT44" i="48"/>
  <c r="AJ66" i="49"/>
  <c r="AJ68" i="49" s="1"/>
  <c r="AG41" i="48" s="1"/>
  <c r="AZ21" i="82"/>
  <c r="AZ20" i="82"/>
  <c r="AZ36" i="52" s="1"/>
  <c r="AZ35" i="82"/>
  <c r="BG120" i="59"/>
  <c r="BE8" i="52"/>
  <c r="BI35" i="50"/>
  <c r="BI42" i="50"/>
  <c r="AG37" i="82"/>
  <c r="AG37" i="52"/>
  <c r="AP74" i="82"/>
  <c r="AG50" i="52"/>
  <c r="AG66" i="50"/>
  <c r="AI68" i="50" s="1"/>
  <c r="AG43" i="50"/>
  <c r="AG40" i="64" s="1"/>
  <c r="AT34" i="48"/>
  <c r="I10" i="59"/>
  <c r="H20" i="116" s="1"/>
  <c r="BA116" i="59"/>
  <c r="I12" i="59" s="1"/>
  <c r="AQ74" i="82"/>
  <c r="D117" i="49"/>
  <c r="AP44" i="48"/>
  <c r="AE37" i="82"/>
  <c r="AE37" i="52"/>
  <c r="AU86" i="82"/>
  <c r="AU27" i="82"/>
  <c r="AR26" i="48"/>
  <c r="AT115" i="59" s="1"/>
  <c r="AV34" i="48"/>
  <c r="AX114" i="59"/>
  <c r="AV7" i="52"/>
  <c r="D114" i="49"/>
  <c r="AM44" i="48"/>
  <c r="H39" i="51"/>
  <c r="J39" i="51" s="1"/>
  <c r="BK35" i="48"/>
  <c r="H30" i="51"/>
  <c r="J30" i="51" s="1"/>
  <c r="BK24" i="48"/>
  <c r="AE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Q44" i="48"/>
  <c r="D118" i="49"/>
  <c r="I42" i="51"/>
  <c r="D125" i="49"/>
  <c r="AX44" i="48"/>
  <c r="AV86" i="82"/>
  <c r="AV27" i="82"/>
  <c r="AN7" i="52"/>
  <c r="AP114" i="59"/>
  <c r="AX65" i="82"/>
  <c r="AX67" i="82" s="1"/>
  <c r="AS27" i="82"/>
  <c r="AS86" i="82"/>
  <c r="AO142" i="49"/>
  <c r="AT19" i="82"/>
  <c r="AT79" i="82"/>
  <c r="AT81" i="82" s="1"/>
  <c r="AQ114" i="59"/>
  <c r="AO7" i="52"/>
  <c r="AD36" i="82"/>
  <c r="AS34" i="48"/>
  <c r="D120" i="49"/>
  <c r="AS44" i="48"/>
  <c r="AN66" i="49"/>
  <c r="AN68" i="49" s="1"/>
  <c r="AE66" i="49"/>
  <c r="AE68" i="49" s="1"/>
  <c r="AB41" i="48" s="1"/>
  <c r="AO34" i="48"/>
  <c r="D116" i="49"/>
  <c r="AO44" i="48"/>
  <c r="BK62" i="82"/>
  <c r="AU114" i="59"/>
  <c r="AS7" i="52"/>
  <c r="AG36" i="82"/>
  <c r="AX74" i="82"/>
  <c r="AT47" i="50"/>
  <c r="AW114" i="59"/>
  <c r="AU7" i="52"/>
  <c r="AQ26" i="48"/>
  <c r="AS115" i="59" s="1"/>
  <c r="AU65" i="82"/>
  <c r="AU67" i="82" s="1"/>
  <c r="AV26" i="48"/>
  <c r="AX115" i="59" s="1"/>
  <c r="AV47" i="50"/>
  <c r="AW30" i="50" s="1"/>
  <c r="H29" i="51"/>
  <c r="J29" i="51" s="1"/>
  <c r="BK23" i="48"/>
  <c r="AM26" i="48"/>
  <c r="H27" i="51"/>
  <c r="J27" i="51" s="1"/>
  <c r="BK21" i="48"/>
  <c r="AX34" i="48"/>
  <c r="AX26" i="48"/>
  <c r="AZ115" i="59" s="1"/>
  <c r="AW26" i="48"/>
  <c r="AY115" i="59" s="1"/>
  <c r="AV55" i="82"/>
  <c r="AO74" i="82"/>
  <c r="H121" i="59"/>
  <c r="H122" i="59" s="1"/>
  <c r="F9" i="52"/>
  <c r="S9" i="52"/>
  <c r="U121" i="59"/>
  <c r="U122" i="59" s="1"/>
  <c r="AL30" i="82"/>
  <c r="AH11" i="52"/>
  <c r="AJ126" i="59"/>
  <c r="AJ127" i="59" s="1"/>
  <c r="J30" i="82"/>
  <c r="E6" i="51"/>
  <c r="Y82" i="82"/>
  <c r="Y83" i="82" s="1"/>
  <c r="M30" i="82"/>
  <c r="W30" i="82"/>
  <c r="J121" i="59"/>
  <c r="J122" i="59" s="1"/>
  <c r="H9" i="52"/>
  <c r="D31" i="116"/>
  <c r="T30" i="82"/>
  <c r="N43" i="50"/>
  <c r="N40" i="64" s="1"/>
  <c r="N66" i="50"/>
  <c r="P68" i="50" s="1"/>
  <c r="N50" i="52"/>
  <c r="Z30" i="82"/>
  <c r="L83" i="82"/>
  <c r="L130" i="82" s="1"/>
  <c r="L12" i="82" s="1"/>
  <c r="K83" i="82"/>
  <c r="M83" i="82"/>
  <c r="M130" i="82" s="1"/>
  <c r="M12" i="82" s="1"/>
  <c r="O126" i="59"/>
  <c r="O127" i="59" s="1"/>
  <c r="M11" i="52"/>
  <c r="T11" i="52"/>
  <c r="V126" i="59"/>
  <c r="V127" i="59" s="1"/>
  <c r="N30" i="82"/>
  <c r="K126" i="59"/>
  <c r="K127" i="59" s="1"/>
  <c r="I11" i="52"/>
  <c r="AB30" i="82"/>
  <c r="AK30" i="82"/>
  <c r="AG30" i="82"/>
  <c r="S30" i="82"/>
  <c r="H37" i="82"/>
  <c r="Z11" i="52"/>
  <c r="AB126" i="59"/>
  <c r="AB127" i="59" s="1"/>
  <c r="E50" i="52"/>
  <c r="E43" i="50"/>
  <c r="E40" i="64" s="1"/>
  <c r="E66" i="50"/>
  <c r="G68" i="50" s="1"/>
  <c r="AL82" i="82"/>
  <c r="AL83" i="82" s="1"/>
  <c r="AL130" i="82" s="1"/>
  <c r="AL12" i="82" s="1"/>
  <c r="D30" i="82"/>
  <c r="D20" i="116"/>
  <c r="O82" i="82"/>
  <c r="O83" i="82" s="1"/>
  <c r="W82" i="82"/>
  <c r="W83" i="82" s="1"/>
  <c r="P126" i="59"/>
  <c r="P127" i="59" s="1"/>
  <c r="N11" i="52"/>
  <c r="I30" i="82"/>
  <c r="I121" i="59"/>
  <c r="I122" i="59" s="1"/>
  <c r="G9" i="52"/>
  <c r="U126" i="59"/>
  <c r="U127" i="59" s="1"/>
  <c r="S11" i="52"/>
  <c r="E11" i="52"/>
  <c r="G126" i="59"/>
  <c r="G127" i="59" s="1"/>
  <c r="F126" i="59"/>
  <c r="F127" i="59" s="1"/>
  <c r="D11" i="52"/>
  <c r="BN13" i="49"/>
  <c r="AH9" i="52"/>
  <c r="AJ121" i="59"/>
  <c r="AJ122" i="59" s="1"/>
  <c r="U82" i="82"/>
  <c r="U83" i="82" s="1"/>
  <c r="U130" i="82" s="1"/>
  <c r="U12" i="82" s="1"/>
  <c r="C87" i="82"/>
  <c r="C45" i="48"/>
  <c r="C90" i="48" s="1"/>
  <c r="Q143" i="49"/>
  <c r="E9" i="52"/>
  <c r="G121" i="59"/>
  <c r="G122" i="59" s="1"/>
  <c r="G130" i="82"/>
  <c r="G12" i="82" s="1"/>
  <c r="G22" i="82"/>
  <c r="G131" i="82"/>
  <c r="G13" i="82" s="1"/>
  <c r="G28" i="52" s="1"/>
  <c r="R30" i="82"/>
  <c r="Y30" i="82"/>
  <c r="BN14" i="49"/>
  <c r="H43" i="50"/>
  <c r="H40" i="64" s="1"/>
  <c r="H66" i="50"/>
  <c r="J68" i="50" s="1"/>
  <c r="H50" i="52"/>
  <c r="K11" i="52"/>
  <c r="M126" i="59"/>
  <c r="M127" i="59" s="1"/>
  <c r="AD30" i="82"/>
  <c r="AI82" i="82"/>
  <c r="AI83" i="82" s="1"/>
  <c r="AI130" i="82" s="1"/>
  <c r="AI12" i="82" s="1"/>
  <c r="D83" i="82"/>
  <c r="J50" i="52"/>
  <c r="J66" i="50"/>
  <c r="L68" i="50" s="1"/>
  <c r="J43" i="50"/>
  <c r="J40" i="64" s="1"/>
  <c r="F37" i="82"/>
  <c r="P30" i="82"/>
  <c r="T126" i="59"/>
  <c r="T127" i="59" s="1"/>
  <c r="R11" i="52"/>
  <c r="E16" i="59"/>
  <c r="Y11" i="52"/>
  <c r="AA126" i="59"/>
  <c r="AA127" i="59" s="1"/>
  <c r="AF11" i="52"/>
  <c r="AH126" i="59"/>
  <c r="AH127" i="59" s="1"/>
  <c r="Q69" i="49"/>
  <c r="C10" i="50"/>
  <c r="C16" i="50" s="1"/>
  <c r="C19" i="50" s="1"/>
  <c r="C66" i="50"/>
  <c r="C50" i="52"/>
  <c r="C43" i="50"/>
  <c r="I83" i="82"/>
  <c r="I130" i="82" s="1"/>
  <c r="I12" i="82" s="1"/>
  <c r="G11" i="52"/>
  <c r="I126" i="59"/>
  <c r="I127" i="59" s="1"/>
  <c r="F30" i="82"/>
  <c r="AC11" i="52"/>
  <c r="AE126" i="59"/>
  <c r="AE127" i="59" s="1"/>
  <c r="AO143" i="49"/>
  <c r="AA45" i="48"/>
  <c r="AA87" i="82"/>
  <c r="AA88" i="82" s="1"/>
  <c r="D21" i="116"/>
  <c r="R126" i="59"/>
  <c r="R127" i="59" s="1"/>
  <c r="P11" i="52"/>
  <c r="L121" i="59"/>
  <c r="L122" i="59" s="1"/>
  <c r="J9" i="52"/>
  <c r="C82" i="82"/>
  <c r="Q70" i="49"/>
  <c r="J126" i="59"/>
  <c r="J127" i="59" s="1"/>
  <c r="H11" i="52"/>
  <c r="Z82" i="82"/>
  <c r="Z83" i="82" s="1"/>
  <c r="D35" i="50"/>
  <c r="D9" i="50"/>
  <c r="D15" i="50" s="1"/>
  <c r="D18" i="50" s="1"/>
  <c r="E6" i="50" s="1"/>
  <c r="D42" i="50"/>
  <c r="AJ31" i="82"/>
  <c r="AJ16" i="82" s="1"/>
  <c r="AJ30" i="52" s="1"/>
  <c r="AE9" i="52"/>
  <c r="AG121" i="59"/>
  <c r="AG122" i="59" s="1"/>
  <c r="T9" i="52"/>
  <c r="V121" i="59"/>
  <c r="V122" i="59" s="1"/>
  <c r="AI30" i="82"/>
  <c r="AH121" i="59"/>
  <c r="AH122" i="59" s="1"/>
  <c r="AF9" i="52"/>
  <c r="O45" i="48"/>
  <c r="O90" i="48" s="1"/>
  <c r="O87" i="82"/>
  <c r="O88" i="82" s="1"/>
  <c r="L11" i="52"/>
  <c r="N126" i="59"/>
  <c r="N127" i="59" s="1"/>
  <c r="BN11" i="49"/>
  <c r="P82" i="82"/>
  <c r="P83" i="82" s="1"/>
  <c r="U30" i="82"/>
  <c r="F11" i="52"/>
  <c r="H126" i="59"/>
  <c r="H127" i="59" s="1"/>
  <c r="AE11" i="52"/>
  <c r="AG126" i="59"/>
  <c r="AG127" i="59" s="1"/>
  <c r="L50" i="52"/>
  <c r="L43" i="50"/>
  <c r="L40" i="64" s="1"/>
  <c r="L66" i="50"/>
  <c r="N68" i="50" s="1"/>
  <c r="J22" i="82"/>
  <c r="E34" i="51"/>
  <c r="K66" i="50"/>
  <c r="M68" i="50" s="1"/>
  <c r="K50" i="52"/>
  <c r="K43" i="50"/>
  <c r="K40" i="64" s="1"/>
  <c r="L126" i="59"/>
  <c r="L127" i="59" s="1"/>
  <c r="J11" i="52"/>
  <c r="BN16" i="49"/>
  <c r="F50" i="52"/>
  <c r="F43" i="50"/>
  <c r="F40" i="64" s="1"/>
  <c r="F66" i="50"/>
  <c r="H68" i="50" s="1"/>
  <c r="BN15" i="49"/>
  <c r="L30" i="82"/>
  <c r="Y126" i="59"/>
  <c r="Y127" i="59" s="1"/>
  <c r="W11" i="52"/>
  <c r="BN6" i="49"/>
  <c r="U11" i="52"/>
  <c r="W126" i="59"/>
  <c r="W127" i="59" s="1"/>
  <c r="M66" i="50"/>
  <c r="O68" i="50" s="1"/>
  <c r="M50" i="52"/>
  <c r="M43" i="50"/>
  <c r="M40" i="64" s="1"/>
  <c r="E12" i="59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I86" i="48" l="1"/>
  <c r="I92" i="48" s="1"/>
  <c r="J130" i="82"/>
  <c r="J12" i="82" s="1"/>
  <c r="H131" i="82"/>
  <c r="H13" i="82" s="1"/>
  <c r="H28" i="52" s="1"/>
  <c r="AA90" i="48"/>
  <c r="AH82" i="82"/>
  <c r="AH83" i="82" s="1"/>
  <c r="AH22" i="82" s="1"/>
  <c r="AH39" i="52" s="1"/>
  <c r="AL86" i="48"/>
  <c r="AL92" i="48" s="1"/>
  <c r="AL87" i="48"/>
  <c r="AL93" i="48" s="1"/>
  <c r="AL91" i="48"/>
  <c r="AF82" i="82"/>
  <c r="AF83" i="82" s="1"/>
  <c r="AF22" i="82" s="1"/>
  <c r="AF23" i="82" s="1"/>
  <c r="AC91" i="48"/>
  <c r="AD20" i="92" s="1"/>
  <c r="AC87" i="48"/>
  <c r="AC93" i="48" s="1"/>
  <c r="AC86" i="48"/>
  <c r="AC92" i="48" s="1"/>
  <c r="AH91" i="48"/>
  <c r="AH86" i="48"/>
  <c r="AH92" i="48" s="1"/>
  <c r="AH87" i="48"/>
  <c r="AH93" i="48" s="1"/>
  <c r="AG90" i="48"/>
  <c r="AD9" i="52"/>
  <c r="AD91" i="48"/>
  <c r="AE20" i="92" s="1"/>
  <c r="AD87" i="48"/>
  <c r="AD93" i="48" s="1"/>
  <c r="AD86" i="48"/>
  <c r="AD92" i="48" s="1"/>
  <c r="AJ91" i="48"/>
  <c r="AJ87" i="48"/>
  <c r="AJ93" i="48" s="1"/>
  <c r="AJ86" i="48"/>
  <c r="AJ92" i="48" s="1"/>
  <c r="AF87" i="48"/>
  <c r="AF93" i="48" s="1"/>
  <c r="AF86" i="48"/>
  <c r="AF92" i="48" s="1"/>
  <c r="AF91" i="48"/>
  <c r="AI49" i="68" s="1"/>
  <c r="AG87" i="48"/>
  <c r="AG93" i="48" s="1"/>
  <c r="AG86" i="48"/>
  <c r="AG92" i="48" s="1"/>
  <c r="AG91" i="48"/>
  <c r="AI86" i="48"/>
  <c r="AI92" i="48" s="1"/>
  <c r="AB86" i="48"/>
  <c r="AB92" i="48" s="1"/>
  <c r="AB91" i="48"/>
  <c r="AB87" i="48"/>
  <c r="AB93" i="48" s="1"/>
  <c r="AD90" i="48"/>
  <c r="AE19" i="92" s="1"/>
  <c r="AA91" i="48"/>
  <c r="AA87" i="48"/>
  <c r="AA93" i="48" s="1"/>
  <c r="AA86" i="48"/>
  <c r="AA92" i="48" s="1"/>
  <c r="AI91" i="48"/>
  <c r="AI87" i="48"/>
  <c r="AI93" i="48" s="1"/>
  <c r="AB90" i="48"/>
  <c r="AH90" i="48"/>
  <c r="AI14" i="67" s="1"/>
  <c r="AI17" i="67" s="1"/>
  <c r="AJ18" i="67" s="1"/>
  <c r="X121" i="59"/>
  <c r="X122" i="59" s="1"/>
  <c r="V9" i="52"/>
  <c r="V82" i="82"/>
  <c r="V83" i="82" s="1"/>
  <c r="V130" i="82" s="1"/>
  <c r="V12" i="82" s="1"/>
  <c r="V32" i="52" s="1"/>
  <c r="V87" i="48"/>
  <c r="V93" i="48" s="1"/>
  <c r="V90" i="48"/>
  <c r="W19" i="92" s="1"/>
  <c r="V86" i="48"/>
  <c r="V92" i="48" s="1"/>
  <c r="R82" i="82"/>
  <c r="R83" i="82" s="1"/>
  <c r="R22" i="82" s="1"/>
  <c r="R23" i="82" s="1"/>
  <c r="R24" i="82" s="1"/>
  <c r="R38" i="52" s="1"/>
  <c r="X126" i="59"/>
  <c r="X127" i="59" s="1"/>
  <c r="R9" i="52"/>
  <c r="R12" i="52" s="1"/>
  <c r="X11" i="52"/>
  <c r="V91" i="48"/>
  <c r="W26" i="92" s="1"/>
  <c r="W28" i="92" s="1"/>
  <c r="F131" i="82"/>
  <c r="F13" i="82" s="1"/>
  <c r="F28" i="52" s="1"/>
  <c r="T121" i="59"/>
  <c r="T122" i="59" s="1"/>
  <c r="R91" i="48"/>
  <c r="S26" i="92" s="1"/>
  <c r="S28" i="92" s="1"/>
  <c r="R86" i="48"/>
  <c r="R92" i="48" s="1"/>
  <c r="R87" i="48"/>
  <c r="R93" i="48" s="1"/>
  <c r="V11" i="52"/>
  <c r="F22" i="82"/>
  <c r="F38" i="82" s="1"/>
  <c r="AJ82" i="82"/>
  <c r="AJ83" i="82" s="1"/>
  <c r="AJ130" i="82" s="1"/>
  <c r="AJ12" i="82" s="1"/>
  <c r="O43" i="50"/>
  <c r="O40" i="64" s="1"/>
  <c r="O66" i="50"/>
  <c r="Q68" i="50" s="1"/>
  <c r="O50" i="52"/>
  <c r="AE121" i="59"/>
  <c r="AE122" i="59" s="1"/>
  <c r="AE129" i="59" s="1"/>
  <c r="AC9" i="52"/>
  <c r="AC12" i="52" s="1"/>
  <c r="E18" i="50"/>
  <c r="F6" i="50" s="1"/>
  <c r="E10" i="50"/>
  <c r="E16" i="50" s="1"/>
  <c r="X41" i="48"/>
  <c r="X9" i="52" s="1"/>
  <c r="X82" i="82"/>
  <c r="X83" i="82" s="1"/>
  <c r="X130" i="82" s="1"/>
  <c r="X12" i="82" s="1"/>
  <c r="F16" i="59"/>
  <c r="E26" i="116" s="1"/>
  <c r="AD14" i="67"/>
  <c r="AD17" i="67" s="1"/>
  <c r="AE18" i="67" s="1"/>
  <c r="Q45" i="48"/>
  <c r="F48" i="51" s="1"/>
  <c r="F14" i="51" s="1"/>
  <c r="F15" i="51" s="1"/>
  <c r="Q87" i="82"/>
  <c r="Q88" i="82" s="1"/>
  <c r="Q30" i="82" s="1"/>
  <c r="Q31" i="82" s="1"/>
  <c r="Q16" i="82" s="1"/>
  <c r="Q30" i="52" s="1"/>
  <c r="F13" i="59"/>
  <c r="E23" i="116" s="1"/>
  <c r="T68" i="49"/>
  <c r="AC69" i="49"/>
  <c r="P43" i="50"/>
  <c r="P40" i="64" s="1"/>
  <c r="P66" i="50"/>
  <c r="R68" i="50" s="1"/>
  <c r="P50" i="52"/>
  <c r="AC82" i="82"/>
  <c r="AC83" i="82" s="1"/>
  <c r="AC22" i="82" s="1"/>
  <c r="AC23" i="82" s="1"/>
  <c r="X50" i="52"/>
  <c r="X66" i="50"/>
  <c r="Z68" i="50" s="1"/>
  <c r="X43" i="50"/>
  <c r="X40" i="64" s="1"/>
  <c r="V66" i="50"/>
  <c r="X68" i="50" s="1"/>
  <c r="V50" i="52"/>
  <c r="V43" i="50"/>
  <c r="V40" i="64" s="1"/>
  <c r="AD82" i="82"/>
  <c r="AD83" i="82" s="1"/>
  <c r="AD131" i="82" s="1"/>
  <c r="AD13" i="82" s="1"/>
  <c r="AD28" i="52" s="1"/>
  <c r="W66" i="50"/>
  <c r="Y68" i="50" s="1"/>
  <c r="W50" i="52"/>
  <c r="W43" i="50"/>
  <c r="W40" i="64" s="1"/>
  <c r="H130" i="82"/>
  <c r="H12" i="82" s="1"/>
  <c r="H32" i="52" s="1"/>
  <c r="H22" i="82"/>
  <c r="H23" i="82" s="1"/>
  <c r="H15" i="82" s="1"/>
  <c r="H29" i="52" s="1"/>
  <c r="AA82" i="82"/>
  <c r="AA83" i="82" s="1"/>
  <c r="AA130" i="82" s="1"/>
  <c r="AA12" i="82" s="1"/>
  <c r="C86" i="48"/>
  <c r="C92" i="48" s="1"/>
  <c r="C87" i="48"/>
  <c r="C93" i="48" s="1"/>
  <c r="O86" i="48"/>
  <c r="O92" i="48" s="1"/>
  <c r="O87" i="48"/>
  <c r="O93" i="48" s="1"/>
  <c r="AD11" i="52"/>
  <c r="AD12" i="52" s="1"/>
  <c r="C91" i="48"/>
  <c r="AB11" i="52"/>
  <c r="AM126" i="59"/>
  <c r="AM127" i="59" s="1"/>
  <c r="AI11" i="52"/>
  <c r="AI126" i="59"/>
  <c r="AI127" i="59" s="1"/>
  <c r="O91" i="48"/>
  <c r="AJ11" i="52"/>
  <c r="AK14" i="67"/>
  <c r="AK17" i="67" s="1"/>
  <c r="AL18" i="67" s="1"/>
  <c r="AN126" i="59"/>
  <c r="AN127" i="59" s="1"/>
  <c r="AM19" i="92"/>
  <c r="E131" i="82"/>
  <c r="E13" i="82" s="1"/>
  <c r="E28" i="52" s="1"/>
  <c r="E130" i="82"/>
  <c r="E12" i="82" s="1"/>
  <c r="E14" i="82" s="1"/>
  <c r="E31" i="52" s="1"/>
  <c r="AK82" i="82"/>
  <c r="AK83" i="82" s="1"/>
  <c r="AK130" i="82" s="1"/>
  <c r="AK12" i="82" s="1"/>
  <c r="AK41" i="48"/>
  <c r="AL11" i="52"/>
  <c r="T22" i="82"/>
  <c r="T39" i="52" s="1"/>
  <c r="T130" i="82"/>
  <c r="T12" i="82" s="1"/>
  <c r="T32" i="52" s="1"/>
  <c r="AT28" i="48"/>
  <c r="G32" i="82"/>
  <c r="AT68" i="82"/>
  <c r="AT69" i="82" s="1"/>
  <c r="AH30" i="82"/>
  <c r="AF126" i="59"/>
  <c r="AF127" i="59" s="1"/>
  <c r="AF129" i="59" s="1"/>
  <c r="S131" i="82"/>
  <c r="S13" i="82" s="1"/>
  <c r="S28" i="52" s="1"/>
  <c r="AE130" i="82"/>
  <c r="AE12" i="82" s="1"/>
  <c r="AE32" i="52" s="1"/>
  <c r="AE22" i="82"/>
  <c r="AE23" i="82" s="1"/>
  <c r="AE131" i="82"/>
  <c r="AE13" i="82" s="1"/>
  <c r="AE28" i="52" s="1"/>
  <c r="AL126" i="59"/>
  <c r="AL127" i="59" s="1"/>
  <c r="AV116" i="59"/>
  <c r="AQ34" i="50"/>
  <c r="AQ42" i="50" s="1"/>
  <c r="AK11" i="52"/>
  <c r="AG11" i="52"/>
  <c r="AK126" i="59"/>
  <c r="AK127" i="59" s="1"/>
  <c r="AR116" i="59"/>
  <c r="S22" i="82"/>
  <c r="S38" i="82" s="1"/>
  <c r="AD126" i="59"/>
  <c r="AD127" i="59" s="1"/>
  <c r="AV68" i="82"/>
  <c r="AV69" i="82" s="1"/>
  <c r="AQ68" i="82"/>
  <c r="AQ69" i="82" s="1"/>
  <c r="AW28" i="82"/>
  <c r="BA36" i="82"/>
  <c r="AG82" i="82"/>
  <c r="AG83" i="82" s="1"/>
  <c r="AG130" i="82" s="1"/>
  <c r="AG12" i="82" s="1"/>
  <c r="AG32" i="52" s="1"/>
  <c r="AW34" i="50"/>
  <c r="AW35" i="50" s="1"/>
  <c r="AN28" i="48"/>
  <c r="AP28" i="48"/>
  <c r="AR34" i="50"/>
  <c r="AR42" i="50" s="1"/>
  <c r="AW116" i="59"/>
  <c r="AS30" i="50"/>
  <c r="AS34" i="50" s="1"/>
  <c r="AS42" i="50" s="1"/>
  <c r="AU28" i="48"/>
  <c r="BE37" i="82"/>
  <c r="AP67" i="82"/>
  <c r="AP29" i="82" s="1"/>
  <c r="AW67" i="82"/>
  <c r="AW29" i="82" s="1"/>
  <c r="AB82" i="82"/>
  <c r="AB83" i="82" s="1"/>
  <c r="AB131" i="82" s="1"/>
  <c r="AB13" i="82" s="1"/>
  <c r="AB28" i="52" s="1"/>
  <c r="AO28" i="48"/>
  <c r="AP116" i="59"/>
  <c r="AR67" i="82"/>
  <c r="AR21" i="82" s="1"/>
  <c r="T12" i="52"/>
  <c r="AS28" i="82"/>
  <c r="AX116" i="59"/>
  <c r="AU68" i="82"/>
  <c r="AU69" i="82" s="1"/>
  <c r="AO70" i="49"/>
  <c r="BD36" i="82"/>
  <c r="K29" i="51"/>
  <c r="M49" i="68"/>
  <c r="M50" i="68" s="1"/>
  <c r="AZ36" i="82"/>
  <c r="K20" i="92"/>
  <c r="AO67" i="82"/>
  <c r="AO29" i="82" s="1"/>
  <c r="H38" i="51"/>
  <c r="J38" i="51" s="1"/>
  <c r="AQ116" i="59"/>
  <c r="AS29" i="82"/>
  <c r="AX35" i="50"/>
  <c r="AX42" i="50"/>
  <c r="AS117" i="49"/>
  <c r="AS139" i="49" s="1"/>
  <c r="AS141" i="49" s="1"/>
  <c r="BE117" i="49"/>
  <c r="K30" i="51"/>
  <c r="AW19" i="82"/>
  <c r="AW79" i="82"/>
  <c r="AW81" i="82" s="1"/>
  <c r="AW120" i="59"/>
  <c r="AU8" i="52"/>
  <c r="AQ125" i="59"/>
  <c r="AO10" i="52"/>
  <c r="AM67" i="82"/>
  <c r="AM29" i="82" s="1"/>
  <c r="BK65" i="82"/>
  <c r="BC37" i="52"/>
  <c r="BC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R28" i="82"/>
  <c r="AX68" i="82"/>
  <c r="AX69" i="82" s="1"/>
  <c r="AY125" i="59"/>
  <c r="AW10" i="52"/>
  <c r="AT125" i="59"/>
  <c r="AR10" i="52"/>
  <c r="AW8" i="52"/>
  <c r="AY120" i="59"/>
  <c r="BF36" i="52"/>
  <c r="BF36" i="82"/>
  <c r="BB41" i="49"/>
  <c r="AP41" i="49"/>
  <c r="AP66" i="49" s="1"/>
  <c r="AN10" i="52"/>
  <c r="AP125" i="59"/>
  <c r="BF37" i="52"/>
  <c r="BF37" i="82"/>
  <c r="BE50" i="52"/>
  <c r="BE66" i="50"/>
  <c r="BG68" i="50" s="1"/>
  <c r="BE43" i="50"/>
  <c r="BE40" i="64" s="1"/>
  <c r="AQ19" i="82"/>
  <c r="AQ79" i="82"/>
  <c r="AQ81" i="82" s="1"/>
  <c r="BA120" i="59"/>
  <c r="I16" i="59" s="1"/>
  <c r="H26" i="116" s="1"/>
  <c r="AY8" i="52"/>
  <c r="I44" i="51"/>
  <c r="I9" i="51" s="1"/>
  <c r="K39" i="51"/>
  <c r="AU29" i="82"/>
  <c r="AU28" i="82"/>
  <c r="BH37" i="52"/>
  <c r="BH37" i="82"/>
  <c r="AR28" i="48"/>
  <c r="AN68" i="82"/>
  <c r="AN69" i="82" s="1"/>
  <c r="BA37" i="82"/>
  <c r="BA37" i="52"/>
  <c r="AM68" i="82"/>
  <c r="AM55" i="82"/>
  <c r="AM28" i="82" s="1"/>
  <c r="BK56" i="82"/>
  <c r="BC36" i="52"/>
  <c r="BC36" i="82"/>
  <c r="AU35" i="82"/>
  <c r="AU21" i="82"/>
  <c r="AU20" i="82"/>
  <c r="AU36" i="52" s="1"/>
  <c r="AM28" i="48"/>
  <c r="H24" i="51"/>
  <c r="AO114" i="59"/>
  <c r="AM7" i="52"/>
  <c r="BK17" i="48"/>
  <c r="AX28" i="48"/>
  <c r="AQ28" i="82"/>
  <c r="AQ29" i="82"/>
  <c r="AQ8" i="52"/>
  <c r="AS120" i="59"/>
  <c r="BA125" i="49"/>
  <c r="BA139" i="49" s="1"/>
  <c r="BA141" i="49" s="1"/>
  <c r="BM125" i="49"/>
  <c r="AP28" i="82"/>
  <c r="AZ66" i="50"/>
  <c r="H10" i="50"/>
  <c r="H16" i="50" s="1"/>
  <c r="AZ50" i="52"/>
  <c r="AZ43" i="50"/>
  <c r="AZ40" i="64" s="1"/>
  <c r="BH120" i="49"/>
  <c r="AV120" i="49"/>
  <c r="AV139" i="49" s="1"/>
  <c r="AV141" i="49" s="1"/>
  <c r="AV38" i="48"/>
  <c r="AV40" i="48" s="1"/>
  <c r="D50" i="49"/>
  <c r="AT34" i="50"/>
  <c r="AU30" i="50"/>
  <c r="AU34" i="50" s="1"/>
  <c r="AS38" i="48"/>
  <c r="AS40" i="48" s="1"/>
  <c r="D47" i="49"/>
  <c r="AR35" i="82"/>
  <c r="AR20" i="82"/>
  <c r="AR36" i="52" s="1"/>
  <c r="AX79" i="82"/>
  <c r="AX81" i="82" s="1"/>
  <c r="AX19" i="82"/>
  <c r="AT35" i="82"/>
  <c r="AT21" i="82"/>
  <c r="AT20" i="82"/>
  <c r="AT36" i="52" s="1"/>
  <c r="BF118" i="49"/>
  <c r="AT118" i="49"/>
  <c r="AT139" i="49" s="1"/>
  <c r="AT141" i="49" s="1"/>
  <c r="AO38" i="48"/>
  <c r="AO40" i="48" s="1"/>
  <c r="D43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K44" i="48"/>
  <c r="D48" i="49"/>
  <c r="AT38" i="48"/>
  <c r="AT40" i="48" s="1"/>
  <c r="AZ37" i="52"/>
  <c r="AZ37" i="82"/>
  <c r="BL35" i="50"/>
  <c r="BL42" i="50"/>
  <c r="K28" i="51"/>
  <c r="AU10" i="52"/>
  <c r="AW125" i="59"/>
  <c r="AS68" i="82"/>
  <c r="AS69" i="82" s="1"/>
  <c r="K21" i="51"/>
  <c r="AM79" i="82"/>
  <c r="AM19" i="82"/>
  <c r="BK74" i="82"/>
  <c r="BJ43" i="50"/>
  <c r="BJ40" i="64" s="1"/>
  <c r="BJ50" i="52"/>
  <c r="BJ66" i="50"/>
  <c r="BL68" i="50" s="1"/>
  <c r="AN29" i="82"/>
  <c r="AN28" i="82"/>
  <c r="AT45" i="49"/>
  <c r="AT66" i="49" s="1"/>
  <c r="AT68" i="49" s="1"/>
  <c r="AQ41" i="48" s="1"/>
  <c r="BF45" i="49"/>
  <c r="AV20" i="82"/>
  <c r="AV36" i="52" s="1"/>
  <c r="AV21" i="82"/>
  <c r="AV35" i="82"/>
  <c r="AS28" i="48"/>
  <c r="BG119" i="49"/>
  <c r="AU119" i="49"/>
  <c r="AU139" i="49" s="1"/>
  <c r="AU141" i="49" s="1"/>
  <c r="BB37" i="82"/>
  <c r="BB37" i="52"/>
  <c r="AT116" i="59"/>
  <c r="BH66" i="50"/>
  <c r="BJ68" i="50" s="1"/>
  <c r="BH43" i="50"/>
  <c r="BH40" i="64" s="1"/>
  <c r="BH50" i="52"/>
  <c r="BB36" i="52"/>
  <c r="BB36" i="82"/>
  <c r="BJ49" i="49"/>
  <c r="AX49" i="49"/>
  <c r="AX66" i="49" s="1"/>
  <c r="AX68" i="49" s="1"/>
  <c r="AU41" i="48" s="1"/>
  <c r="D52" i="49"/>
  <c r="AX38" i="48"/>
  <c r="AX40" i="48" s="1"/>
  <c r="AW28" i="48"/>
  <c r="K27" i="51"/>
  <c r="D46" i="49"/>
  <c r="AR38" i="48"/>
  <c r="AR40" i="48" s="1"/>
  <c r="AR120" i="59"/>
  <c r="AP8" i="52"/>
  <c r="AV10" i="52"/>
  <c r="AX125" i="59"/>
  <c r="AQ28" i="48"/>
  <c r="BB50" i="52"/>
  <c r="BB43" i="50"/>
  <c r="BB40" i="64" s="1"/>
  <c r="BB66" i="50"/>
  <c r="BD68" i="50" s="1"/>
  <c r="AS35" i="82"/>
  <c r="AS21" i="82"/>
  <c r="AS20" i="82"/>
  <c r="AS36" i="52" s="1"/>
  <c r="AS10" i="52"/>
  <c r="AU125" i="59"/>
  <c r="AW121" i="49"/>
  <c r="AW139" i="49" s="1"/>
  <c r="AW141" i="49" s="1"/>
  <c r="BI121" i="49"/>
  <c r="D42" i="49"/>
  <c r="AN38" i="48"/>
  <c r="AN40" i="48" s="1"/>
  <c r="AO30" i="50"/>
  <c r="AO34" i="50" s="1"/>
  <c r="AN34" i="50"/>
  <c r="BL124" i="49"/>
  <c r="AZ124" i="49"/>
  <c r="AZ139" i="49" s="1"/>
  <c r="AZ141" i="49" s="1"/>
  <c r="AP19" i="82"/>
  <c r="AP79" i="82"/>
  <c r="AP81" i="82" s="1"/>
  <c r="I13" i="59"/>
  <c r="H23" i="116" s="1"/>
  <c r="H22" i="116"/>
  <c r="AV30" i="50"/>
  <c r="AV34" i="50" s="1"/>
  <c r="BK86" i="82"/>
  <c r="AR116" i="49"/>
  <c r="AR139" i="49" s="1"/>
  <c r="AR141" i="49" s="1"/>
  <c r="BD116" i="49"/>
  <c r="AP30" i="50"/>
  <c r="AP34" i="50" s="1"/>
  <c r="AV28" i="82"/>
  <c r="AV29" i="82"/>
  <c r="BB114" i="49"/>
  <c r="AP114" i="49"/>
  <c r="AP139" i="49" s="1"/>
  <c r="AL30" i="50"/>
  <c r="AL34" i="50" s="1"/>
  <c r="AK34" i="50"/>
  <c r="AX28" i="82"/>
  <c r="AX29" i="82"/>
  <c r="AT28" i="82"/>
  <c r="AT29" i="82"/>
  <c r="AX122" i="49"/>
  <c r="AX139" i="49" s="1"/>
  <c r="AX141" i="49" s="1"/>
  <c r="BJ122" i="49"/>
  <c r="BI36" i="82"/>
  <c r="AZ116" i="59"/>
  <c r="BG43" i="50"/>
  <c r="BG40" i="64" s="1"/>
  <c r="BG50" i="52"/>
  <c r="BG66" i="50"/>
  <c r="BI68" i="50" s="1"/>
  <c r="AO69" i="49"/>
  <c r="AO79" i="82"/>
  <c r="AO81" i="82" s="1"/>
  <c r="AO19" i="82"/>
  <c r="H31" i="51"/>
  <c r="AO115" i="59"/>
  <c r="BK26" i="48"/>
  <c r="BH36" i="82"/>
  <c r="AV28" i="48"/>
  <c r="AM30" i="50"/>
  <c r="AM34" i="50" s="1"/>
  <c r="BD37" i="52"/>
  <c r="BD37" i="82"/>
  <c r="AY35" i="50"/>
  <c r="AY42" i="50"/>
  <c r="BI37" i="52"/>
  <c r="BI37" i="82"/>
  <c r="AN20" i="82"/>
  <c r="AN36" i="52" s="1"/>
  <c r="AN35" i="82"/>
  <c r="AN21" i="82"/>
  <c r="K7" i="59"/>
  <c r="AS44" i="49"/>
  <c r="AS66" i="49" s="1"/>
  <c r="AS68" i="49" s="1"/>
  <c r="AP41" i="48" s="1"/>
  <c r="BE44" i="49"/>
  <c r="BL51" i="49"/>
  <c r="AZ51" i="49"/>
  <c r="AZ66" i="49" s="1"/>
  <c r="AZ68" i="49" s="1"/>
  <c r="AW41" i="48" s="1"/>
  <c r="BK123" i="49"/>
  <c r="AY123" i="49"/>
  <c r="AY139" i="49" s="1"/>
  <c r="AY141" i="49" s="1"/>
  <c r="AN51" i="52"/>
  <c r="G13" i="50"/>
  <c r="AS116" i="59"/>
  <c r="BK34" i="48"/>
  <c r="AQ115" i="49"/>
  <c r="AQ139" i="49" s="1"/>
  <c r="AQ141" i="49" s="1"/>
  <c r="BC115" i="49"/>
  <c r="BA50" i="52"/>
  <c r="BA43" i="50"/>
  <c r="BA40" i="64" s="1"/>
  <c r="BA66" i="50"/>
  <c r="BC68" i="50" s="1"/>
  <c r="AJ129" i="59"/>
  <c r="AI7" i="92" s="1"/>
  <c r="AF12" i="52"/>
  <c r="V32" i="82"/>
  <c r="AJ32" i="82"/>
  <c r="I129" i="59"/>
  <c r="G20" i="52" s="1"/>
  <c r="AH129" i="59"/>
  <c r="AF20" i="52" s="1"/>
  <c r="AG129" i="59"/>
  <c r="AF7" i="92" s="1"/>
  <c r="L129" i="59"/>
  <c r="K7" i="92" s="1"/>
  <c r="U129" i="59"/>
  <c r="T7" i="92" s="1"/>
  <c r="H12" i="52"/>
  <c r="AE12" i="52"/>
  <c r="G129" i="59"/>
  <c r="E20" i="52" s="1"/>
  <c r="AL32" i="52"/>
  <c r="M32" i="52"/>
  <c r="E19" i="92"/>
  <c r="E14" i="67"/>
  <c r="E17" i="67" s="1"/>
  <c r="D22" i="71"/>
  <c r="J19" i="92"/>
  <c r="J14" i="67"/>
  <c r="J17" i="67" s="1"/>
  <c r="K18" i="67" s="1"/>
  <c r="I22" i="71"/>
  <c r="AE31" i="82"/>
  <c r="AE16" i="82" s="1"/>
  <c r="AE30" i="52" s="1"/>
  <c r="L32" i="52"/>
  <c r="G14" i="67"/>
  <c r="G17" i="67" s="1"/>
  <c r="G19" i="92"/>
  <c r="F22" i="71"/>
  <c r="F32" i="52"/>
  <c r="S19" i="92"/>
  <c r="S14" i="67"/>
  <c r="S17" i="67" s="1"/>
  <c r="R22" i="71"/>
  <c r="G14" i="82"/>
  <c r="G31" i="52" s="1"/>
  <c r="G32" i="52"/>
  <c r="U49" i="68"/>
  <c r="W131" i="82"/>
  <c r="W13" i="82" s="1"/>
  <c r="W28" i="52" s="1"/>
  <c r="W22" i="82"/>
  <c r="D31" i="82"/>
  <c r="D16" i="82" s="1"/>
  <c r="D30" i="52" s="1"/>
  <c r="D32" i="82"/>
  <c r="S32" i="52"/>
  <c r="N32" i="52"/>
  <c r="X31" i="82"/>
  <c r="X16" i="82" s="1"/>
  <c r="X30" i="52" s="1"/>
  <c r="J31" i="82"/>
  <c r="J16" i="82" s="1"/>
  <c r="J30" i="52" s="1"/>
  <c r="E13" i="59"/>
  <c r="D23" i="116" s="1"/>
  <c r="D22" i="116"/>
  <c r="L31" i="82"/>
  <c r="L16" i="82" s="1"/>
  <c r="L30" i="52" s="1"/>
  <c r="J23" i="82"/>
  <c r="J24" i="82" s="1"/>
  <c r="J38" i="82"/>
  <c r="U26" i="92"/>
  <c r="U28" i="92" s="1"/>
  <c r="W49" i="68"/>
  <c r="U20" i="92"/>
  <c r="D10" i="50"/>
  <c r="D16" i="50" s="1"/>
  <c r="D43" i="50"/>
  <c r="D40" i="64" s="1"/>
  <c r="D50" i="52"/>
  <c r="D66" i="50"/>
  <c r="H49" i="68"/>
  <c r="F26" i="92"/>
  <c r="F28" i="92" s="1"/>
  <c r="F20" i="92"/>
  <c r="F31" i="82"/>
  <c r="F16" i="82" s="1"/>
  <c r="F30" i="52" s="1"/>
  <c r="C48" i="50"/>
  <c r="C40" i="64"/>
  <c r="C10" i="64" s="1"/>
  <c r="C125" i="116" s="1"/>
  <c r="AK121" i="59"/>
  <c r="AK122" i="59" s="1"/>
  <c r="AI9" i="52"/>
  <c r="R31" i="82"/>
  <c r="R16" i="82" s="1"/>
  <c r="R30" i="52" s="1"/>
  <c r="AI20" i="92"/>
  <c r="AK49" i="68"/>
  <c r="AI26" i="92"/>
  <c r="AI28" i="92" s="1"/>
  <c r="W9" i="52"/>
  <c r="W12" i="52" s="1"/>
  <c r="Y121" i="59"/>
  <c r="Y122" i="59" s="1"/>
  <c r="Y129" i="59" s="1"/>
  <c r="AL131" i="82"/>
  <c r="AL13" i="82" s="1"/>
  <c r="AL28" i="52" s="1"/>
  <c r="AL22" i="82"/>
  <c r="S31" i="82"/>
  <c r="S16" i="82" s="1"/>
  <c r="S30" i="52" s="1"/>
  <c r="N31" i="82"/>
  <c r="N16" i="82" s="1"/>
  <c r="N30" i="52" s="1"/>
  <c r="O121" i="59"/>
  <c r="O122" i="59" s="1"/>
  <c r="O129" i="59" s="1"/>
  <c r="M9" i="52"/>
  <c r="M12" i="52" s="1"/>
  <c r="N121" i="59"/>
  <c r="N122" i="59" s="1"/>
  <c r="N129" i="59" s="1"/>
  <c r="L9" i="52"/>
  <c r="L12" i="52" s="1"/>
  <c r="J129" i="59"/>
  <c r="M31" i="82"/>
  <c r="M16" i="82" s="1"/>
  <c r="M30" i="52" s="1"/>
  <c r="AL31" i="82"/>
  <c r="AL16" i="82" s="1"/>
  <c r="AL30" i="52" s="1"/>
  <c r="H31" i="82"/>
  <c r="H16" i="82" s="1"/>
  <c r="H30" i="52" s="1"/>
  <c r="AI32" i="52"/>
  <c r="Z22" i="82"/>
  <c r="Z131" i="82"/>
  <c r="Z13" i="82" s="1"/>
  <c r="Z28" i="52" s="1"/>
  <c r="AA30" i="82"/>
  <c r="H14" i="67"/>
  <c r="H17" i="67" s="1"/>
  <c r="H19" i="92"/>
  <c r="G22" i="71"/>
  <c r="AC121" i="59"/>
  <c r="AA9" i="52"/>
  <c r="E24" i="82"/>
  <c r="E38" i="82"/>
  <c r="E23" i="82"/>
  <c r="D22" i="82"/>
  <c r="D131" i="82"/>
  <c r="D13" i="82" s="1"/>
  <c r="D28" i="52" s="1"/>
  <c r="AI22" i="82"/>
  <c r="AI131" i="82"/>
  <c r="AI13" i="82" s="1"/>
  <c r="AI28" i="52" s="1"/>
  <c r="K22" i="71"/>
  <c r="L19" i="92"/>
  <c r="L14" i="67"/>
  <c r="L17" i="67" s="1"/>
  <c r="M18" i="67" s="1"/>
  <c r="E32" i="82"/>
  <c r="E31" i="82"/>
  <c r="E16" i="82" s="1"/>
  <c r="E30" i="52" s="1"/>
  <c r="I32" i="52"/>
  <c r="AI121" i="59"/>
  <c r="AI122" i="59" s="1"/>
  <c r="AG9" i="52"/>
  <c r="Q121" i="59"/>
  <c r="O9" i="52"/>
  <c r="AN121" i="59"/>
  <c r="AN122" i="59" s="1"/>
  <c r="AL9" i="52"/>
  <c r="U19" i="92"/>
  <c r="T22" i="71"/>
  <c r="U14" i="67"/>
  <c r="U17" i="67" s="1"/>
  <c r="M22" i="82"/>
  <c r="M131" i="82"/>
  <c r="M13" i="82" s="1"/>
  <c r="M28" i="52" s="1"/>
  <c r="L22" i="82"/>
  <c r="L131" i="82"/>
  <c r="L13" i="82" s="1"/>
  <c r="L28" i="52" s="1"/>
  <c r="W130" i="82"/>
  <c r="W12" i="82" s="1"/>
  <c r="AA121" i="59"/>
  <c r="AA122" i="59" s="1"/>
  <c r="AA129" i="59" s="1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P131" i="82"/>
  <c r="P13" i="82" s="1"/>
  <c r="P28" i="52" s="1"/>
  <c r="P22" i="82"/>
  <c r="O30" i="82"/>
  <c r="O130" i="82"/>
  <c r="O12" i="82" s="1"/>
  <c r="AI31" i="82"/>
  <c r="AI16" i="82" s="1"/>
  <c r="AI30" i="52" s="1"/>
  <c r="AB121" i="59"/>
  <c r="AB122" i="59" s="1"/>
  <c r="AB129" i="59" s="1"/>
  <c r="Z9" i="52"/>
  <c r="Z12" i="52" s="1"/>
  <c r="C83" i="82"/>
  <c r="AC126" i="59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U9" i="52"/>
  <c r="U12" i="52" s="1"/>
  <c r="W121" i="59"/>
  <c r="W122" i="59" s="1"/>
  <c r="W129" i="59" s="1"/>
  <c r="F19" i="92"/>
  <c r="E22" i="71"/>
  <c r="F14" i="67"/>
  <c r="F17" i="67" s="1"/>
  <c r="G18" i="67" s="1"/>
  <c r="I31" i="82"/>
  <c r="I16" i="82" s="1"/>
  <c r="I30" i="52" s="1"/>
  <c r="O22" i="82"/>
  <c r="O131" i="82"/>
  <c r="O13" i="82" s="1"/>
  <c r="AG31" i="82"/>
  <c r="AG16" i="82" s="1"/>
  <c r="AG30" i="52" s="1"/>
  <c r="K22" i="82"/>
  <c r="K131" i="82"/>
  <c r="K13" i="82" s="1"/>
  <c r="K28" i="52" s="1"/>
  <c r="W31" i="82"/>
  <c r="W16" i="82" s="1"/>
  <c r="W30" i="52" s="1"/>
  <c r="Y22" i="82"/>
  <c r="Y131" i="82"/>
  <c r="Y13" i="82" s="1"/>
  <c r="Y28" i="52" s="1"/>
  <c r="R121" i="59"/>
  <c r="R122" i="59" s="1"/>
  <c r="R129" i="59" s="1"/>
  <c r="P9" i="52"/>
  <c r="P12" i="52" s="1"/>
  <c r="O11" i="52"/>
  <c r="Q126" i="59"/>
  <c r="AF26" i="92"/>
  <c r="AF28" i="92" s="1"/>
  <c r="AH49" i="68"/>
  <c r="AF20" i="92"/>
  <c r="C9" i="52"/>
  <c r="E121" i="59"/>
  <c r="E45" i="51"/>
  <c r="AD121" i="59"/>
  <c r="AD122" i="59" s="1"/>
  <c r="AB9" i="52"/>
  <c r="AD31" i="82"/>
  <c r="AD16" i="82" s="1"/>
  <c r="AD30" i="52" s="1"/>
  <c r="AF31" i="82"/>
  <c r="AF16" i="82" s="1"/>
  <c r="AF30" i="52" s="1"/>
  <c r="U131" i="82"/>
  <c r="U13" i="82" s="1"/>
  <c r="U28" i="52" s="1"/>
  <c r="U22" i="82"/>
  <c r="K130" i="82"/>
  <c r="K12" i="82" s="1"/>
  <c r="AL121" i="59"/>
  <c r="AL122" i="59" s="1"/>
  <c r="AJ9" i="52"/>
  <c r="O19" i="92"/>
  <c r="O14" i="67"/>
  <c r="O17" i="67" s="1"/>
  <c r="P18" i="67" s="1"/>
  <c r="N22" i="71"/>
  <c r="AB31" i="82"/>
  <c r="AB16" i="82" s="1"/>
  <c r="AB30" i="52" s="1"/>
  <c r="M121" i="59"/>
  <c r="M122" i="59" s="1"/>
  <c r="M129" i="59" s="1"/>
  <c r="K9" i="52"/>
  <c r="K12" i="52" s="1"/>
  <c r="T31" i="82"/>
  <c r="T16" i="82" s="1"/>
  <c r="T30" i="52" s="1"/>
  <c r="E7" i="51"/>
  <c r="S12" i="52"/>
  <c r="U32" i="52"/>
  <c r="I22" i="82"/>
  <c r="I131" i="82"/>
  <c r="I13" i="82" s="1"/>
  <c r="I28" i="52" s="1"/>
  <c r="P130" i="82"/>
  <c r="P12" i="82" s="1"/>
  <c r="Y130" i="82"/>
  <c r="Y12" i="82" s="1"/>
  <c r="E12" i="52"/>
  <c r="C11" i="52"/>
  <c r="E126" i="59"/>
  <c r="E48" i="51"/>
  <c r="K31" i="82"/>
  <c r="K16" i="82" s="1"/>
  <c r="K30" i="52" s="1"/>
  <c r="G12" i="52"/>
  <c r="AK31" i="82"/>
  <c r="AK16" i="82" s="1"/>
  <c r="AK30" i="52" s="1"/>
  <c r="P121" i="59"/>
  <c r="P122" i="59" s="1"/>
  <c r="P129" i="59" s="1"/>
  <c r="N9" i="52"/>
  <c r="N12" i="52" s="1"/>
  <c r="Z130" i="82"/>
  <c r="Z12" i="82" s="1"/>
  <c r="G20" i="92"/>
  <c r="I49" i="68"/>
  <c r="G26" i="92"/>
  <c r="G28" i="92" s="1"/>
  <c r="U31" i="82"/>
  <c r="U16" i="82" s="1"/>
  <c r="U30" i="52" s="1"/>
  <c r="H22" i="71"/>
  <c r="I19" i="92"/>
  <c r="I14" i="67"/>
  <c r="I17" i="67" s="1"/>
  <c r="J18" i="67" s="1"/>
  <c r="I9" i="52"/>
  <c r="I12" i="52" s="1"/>
  <c r="K121" i="59"/>
  <c r="K122" i="59" s="1"/>
  <c r="K129" i="59" s="1"/>
  <c r="AG14" i="67"/>
  <c r="AG17" i="67" s="1"/>
  <c r="AH18" i="67" s="1"/>
  <c r="AG19" i="92"/>
  <c r="AF22" i="71"/>
  <c r="P31" i="82"/>
  <c r="P16" i="82" s="1"/>
  <c r="P30" i="52" s="1"/>
  <c r="Y31" i="82"/>
  <c r="Y16" i="82" s="1"/>
  <c r="Y30" i="52" s="1"/>
  <c r="C88" i="82"/>
  <c r="S22" i="71"/>
  <c r="T14" i="67"/>
  <c r="T17" i="67" s="1"/>
  <c r="T19" i="92"/>
  <c r="N22" i="82"/>
  <c r="N131" i="82"/>
  <c r="N13" i="82" s="1"/>
  <c r="N28" i="52" s="1"/>
  <c r="Z31" i="82"/>
  <c r="Z16" i="82" s="1"/>
  <c r="Z30" i="52" s="1"/>
  <c r="F12" i="52"/>
  <c r="AC31" i="82"/>
  <c r="AC16" i="82" s="1"/>
  <c r="AC30" i="52" s="1"/>
  <c r="V129" i="59"/>
  <c r="J12" i="52"/>
  <c r="D26" i="116"/>
  <c r="G38" i="82"/>
  <c r="G23" i="82"/>
  <c r="G24" i="82" s="1"/>
  <c r="T129" i="59"/>
  <c r="H26" i="92"/>
  <c r="H28" i="92" s="1"/>
  <c r="H20" i="92"/>
  <c r="J49" i="68"/>
  <c r="D130" i="82"/>
  <c r="D12" i="82" s="1"/>
  <c r="K49" i="68"/>
  <c r="I26" i="92"/>
  <c r="I28" i="92" s="1"/>
  <c r="I20" i="92"/>
  <c r="J32" i="52"/>
  <c r="J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H38" i="82" l="1"/>
  <c r="H24" i="82"/>
  <c r="F23" i="82"/>
  <c r="AH130" i="82"/>
  <c r="AH12" i="82" s="1"/>
  <c r="AH32" i="52" s="1"/>
  <c r="V22" i="82"/>
  <c r="V23" i="82" s="1"/>
  <c r="V24" i="82" s="1"/>
  <c r="V38" i="52" s="1"/>
  <c r="AH131" i="82"/>
  <c r="AH13" i="82" s="1"/>
  <c r="AH28" i="52" s="1"/>
  <c r="AH23" i="82"/>
  <c r="AH42" i="52" s="1"/>
  <c r="F14" i="82"/>
  <c r="F31" i="52" s="1"/>
  <c r="AH38" i="82"/>
  <c r="V131" i="82"/>
  <c r="V13" i="82" s="1"/>
  <c r="V28" i="52" s="1"/>
  <c r="AH22" i="71"/>
  <c r="AF38" i="82"/>
  <c r="AI19" i="92"/>
  <c r="AF131" i="82"/>
  <c r="AF13" i="82" s="1"/>
  <c r="AF28" i="52" s="1"/>
  <c r="AF130" i="82"/>
  <c r="AF12" i="82" s="1"/>
  <c r="AF32" i="52" s="1"/>
  <c r="AF39" i="52"/>
  <c r="H14" i="82"/>
  <c r="H31" i="52" s="1"/>
  <c r="AG26" i="92"/>
  <c r="AG28" i="92" s="1"/>
  <c r="AG20" i="92"/>
  <c r="X12" i="52"/>
  <c r="V12" i="52"/>
  <c r="AK86" i="48"/>
  <c r="AK92" i="48" s="1"/>
  <c r="AK91" i="48"/>
  <c r="AL26" i="92" s="1"/>
  <c r="AL28" i="92" s="1"/>
  <c r="AK87" i="48"/>
  <c r="AK93" i="48" s="1"/>
  <c r="X129" i="59"/>
  <c r="V20" i="52" s="1"/>
  <c r="AK90" i="48"/>
  <c r="AK22" i="71" s="1"/>
  <c r="R130" i="82"/>
  <c r="R12" i="82" s="1"/>
  <c r="R32" i="52" s="1"/>
  <c r="S20" i="92"/>
  <c r="R38" i="82"/>
  <c r="V22" i="71"/>
  <c r="R39" i="52"/>
  <c r="AJ22" i="82"/>
  <c r="AJ23" i="82" s="1"/>
  <c r="AJ24" i="82" s="1"/>
  <c r="AJ38" i="52" s="1"/>
  <c r="W14" i="67"/>
  <c r="W17" i="67" s="1"/>
  <c r="X18" i="67" s="1"/>
  <c r="Z121" i="59"/>
  <c r="Z122" i="59" s="1"/>
  <c r="Z129" i="59" s="1"/>
  <c r="X20" i="52" s="1"/>
  <c r="X131" i="82"/>
  <c r="X13" i="82" s="1"/>
  <c r="X28" i="52" s="1"/>
  <c r="R131" i="82"/>
  <c r="R13" i="82" s="1"/>
  <c r="R28" i="52" s="1"/>
  <c r="Y49" i="68"/>
  <c r="W20" i="92"/>
  <c r="X22" i="82"/>
  <c r="X23" i="82" s="1"/>
  <c r="X24" i="82" s="1"/>
  <c r="X38" i="52" s="1"/>
  <c r="AJ131" i="82"/>
  <c r="AJ13" i="82" s="1"/>
  <c r="AJ28" i="52" s="1"/>
  <c r="AC22" i="71"/>
  <c r="AD19" i="92"/>
  <c r="F24" i="82"/>
  <c r="AD26" i="92"/>
  <c r="AD28" i="92" s="1"/>
  <c r="AA22" i="82"/>
  <c r="AA38" i="82" s="1"/>
  <c r="D10" i="64"/>
  <c r="D125" i="116" s="1"/>
  <c r="AC38" i="82"/>
  <c r="AC39" i="52"/>
  <c r="AF49" i="68"/>
  <c r="AF51" i="68" s="1"/>
  <c r="E56" i="50"/>
  <c r="Q11" i="52"/>
  <c r="S126" i="59"/>
  <c r="S127" i="59" s="1"/>
  <c r="AC131" i="82"/>
  <c r="AC13" i="82" s="1"/>
  <c r="AC28" i="52" s="1"/>
  <c r="X90" i="48"/>
  <c r="Y14" i="67" s="1"/>
  <c r="Y17" i="67" s="1"/>
  <c r="Z18" i="67" s="1"/>
  <c r="Z20" i="67" s="1"/>
  <c r="Z39" i="64" s="1"/>
  <c r="X91" i="48"/>
  <c r="Y20" i="92" s="1"/>
  <c r="X87" i="48"/>
  <c r="X93" i="48" s="1"/>
  <c r="X86" i="48"/>
  <c r="X92" i="48" s="1"/>
  <c r="E10" i="64"/>
  <c r="E125" i="116" s="1"/>
  <c r="E54" i="50"/>
  <c r="AC130" i="82"/>
  <c r="AC12" i="82" s="1"/>
  <c r="AC32" i="52" s="1"/>
  <c r="Q41" i="48"/>
  <c r="Q82" i="82"/>
  <c r="Q83" i="82" s="1"/>
  <c r="AC70" i="49"/>
  <c r="AD22" i="82"/>
  <c r="AD23" i="82" s="1"/>
  <c r="AD42" i="52" s="1"/>
  <c r="AD130" i="82"/>
  <c r="AD12" i="82" s="1"/>
  <c r="AD32" i="52" s="1"/>
  <c r="AA131" i="82"/>
  <c r="AA13" i="82" s="1"/>
  <c r="AA28" i="52" s="1"/>
  <c r="AI12" i="52"/>
  <c r="AI129" i="59"/>
  <c r="AH7" i="92" s="1"/>
  <c r="E32" i="52"/>
  <c r="AJ12" i="52"/>
  <c r="AB12" i="52"/>
  <c r="AN129" i="59"/>
  <c r="AL20" i="52" s="1"/>
  <c r="AU29" i="48"/>
  <c r="AW117" i="59" s="1"/>
  <c r="AO29" i="48"/>
  <c r="AQ117" i="59" s="1"/>
  <c r="AT29" i="48"/>
  <c r="AV117" i="59" s="1"/>
  <c r="AV29" i="48"/>
  <c r="AX117" i="59" s="1"/>
  <c r="AS29" i="48"/>
  <c r="AU117" i="59" s="1"/>
  <c r="AX29" i="48"/>
  <c r="AZ117" i="59" s="1"/>
  <c r="AW29" i="48"/>
  <c r="AY117" i="59" s="1"/>
  <c r="AP29" i="48"/>
  <c r="AR117" i="59" s="1"/>
  <c r="AN29" i="48"/>
  <c r="AP117" i="59" s="1"/>
  <c r="AK131" i="82"/>
  <c r="AK13" i="82" s="1"/>
  <c r="AK28" i="52" s="1"/>
  <c r="AK22" i="82"/>
  <c r="AK23" i="82" s="1"/>
  <c r="AL12" i="52"/>
  <c r="BK40" i="48"/>
  <c r="AL22" i="71"/>
  <c r="AM14" i="67"/>
  <c r="AM17" i="67" s="1"/>
  <c r="AN18" i="67" s="1"/>
  <c r="T23" i="82"/>
  <c r="T24" i="82" s="1"/>
  <c r="T38" i="52" s="1"/>
  <c r="T38" i="82"/>
  <c r="T14" i="82"/>
  <c r="T31" i="52" s="1"/>
  <c r="AE26" i="92"/>
  <c r="AE28" i="92" s="1"/>
  <c r="AG49" i="68"/>
  <c r="AG51" i="68" s="1"/>
  <c r="I32" i="82"/>
  <c r="F32" i="82"/>
  <c r="I14" i="82"/>
  <c r="I31" i="52" s="1"/>
  <c r="J32" i="82"/>
  <c r="H32" i="82"/>
  <c r="K32" i="82"/>
  <c r="AH31" i="82"/>
  <c r="AH16" i="82" s="1"/>
  <c r="AH30" i="52" s="1"/>
  <c r="AK19" i="92"/>
  <c r="AE39" i="52"/>
  <c r="AK129" i="59"/>
  <c r="AJ7" i="92" s="1"/>
  <c r="AG12" i="52"/>
  <c r="AE38" i="82"/>
  <c r="AE14" i="67"/>
  <c r="AE17" i="67" s="1"/>
  <c r="AE20" i="67" s="1"/>
  <c r="AE39" i="64" s="1"/>
  <c r="AD129" i="59"/>
  <c r="AC7" i="92" s="1"/>
  <c r="AD22" i="71"/>
  <c r="AE14" i="82"/>
  <c r="AE31" i="52" s="1"/>
  <c r="S14" i="82"/>
  <c r="S31" i="52" s="1"/>
  <c r="AJ22" i="71"/>
  <c r="AL129" i="59"/>
  <c r="AJ20" i="52" s="1"/>
  <c r="AQ35" i="50"/>
  <c r="AQ50" i="52" s="1"/>
  <c r="S23" i="82"/>
  <c r="S15" i="82" s="1"/>
  <c r="S29" i="52" s="1"/>
  <c r="AM121" i="59"/>
  <c r="AM122" i="59" s="1"/>
  <c r="AM129" i="59" s="1"/>
  <c r="AL7" i="92" s="1"/>
  <c r="S39" i="52"/>
  <c r="AK9" i="52"/>
  <c r="AK12" i="52" s="1"/>
  <c r="AR35" i="50"/>
  <c r="AR66" i="50" s="1"/>
  <c r="AT68" i="50" s="1"/>
  <c r="K38" i="51"/>
  <c r="AG131" i="82"/>
  <c r="AG13" i="82" s="1"/>
  <c r="AG28" i="52" s="1"/>
  <c r="AB130" i="82"/>
  <c r="AB12" i="82" s="1"/>
  <c r="AB14" i="82" s="1"/>
  <c r="AB31" i="52" s="1"/>
  <c r="AG22" i="82"/>
  <c r="AG23" i="82" s="1"/>
  <c r="AW42" i="50"/>
  <c r="AR29" i="82"/>
  <c r="AR37" i="82" s="1"/>
  <c r="AE20" i="52"/>
  <c r="AS35" i="50"/>
  <c r="AS50" i="52" s="1"/>
  <c r="AG7" i="92"/>
  <c r="AB22" i="82"/>
  <c r="AB39" i="52" s="1"/>
  <c r="F7" i="92"/>
  <c r="AV36" i="82"/>
  <c r="M51" i="68"/>
  <c r="AH20" i="52"/>
  <c r="G45" i="51"/>
  <c r="G10" i="51" s="1"/>
  <c r="G11" i="51" s="1"/>
  <c r="G17" i="51" s="1"/>
  <c r="J20" i="67"/>
  <c r="J39" i="64" s="1"/>
  <c r="BK38" i="48"/>
  <c r="AR36" i="82"/>
  <c r="F20" i="52"/>
  <c r="AU35" i="50"/>
  <c r="AU42" i="50"/>
  <c r="AL42" i="50"/>
  <c r="AL35" i="50"/>
  <c r="H7" i="92"/>
  <c r="AN87" i="82"/>
  <c r="AN88" i="82" s="1"/>
  <c r="AN45" i="48"/>
  <c r="BN51" i="49"/>
  <c r="BL66" i="49"/>
  <c r="BL68" i="49" s="1"/>
  <c r="BI41" i="48" s="1"/>
  <c r="AV35" i="50"/>
  <c r="AV42" i="50"/>
  <c r="AP20" i="82"/>
  <c r="AP36" i="52" s="1"/>
  <c r="AP21" i="82"/>
  <c r="AP35" i="82"/>
  <c r="BN121" i="49"/>
  <c r="BI139" i="49"/>
  <c r="BI141" i="49" s="1"/>
  <c r="AR8" i="52"/>
  <c r="AT120" i="59"/>
  <c r="AR45" i="48"/>
  <c r="AR87" i="82"/>
  <c r="AR88" i="82" s="1"/>
  <c r="AN36" i="82"/>
  <c r="AQ45" i="48"/>
  <c r="AQ90" i="48" s="1"/>
  <c r="AQ87" i="82"/>
  <c r="AQ88" i="82" s="1"/>
  <c r="AR37" i="52"/>
  <c r="AS45" i="48"/>
  <c r="AS87" i="82"/>
  <c r="AS88" i="82" s="1"/>
  <c r="H54" i="50"/>
  <c r="BB68" i="50"/>
  <c r="H33" i="51"/>
  <c r="AM29" i="48"/>
  <c r="AO117" i="59" s="1"/>
  <c r="BK28" i="48"/>
  <c r="AM69" i="82"/>
  <c r="BK68" i="82"/>
  <c r="BN41" i="49"/>
  <c r="BB66" i="49"/>
  <c r="BN44" i="49"/>
  <c r="BE66" i="49"/>
  <c r="BE68" i="49" s="1"/>
  <c r="BB41" i="48" s="1"/>
  <c r="AT87" i="82"/>
  <c r="AT88" i="82" s="1"/>
  <c r="AT45" i="48"/>
  <c r="BG46" i="49"/>
  <c r="AU46" i="49"/>
  <c r="AU66" i="49" s="1"/>
  <c r="AU68" i="49" s="1"/>
  <c r="AR41" i="48" s="1"/>
  <c r="BN119" i="49"/>
  <c r="BG139" i="49"/>
  <c r="BG141" i="49" s="1"/>
  <c r="AV120" i="59"/>
  <c r="AT8" i="52"/>
  <c r="BN118" i="49"/>
  <c r="BF139" i="49"/>
  <c r="BF141" i="49" s="1"/>
  <c r="BN120" i="49"/>
  <c r="BH139" i="49"/>
  <c r="BH141" i="49" s="1"/>
  <c r="BN117" i="49"/>
  <c r="BE139" i="49"/>
  <c r="BE141" i="49" s="1"/>
  <c r="AP82" i="82"/>
  <c r="AP83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W45" i="48"/>
  <c r="AW90" i="48" s="1"/>
  <c r="AW87" i="82"/>
  <c r="AW88" i="82" s="1"/>
  <c r="AW30" i="82" s="1"/>
  <c r="AW31" i="82" s="1"/>
  <c r="AW16" i="82" s="1"/>
  <c r="AW30" i="52" s="1"/>
  <c r="BI48" i="49"/>
  <c r="AW48" i="49"/>
  <c r="AW66" i="49" s="1"/>
  <c r="AW68" i="49" s="1"/>
  <c r="AT41" i="48" s="1"/>
  <c r="BH47" i="49"/>
  <c r="AV47" i="49"/>
  <c r="AV66" i="49" s="1"/>
  <c r="AV68" i="49" s="1"/>
  <c r="AS41" i="48" s="1"/>
  <c r="AW66" i="50"/>
  <c r="AY68" i="50" s="1"/>
  <c r="AW43" i="50"/>
  <c r="AW40" i="64" s="1"/>
  <c r="AW50" i="52"/>
  <c r="AU37" i="82"/>
  <c r="AU37" i="52"/>
  <c r="AP45" i="48"/>
  <c r="AP90" i="48" s="1"/>
  <c r="AP87" i="82"/>
  <c r="AP88" i="82" s="1"/>
  <c r="H5" i="51"/>
  <c r="J5" i="51" s="1"/>
  <c r="J31" i="51"/>
  <c r="K31" i="51" s="1"/>
  <c r="AP42" i="50"/>
  <c r="AP35" i="50"/>
  <c r="BN124" i="49"/>
  <c r="BL139" i="49"/>
  <c r="BL141" i="49" s="1"/>
  <c r="AQ29" i="48"/>
  <c r="AS117" i="59" s="1"/>
  <c r="AT37" i="52"/>
  <c r="AT37" i="82"/>
  <c r="AS8" i="52"/>
  <c r="AU120" i="59"/>
  <c r="BN125" i="49"/>
  <c r="BM139" i="49"/>
  <c r="BM141" i="49" s="1"/>
  <c r="AW20" i="82"/>
  <c r="AW35" i="82"/>
  <c r="AW21" i="82"/>
  <c r="AN37" i="52"/>
  <c r="AN37" i="82"/>
  <c r="AO21" i="82"/>
  <c r="AO20" i="82"/>
  <c r="AO35" i="82"/>
  <c r="BN122" i="49"/>
  <c r="BJ139" i="49"/>
  <c r="BJ141" i="49" s="1"/>
  <c r="BN116" i="49"/>
  <c r="BD139" i="49"/>
  <c r="BD141" i="49" s="1"/>
  <c r="G9" i="50"/>
  <c r="G15" i="50" s="1"/>
  <c r="AN35" i="50"/>
  <c r="AN42" i="50"/>
  <c r="AZ120" i="59"/>
  <c r="AX8" i="52"/>
  <c r="AV37" i="52"/>
  <c r="AV37" i="82"/>
  <c r="H13" i="51"/>
  <c r="J13" i="51" s="1"/>
  <c r="J47" i="51"/>
  <c r="K47" i="51" s="1"/>
  <c r="AX45" i="48"/>
  <c r="AX87" i="82"/>
  <c r="AX88" i="82" s="1"/>
  <c r="AX30" i="82" s="1"/>
  <c r="AX31" i="82" s="1"/>
  <c r="AX16" i="82" s="1"/>
  <c r="AX30" i="52" s="1"/>
  <c r="AR29" i="48"/>
  <c r="AT117" i="59" s="1"/>
  <c r="AX66" i="50"/>
  <c r="AZ68" i="50" s="1"/>
  <c r="AX43" i="50"/>
  <c r="AX40" i="64" s="1"/>
  <c r="AX50" i="52"/>
  <c r="AV87" i="82"/>
  <c r="AV88" i="82" s="1"/>
  <c r="AV30" i="82" s="1"/>
  <c r="AV31" i="82" s="1"/>
  <c r="AV16" i="82" s="1"/>
  <c r="AV30" i="52" s="1"/>
  <c r="AV45" i="48"/>
  <c r="AM35" i="50"/>
  <c r="AM42" i="50"/>
  <c r="AU87" i="82"/>
  <c r="AU88" i="82" s="1"/>
  <c r="AU30" i="82" s="1"/>
  <c r="AU31" i="82" s="1"/>
  <c r="AU16" i="82" s="1"/>
  <c r="AU30" i="52" s="1"/>
  <c r="AU45" i="48"/>
  <c r="AU90" i="48" s="1"/>
  <c r="AO87" i="82"/>
  <c r="AO88" i="82" s="1"/>
  <c r="AO45" i="48"/>
  <c r="H42" i="51"/>
  <c r="J42" i="51" s="1"/>
  <c r="BM52" i="49"/>
  <c r="BA52" i="49"/>
  <c r="BA66" i="49" s="1"/>
  <c r="BA68" i="49" s="1"/>
  <c r="AX41" i="48" s="1"/>
  <c r="AR43" i="49"/>
  <c r="AR66" i="49" s="1"/>
  <c r="AR68" i="49" s="1"/>
  <c r="AO41" i="48" s="1"/>
  <c r="BD43" i="49"/>
  <c r="AX35" i="82"/>
  <c r="AX21" i="82"/>
  <c r="AX20" i="82"/>
  <c r="AX36" i="52" s="1"/>
  <c r="AT42" i="50"/>
  <c r="AT35" i="50"/>
  <c r="H10" i="64"/>
  <c r="H125" i="116" s="1"/>
  <c r="AS36" i="82"/>
  <c r="AP141" i="49"/>
  <c r="BA142" i="49"/>
  <c r="AU82" i="82"/>
  <c r="AU83" i="82" s="1"/>
  <c r="AM21" i="82"/>
  <c r="AM20" i="82"/>
  <c r="AM36" i="52" s="1"/>
  <c r="AM35" i="82"/>
  <c r="H21" i="59"/>
  <c r="BM125" i="59"/>
  <c r="H10" i="59"/>
  <c r="AO116" i="59"/>
  <c r="BM114" i="59"/>
  <c r="AQ35" i="82"/>
  <c r="AQ21" i="82"/>
  <c r="AQ20" i="82"/>
  <c r="AQ36" i="52" s="1"/>
  <c r="BN123" i="49"/>
  <c r="BK139" i="49"/>
  <c r="BK141" i="49" s="1"/>
  <c r="AM8" i="52"/>
  <c r="H44" i="51"/>
  <c r="AO120" i="59"/>
  <c r="AN8" i="52"/>
  <c r="AP120" i="59"/>
  <c r="AS37" i="52"/>
  <c r="AS37" i="82"/>
  <c r="BN45" i="49"/>
  <c r="BF66" i="49"/>
  <c r="BF68" i="49" s="1"/>
  <c r="BC41" i="48" s="1"/>
  <c r="BL43" i="50"/>
  <c r="BL66" i="50"/>
  <c r="BN68" i="50" s="1"/>
  <c r="AQ120" i="59"/>
  <c r="AO8" i="52"/>
  <c r="AY50" i="49"/>
  <c r="AY66" i="49" s="1"/>
  <c r="AY68" i="49" s="1"/>
  <c r="AV41" i="48" s="1"/>
  <c r="BK50" i="49"/>
  <c r="BN115" i="49"/>
  <c r="BC139" i="49"/>
  <c r="BC141" i="49" s="1"/>
  <c r="AW82" i="82"/>
  <c r="AW83" i="82" s="1"/>
  <c r="AT36" i="82"/>
  <c r="BN114" i="49"/>
  <c r="BB139" i="49"/>
  <c r="BC42" i="49"/>
  <c r="AQ42" i="49"/>
  <c r="AQ66" i="49" s="1"/>
  <c r="AQ68" i="49" s="1"/>
  <c r="AN41" i="48" s="1"/>
  <c r="BN49" i="49"/>
  <c r="BJ66" i="49"/>
  <c r="BJ68" i="49" s="1"/>
  <c r="BG41" i="48" s="1"/>
  <c r="AQ82" i="82"/>
  <c r="AQ83" i="82" s="1"/>
  <c r="AM81" i="82"/>
  <c r="BK81" i="82" s="1"/>
  <c r="BK79" i="82"/>
  <c r="AV8" i="52"/>
  <c r="AX120" i="59"/>
  <c r="H3" i="51"/>
  <c r="G4" i="91"/>
  <c r="I4" i="91" s="1"/>
  <c r="G4" i="97"/>
  <c r="I4" i="97" s="1"/>
  <c r="J24" i="51"/>
  <c r="K24" i="51" s="1"/>
  <c r="AU36" i="82"/>
  <c r="AP68" i="49"/>
  <c r="AM41" i="48" s="1"/>
  <c r="AK32" i="82"/>
  <c r="H39" i="82"/>
  <c r="S20" i="52"/>
  <c r="J20" i="52"/>
  <c r="AF32" i="82"/>
  <c r="AE32" i="82"/>
  <c r="Y32" i="82"/>
  <c r="AG32" i="82"/>
  <c r="AB32" i="82"/>
  <c r="U14" i="82"/>
  <c r="U31" i="52" s="1"/>
  <c r="W32" i="82"/>
  <c r="Z32" i="82"/>
  <c r="AC32" i="82"/>
  <c r="U32" i="82"/>
  <c r="R32" i="82"/>
  <c r="L14" i="82"/>
  <c r="L31" i="52" s="1"/>
  <c r="AI14" i="82"/>
  <c r="AI31" i="52" s="1"/>
  <c r="AL14" i="82"/>
  <c r="AL31" i="52" s="1"/>
  <c r="AD32" i="82"/>
  <c r="C12" i="52"/>
  <c r="T32" i="82"/>
  <c r="S32" i="82"/>
  <c r="L7" i="92"/>
  <c r="K20" i="52"/>
  <c r="Q7" i="92"/>
  <c r="P20" i="52"/>
  <c r="AF39" i="82"/>
  <c r="AF42" i="52"/>
  <c r="AF15" i="82"/>
  <c r="AF29" i="52" s="1"/>
  <c r="Z14" i="82"/>
  <c r="Z31" i="52" s="1"/>
  <c r="Z32" i="52"/>
  <c r="AH15" i="82"/>
  <c r="AH29" i="52" s="1"/>
  <c r="AK26" i="92"/>
  <c r="AK28" i="92" s="1"/>
  <c r="AK20" i="92"/>
  <c r="AM49" i="68"/>
  <c r="E10" i="51"/>
  <c r="AH50" i="68"/>
  <c r="AH51" i="68"/>
  <c r="O28" i="52"/>
  <c r="AA20" i="92"/>
  <c r="AC49" i="68"/>
  <c r="AA26" i="92"/>
  <c r="AA28" i="92" s="1"/>
  <c r="L38" i="82"/>
  <c r="L23" i="82"/>
  <c r="AC122" i="59"/>
  <c r="Z23" i="82"/>
  <c r="Z39" i="52"/>
  <c r="Z38" i="82"/>
  <c r="X20" i="92"/>
  <c r="Z49" i="68"/>
  <c r="X26" i="92"/>
  <c r="X28" i="92" s="1"/>
  <c r="AC15" i="82"/>
  <c r="AC29" i="52" s="1"/>
  <c r="AC39" i="82"/>
  <c r="AC42" i="52"/>
  <c r="X32" i="52"/>
  <c r="G15" i="82"/>
  <c r="G29" i="52" s="1"/>
  <c r="G39" i="82"/>
  <c r="F15" i="82"/>
  <c r="F29" i="52" s="1"/>
  <c r="F39" i="82"/>
  <c r="X14" i="67"/>
  <c r="X17" i="67" s="1"/>
  <c r="Y18" i="67" s="1"/>
  <c r="X19" i="92"/>
  <c r="W22" i="71"/>
  <c r="P32" i="82"/>
  <c r="O20" i="92"/>
  <c r="O26" i="92"/>
  <c r="O28" i="92" s="1"/>
  <c r="Q49" i="68"/>
  <c r="P32" i="52"/>
  <c r="P14" i="82"/>
  <c r="P31" i="52" s="1"/>
  <c r="E122" i="59"/>
  <c r="E18" i="59" s="1"/>
  <c r="E17" i="59"/>
  <c r="O39" i="52"/>
  <c r="O38" i="82"/>
  <c r="O23" i="82"/>
  <c r="O24" i="82" s="1"/>
  <c r="O38" i="52" s="1"/>
  <c r="AA18" i="67"/>
  <c r="AA7" i="92"/>
  <c r="Z20" i="52"/>
  <c r="Z20" i="92"/>
  <c r="Z26" i="92"/>
  <c r="Z28" i="92" s="1"/>
  <c r="AB49" i="68"/>
  <c r="O12" i="52"/>
  <c r="D38" i="82"/>
  <c r="D24" i="82"/>
  <c r="D23" i="82"/>
  <c r="AB20" i="92"/>
  <c r="AD49" i="68"/>
  <c r="AB26" i="92"/>
  <c r="AB28" i="92" s="1"/>
  <c r="N32" i="82"/>
  <c r="AL49" i="68"/>
  <c r="AJ26" i="92"/>
  <c r="AJ28" i="92" s="1"/>
  <c r="AJ20" i="92"/>
  <c r="H51" i="68"/>
  <c r="H50" i="68"/>
  <c r="H18" i="67"/>
  <c r="H20" i="67" s="1"/>
  <c r="H39" i="64" s="1"/>
  <c r="G20" i="67"/>
  <c r="G39" i="64" s="1"/>
  <c r="E7" i="92"/>
  <c r="D20" i="52"/>
  <c r="M19" i="92"/>
  <c r="L22" i="71"/>
  <c r="M14" i="67"/>
  <c r="M17" i="67" s="1"/>
  <c r="N38" i="82"/>
  <c r="N23" i="82"/>
  <c r="J7" i="92"/>
  <c r="I20" i="52"/>
  <c r="Y32" i="52"/>
  <c r="Y14" i="82"/>
  <c r="Y31" i="52" s="1"/>
  <c r="U22" i="71"/>
  <c r="V14" i="67"/>
  <c r="V17" i="67" s="1"/>
  <c r="W18" i="67" s="1"/>
  <c r="V19" i="92"/>
  <c r="AI22" i="71"/>
  <c r="AJ14" i="67"/>
  <c r="AJ17" i="67" s="1"/>
  <c r="AK18" i="67" s="1"/>
  <c r="AK20" i="67" s="1"/>
  <c r="AK39" i="64" s="1"/>
  <c r="AJ19" i="92"/>
  <c r="N13" i="52"/>
  <c r="Q26" i="92"/>
  <c r="Q28" i="92" s="1"/>
  <c r="Q20" i="92"/>
  <c r="S49" i="68"/>
  <c r="Y39" i="52"/>
  <c r="Y23" i="82"/>
  <c r="Y24" i="82" s="1"/>
  <c r="Y38" i="52" s="1"/>
  <c r="Y38" i="82"/>
  <c r="K38" i="82"/>
  <c r="K23" i="82"/>
  <c r="K24" i="82" s="1"/>
  <c r="E20" i="92"/>
  <c r="E26" i="92"/>
  <c r="E28" i="92" s="1"/>
  <c r="G49" i="68"/>
  <c r="C69" i="50"/>
  <c r="C55" i="50"/>
  <c r="C70" i="50"/>
  <c r="AB14" i="67"/>
  <c r="AA22" i="71"/>
  <c r="AB19" i="92"/>
  <c r="AI32" i="82"/>
  <c r="Z7" i="92"/>
  <c r="Y20" i="52"/>
  <c r="R49" i="68"/>
  <c r="P20" i="92"/>
  <c r="P26" i="92"/>
  <c r="P28" i="92" s="1"/>
  <c r="E39" i="82"/>
  <c r="E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R20" i="52"/>
  <c r="S7" i="92"/>
  <c r="N20" i="52"/>
  <c r="O7" i="92"/>
  <c r="I38" i="82"/>
  <c r="I23" i="82"/>
  <c r="I24" i="82" s="1"/>
  <c r="AH19" i="92"/>
  <c r="AG22" i="71"/>
  <c r="AH14" i="67"/>
  <c r="AH17" i="67" s="1"/>
  <c r="K32" i="52"/>
  <c r="K14" i="82"/>
  <c r="K31" i="52" s="1"/>
  <c r="G22" i="59"/>
  <c r="F32" i="116" s="1"/>
  <c r="AC127" i="59"/>
  <c r="W14" i="82"/>
  <c r="W31" i="52" s="1"/>
  <c r="W32" i="52"/>
  <c r="L32" i="82"/>
  <c r="D32" i="52"/>
  <c r="D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R15" i="82"/>
  <c r="R29" i="52" s="1"/>
  <c r="R42" i="52"/>
  <c r="R39" i="82"/>
  <c r="J26" i="92"/>
  <c r="J28" i="92" s="1"/>
  <c r="J20" i="92"/>
  <c r="L49" i="68"/>
  <c r="AK32" i="52"/>
  <c r="AA14" i="67"/>
  <c r="AA17" i="67" s="1"/>
  <c r="AB18" i="67" s="1"/>
  <c r="AA19" i="92"/>
  <c r="Z22" i="71"/>
  <c r="O32" i="52"/>
  <c r="O14" i="82"/>
  <c r="O31" i="52" s="1"/>
  <c r="Q122" i="59"/>
  <c r="I18" i="67"/>
  <c r="I20" i="67" s="1"/>
  <c r="I39" i="64" s="1"/>
  <c r="L20" i="52"/>
  <c r="M7" i="92"/>
  <c r="AD20" i="52"/>
  <c r="AE7" i="92"/>
  <c r="J15" i="82"/>
  <c r="J29" i="52" s="1"/>
  <c r="J39" i="82"/>
  <c r="Q32" i="82"/>
  <c r="W23" i="82"/>
  <c r="W24" i="82" s="1"/>
  <c r="W38" i="52" s="1"/>
  <c r="W38" i="82"/>
  <c r="W39" i="52"/>
  <c r="T18" i="67"/>
  <c r="T20" i="67" s="1"/>
  <c r="T39" i="64" s="1"/>
  <c r="F18" i="67"/>
  <c r="F20" i="67" s="1"/>
  <c r="F39" i="64" s="1"/>
  <c r="C30" i="82"/>
  <c r="C130" i="82"/>
  <c r="AD7" i="92"/>
  <c r="AC20" i="52"/>
  <c r="I50" i="68"/>
  <c r="I51" i="68"/>
  <c r="E14" i="51"/>
  <c r="AI50" i="68"/>
  <c r="AI51" i="68"/>
  <c r="AC26" i="92"/>
  <c r="AC28" i="92" s="1"/>
  <c r="AC20" i="92"/>
  <c r="AE49" i="68"/>
  <c r="P14" i="67"/>
  <c r="P19" i="92"/>
  <c r="O22" i="71"/>
  <c r="O31" i="82"/>
  <c r="O16" i="82" s="1"/>
  <c r="V51" i="68"/>
  <c r="V50" i="68"/>
  <c r="M38" i="82"/>
  <c r="M23" i="82"/>
  <c r="V15" i="82"/>
  <c r="V29" i="52" s="1"/>
  <c r="V39" i="82"/>
  <c r="AA32" i="52"/>
  <c r="AL32" i="82"/>
  <c r="N20" i="92"/>
  <c r="N26" i="92"/>
  <c r="N28" i="92" s="1"/>
  <c r="P49" i="68"/>
  <c r="AL23" i="82"/>
  <c r="AL38" i="82"/>
  <c r="AL39" i="52"/>
  <c r="U18" i="67"/>
  <c r="U20" i="67" s="1"/>
  <c r="U39" i="64" s="1"/>
  <c r="AC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C22" i="71"/>
  <c r="D19" i="92"/>
  <c r="D14" i="67"/>
  <c r="U23" i="82"/>
  <c r="U24" i="82" s="1"/>
  <c r="U38" i="52" s="1"/>
  <c r="U39" i="52"/>
  <c r="U38" i="82"/>
  <c r="Q19" i="92"/>
  <c r="Q14" i="67"/>
  <c r="Q17" i="67" s="1"/>
  <c r="P22" i="71"/>
  <c r="V20" i="92"/>
  <c r="X49" i="68"/>
  <c r="V26" i="92"/>
  <c r="V28" i="92" s="1"/>
  <c r="C22" i="82"/>
  <c r="C131" i="82"/>
  <c r="P38" i="82"/>
  <c r="P23" i="82"/>
  <c r="P24" i="82" s="1"/>
  <c r="P38" i="52" s="1"/>
  <c r="P39" i="52"/>
  <c r="L18" i="67"/>
  <c r="L20" i="67" s="1"/>
  <c r="L39" i="64" s="1"/>
  <c r="K20" i="67"/>
  <c r="K39" i="64" s="1"/>
  <c r="V18" i="67"/>
  <c r="AA31" i="82"/>
  <c r="AA16" i="82" s="1"/>
  <c r="M32" i="82"/>
  <c r="AK50" i="68"/>
  <c r="AK51" i="68"/>
  <c r="X32" i="82"/>
  <c r="N14" i="82"/>
  <c r="N31" i="52" s="1"/>
  <c r="M14" i="82"/>
  <c r="M31" i="52" s="1"/>
  <c r="J50" i="68"/>
  <c r="J51" i="68"/>
  <c r="T20" i="52"/>
  <c r="U7" i="92"/>
  <c r="AF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I23" i="82"/>
  <c r="AI38" i="82"/>
  <c r="AI39" i="52"/>
  <c r="AA12" i="52"/>
  <c r="I7" i="92"/>
  <c r="H20" i="52"/>
  <c r="M20" i="52"/>
  <c r="N7" i="92"/>
  <c r="X7" i="92"/>
  <c r="W20" i="52"/>
  <c r="Y50" i="68"/>
  <c r="Y51" i="68"/>
  <c r="AE24" i="82"/>
  <c r="AE38" i="52" s="1"/>
  <c r="AE39" i="82"/>
  <c r="AE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V42" i="52" l="1"/>
  <c r="V39" i="52"/>
  <c r="AH24" i="82"/>
  <c r="AH38" i="52" s="1"/>
  <c r="AH14" i="82"/>
  <c r="AH31" i="52" s="1"/>
  <c r="V38" i="82"/>
  <c r="V14" i="82"/>
  <c r="V31" i="52" s="1"/>
  <c r="X14" i="82"/>
  <c r="X31" i="52" s="1"/>
  <c r="AF14" i="82"/>
  <c r="AF31" i="52" s="1"/>
  <c r="X39" i="52"/>
  <c r="X38" i="82"/>
  <c r="W7" i="92"/>
  <c r="R14" i="82"/>
  <c r="R31" i="52" s="1"/>
  <c r="Y7" i="92"/>
  <c r="AX91" i="48"/>
  <c r="AJ38" i="82"/>
  <c r="W20" i="67"/>
  <c r="W39" i="64" s="1"/>
  <c r="AJ39" i="52"/>
  <c r="AJ14" i="82"/>
  <c r="AJ31" i="52" s="1"/>
  <c r="AA14" i="82"/>
  <c r="AA31" i="52" s="1"/>
  <c r="AA23" i="82"/>
  <c r="AA24" i="82" s="1"/>
  <c r="AA38" i="52" s="1"/>
  <c r="AA39" i="52"/>
  <c r="Y19" i="92"/>
  <c r="AF50" i="68"/>
  <c r="AF76" i="68" s="1"/>
  <c r="AH341" i="6" s="1"/>
  <c r="AD39" i="82"/>
  <c r="AG20" i="52"/>
  <c r="Y26" i="92"/>
  <c r="Y28" i="92" s="1"/>
  <c r="X22" i="71"/>
  <c r="AA49" i="68"/>
  <c r="AA51" i="68" s="1"/>
  <c r="AD24" i="82"/>
  <c r="AD38" i="52" s="1"/>
  <c r="AD15" i="82"/>
  <c r="AD29" i="52" s="1"/>
  <c r="AD39" i="52"/>
  <c r="AC14" i="82"/>
  <c r="AC31" i="52" s="1"/>
  <c r="AD38" i="82"/>
  <c r="Q130" i="82"/>
  <c r="Q12" i="82" s="1"/>
  <c r="Q131" i="82"/>
  <c r="Q13" i="82" s="1"/>
  <c r="Q22" i="82"/>
  <c r="Q86" i="48"/>
  <c r="Q92" i="48" s="1"/>
  <c r="S121" i="59"/>
  <c r="Q9" i="52"/>
  <c r="Q90" i="48"/>
  <c r="Q87" i="48"/>
  <c r="Q93" i="48" s="1"/>
  <c r="Q91" i="48"/>
  <c r="F45" i="51"/>
  <c r="F10" i="51" s="1"/>
  <c r="F11" i="51" s="1"/>
  <c r="F17" i="51" s="1"/>
  <c r="E5" i="97" s="1"/>
  <c r="AD14" i="82"/>
  <c r="AD31" i="52" s="1"/>
  <c r="AO87" i="48"/>
  <c r="AM7" i="92"/>
  <c r="AK39" i="52"/>
  <c r="AK38" i="82"/>
  <c r="AV91" i="48"/>
  <c r="AS86" i="48"/>
  <c r="AO86" i="48"/>
  <c r="AT87" i="48"/>
  <c r="AQ87" i="48"/>
  <c r="AP86" i="48"/>
  <c r="AS87" i="48"/>
  <c r="AT86" i="48"/>
  <c r="AN86" i="48"/>
  <c r="AN87" i="48"/>
  <c r="AP87" i="48"/>
  <c r="AW87" i="48"/>
  <c r="AQ86" i="48"/>
  <c r="AR86" i="48"/>
  <c r="AR87" i="48"/>
  <c r="AV87" i="48"/>
  <c r="AX87" i="48"/>
  <c r="AU86" i="48"/>
  <c r="AW86" i="48"/>
  <c r="AU87" i="48"/>
  <c r="AV86" i="48"/>
  <c r="AX86" i="48"/>
  <c r="AS91" i="48"/>
  <c r="AN91" i="48"/>
  <c r="AK14" i="82"/>
  <c r="AK31" i="52" s="1"/>
  <c r="AO90" i="48"/>
  <c r="AT91" i="48"/>
  <c r="AR91" i="48"/>
  <c r="AR90" i="48"/>
  <c r="AW91" i="48"/>
  <c r="AL19" i="92"/>
  <c r="AO91" i="48"/>
  <c r="AS90" i="48"/>
  <c r="AQ91" i="48"/>
  <c r="AT90" i="48"/>
  <c r="AN90" i="48"/>
  <c r="AP91" i="48"/>
  <c r="AX90" i="48"/>
  <c r="AL14" i="67"/>
  <c r="AL17" i="67" s="1"/>
  <c r="AL20" i="67" s="1"/>
  <c r="AL39" i="64" s="1"/>
  <c r="AU91" i="48"/>
  <c r="AV90" i="48"/>
  <c r="T15" i="82"/>
  <c r="T29" i="52" s="1"/>
  <c r="T42" i="52"/>
  <c r="T39" i="82"/>
  <c r="AI20" i="52"/>
  <c r="AG50" i="68"/>
  <c r="AG79" i="68" s="1"/>
  <c r="AI469" i="6" s="1"/>
  <c r="AQ66" i="50"/>
  <c r="AS68" i="50" s="1"/>
  <c r="AH32" i="82"/>
  <c r="AB20" i="52"/>
  <c r="AH39" i="82"/>
  <c r="AF18" i="67"/>
  <c r="AF20" i="67" s="1"/>
  <c r="AF39" i="64" s="1"/>
  <c r="AK7" i="92"/>
  <c r="AR43" i="50"/>
  <c r="AR40" i="64" s="1"/>
  <c r="AQ43" i="50"/>
  <c r="AQ40" i="64" s="1"/>
  <c r="AL13" i="52"/>
  <c r="G4" i="82"/>
  <c r="E37" i="52" s="1"/>
  <c r="S24" i="82"/>
  <c r="S38" i="52" s="1"/>
  <c r="G3" i="82"/>
  <c r="E36" i="52" s="1"/>
  <c r="S42" i="52"/>
  <c r="AG14" i="82"/>
  <c r="AG31" i="52" s="1"/>
  <c r="S39" i="82"/>
  <c r="AN49" i="68"/>
  <c r="AN51" i="68" s="1"/>
  <c r="AK20" i="52"/>
  <c r="G17" i="59"/>
  <c r="F27" i="116" s="1"/>
  <c r="AL20" i="92"/>
  <c r="G18" i="59"/>
  <c r="F28" i="116" s="1"/>
  <c r="AR50" i="52"/>
  <c r="AB32" i="52"/>
  <c r="AB38" i="82"/>
  <c r="AG38" i="82"/>
  <c r="AG39" i="52"/>
  <c r="AS66" i="50"/>
  <c r="AU68" i="50" s="1"/>
  <c r="AM36" i="82"/>
  <c r="AB23" i="82"/>
  <c r="AB24" i="82" s="1"/>
  <c r="AB38" i="52" s="1"/>
  <c r="AS43" i="50"/>
  <c r="AS40" i="64" s="1"/>
  <c r="AX32" i="82"/>
  <c r="K42" i="51"/>
  <c r="AV32" i="82"/>
  <c r="AW32" i="82"/>
  <c r="H9" i="51"/>
  <c r="J9" i="51" s="1"/>
  <c r="J44" i="51"/>
  <c r="K44" i="51" s="1"/>
  <c r="G31" i="116"/>
  <c r="J21" i="59"/>
  <c r="K21" i="59" s="1"/>
  <c r="AN82" i="82"/>
  <c r="AN83" i="82" s="1"/>
  <c r="AW126" i="59"/>
  <c r="AW127" i="59" s="1"/>
  <c r="AU11" i="52"/>
  <c r="AP130" i="82"/>
  <c r="AP12" i="82" s="1"/>
  <c r="AP30" i="82"/>
  <c r="AQ9" i="52"/>
  <c r="AS121" i="59"/>
  <c r="AS122" i="59" s="1"/>
  <c r="AY121" i="59"/>
  <c r="AY122" i="59" s="1"/>
  <c r="AW9" i="52"/>
  <c r="G20" i="116"/>
  <c r="J10" i="59"/>
  <c r="K10" i="59" s="1"/>
  <c r="AP36" i="82"/>
  <c r="G21" i="116"/>
  <c r="J11" i="59"/>
  <c r="K11" i="59" s="1"/>
  <c r="BE45" i="48"/>
  <c r="BE87" i="82"/>
  <c r="BE88" i="82" s="1"/>
  <c r="BE30" i="82" s="1"/>
  <c r="BE31" i="82" s="1"/>
  <c r="BE16" i="82" s="1"/>
  <c r="BE30" i="52" s="1"/>
  <c r="AQ130" i="82"/>
  <c r="AQ12" i="82" s="1"/>
  <c r="AQ30" i="82"/>
  <c r="AN11" i="52"/>
  <c r="AP126" i="59"/>
  <c r="AP127" i="59" s="1"/>
  <c r="BA87" i="82"/>
  <c r="BA88" i="82" s="1"/>
  <c r="BA45" i="48"/>
  <c r="AR82" i="82"/>
  <c r="AR83" i="82" s="1"/>
  <c r="AR130" i="82" s="1"/>
  <c r="AR12" i="82" s="1"/>
  <c r="H34" i="51"/>
  <c r="J33" i="51"/>
  <c r="K33" i="51" s="1"/>
  <c r="AS126" i="59"/>
  <c r="AS127" i="59" s="1"/>
  <c r="AQ11" i="52"/>
  <c r="AN30" i="82"/>
  <c r="BB68" i="49"/>
  <c r="AY41" i="48" s="1"/>
  <c r="BA70" i="49"/>
  <c r="AM82" i="82"/>
  <c r="BN42" i="49"/>
  <c r="BC66" i="49"/>
  <c r="BC68" i="49" s="1"/>
  <c r="AZ41" i="48" s="1"/>
  <c r="BN50" i="49"/>
  <c r="BK66" i="49"/>
  <c r="BK68" i="49" s="1"/>
  <c r="BH41" i="48" s="1"/>
  <c r="AQ37" i="82"/>
  <c r="AQ37" i="52"/>
  <c r="AT43" i="50"/>
  <c r="AT40" i="64" s="1"/>
  <c r="AT66" i="50"/>
  <c r="AV68" i="50" s="1"/>
  <c r="AT50" i="52"/>
  <c r="BN52" i="49"/>
  <c r="BM66" i="49"/>
  <c r="BM68" i="49" s="1"/>
  <c r="BJ41" i="48" s="1"/>
  <c r="AW36" i="52"/>
  <c r="AW36" i="82"/>
  <c r="AP11" i="52"/>
  <c r="AR126" i="59"/>
  <c r="AR127" i="59" s="1"/>
  <c r="AS82" i="82"/>
  <c r="AS83" i="82" s="1"/>
  <c r="AS130" i="82" s="1"/>
  <c r="AS12" i="82" s="1"/>
  <c r="G18" i="50"/>
  <c r="H6" i="50" s="1"/>
  <c r="H18" i="50" s="1"/>
  <c r="AP22" i="82"/>
  <c r="AP23" i="82" s="1"/>
  <c r="AP131" i="82"/>
  <c r="AP13" i="82" s="1"/>
  <c r="AP28" i="52" s="1"/>
  <c r="AT30" i="82"/>
  <c r="AS30" i="82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3" i="49"/>
  <c r="BD66" i="49"/>
  <c r="BD68" i="49" s="1"/>
  <c r="BA41" i="48" s="1"/>
  <c r="H56" i="50"/>
  <c r="AO50" i="52"/>
  <c r="AO43" i="50"/>
  <c r="AO40" i="64" s="1"/>
  <c r="AO66" i="50"/>
  <c r="AQ68" i="50" s="1"/>
  <c r="BM142" i="49"/>
  <c r="BN142" i="49" s="1"/>
  <c r="BB141" i="49"/>
  <c r="AV82" i="82"/>
  <c r="AV83" i="82" s="1"/>
  <c r="AM37" i="82"/>
  <c r="AM37" i="52"/>
  <c r="BJ45" i="48"/>
  <c r="BJ87" i="82"/>
  <c r="BJ88" i="82" s="1"/>
  <c r="BI45" i="48"/>
  <c r="BI90" i="48" s="1"/>
  <c r="BI87" i="82"/>
  <c r="BI88" i="82" s="1"/>
  <c r="BI30" i="82" s="1"/>
  <c r="BI31" i="82" s="1"/>
  <c r="BI16" i="82" s="1"/>
  <c r="BI30" i="52" s="1"/>
  <c r="BN47" i="49"/>
  <c r="BH66" i="49"/>
  <c r="BH68" i="49" s="1"/>
  <c r="BE41" i="48" s="1"/>
  <c r="AK43" i="50"/>
  <c r="AK40" i="64" s="1"/>
  <c r="AK50" i="52"/>
  <c r="AK66" i="50"/>
  <c r="F10" i="50"/>
  <c r="F16" i="50" s="1"/>
  <c r="AP9" i="52"/>
  <c r="AR121" i="59"/>
  <c r="AR122" i="59" s="1"/>
  <c r="AX36" i="82"/>
  <c r="AS11" i="52"/>
  <c r="AU126" i="59"/>
  <c r="AU127" i="59" s="1"/>
  <c r="AV50" i="52"/>
  <c r="AV43" i="50"/>
  <c r="AV40" i="64" s="1"/>
  <c r="AV66" i="50"/>
  <c r="AX68" i="50" s="1"/>
  <c r="AW130" i="82"/>
  <c r="AW12" i="82" s="1"/>
  <c r="AW22" i="82"/>
  <c r="AW131" i="82"/>
  <c r="AW13" i="82" s="1"/>
  <c r="AW28" i="52" s="1"/>
  <c r="AW11" i="52"/>
  <c r="AY126" i="59"/>
  <c r="AY127" i="59" s="1"/>
  <c r="BC45" i="48"/>
  <c r="BC90" i="48" s="1"/>
  <c r="BC87" i="82"/>
  <c r="BC88" i="82" s="1"/>
  <c r="AP37" i="52"/>
  <c r="AP37" i="82"/>
  <c r="BC82" i="82"/>
  <c r="BC83" i="82" s="1"/>
  <c r="AX82" i="82"/>
  <c r="AX83" i="82" s="1"/>
  <c r="AV126" i="59"/>
  <c r="AV127" i="59" s="1"/>
  <c r="AT11" i="52"/>
  <c r="AU32" i="82"/>
  <c r="BN139" i="49"/>
  <c r="BH45" i="48"/>
  <c r="BH87" i="82"/>
  <c r="BH88" i="82" s="1"/>
  <c r="BH30" i="82" s="1"/>
  <c r="BH31" i="82" s="1"/>
  <c r="BH16" i="82" s="1"/>
  <c r="BH30" i="52" s="1"/>
  <c r="AU130" i="82"/>
  <c r="AU12" i="82" s="1"/>
  <c r="AU131" i="82"/>
  <c r="AU13" i="82" s="1"/>
  <c r="AU28" i="52" s="1"/>
  <c r="AU22" i="82"/>
  <c r="AO11" i="52"/>
  <c r="AQ126" i="59"/>
  <c r="AQ127" i="59" s="1"/>
  <c r="AM43" i="50"/>
  <c r="AM40" i="64" s="1"/>
  <c r="AM66" i="50"/>
  <c r="AO68" i="50" s="1"/>
  <c r="AM50" i="52"/>
  <c r="AO36" i="52"/>
  <c r="AO36" i="82"/>
  <c r="AT82" i="82"/>
  <c r="AT83" i="82" s="1"/>
  <c r="AT130" i="82" s="1"/>
  <c r="AT12" i="82" s="1"/>
  <c r="BB45" i="48"/>
  <c r="BB90" i="48" s="1"/>
  <c r="BB87" i="82"/>
  <c r="BB88" i="82" s="1"/>
  <c r="BB82" i="82"/>
  <c r="BB83" i="82" s="1"/>
  <c r="BI82" i="82"/>
  <c r="BI83" i="82" s="1"/>
  <c r="BG82" i="82"/>
  <c r="BG83" i="82" s="1"/>
  <c r="AM45" i="48"/>
  <c r="AM86" i="48" s="1"/>
  <c r="BA143" i="49"/>
  <c r="AM87" i="82"/>
  <c r="AZ87" i="82"/>
  <c r="AZ88" i="82" s="1"/>
  <c r="AZ45" i="48"/>
  <c r="AO82" i="82"/>
  <c r="AO83" i="82" s="1"/>
  <c r="AW37" i="52"/>
  <c r="AW37" i="82"/>
  <c r="BN46" i="49"/>
  <c r="BG66" i="49"/>
  <c r="BG68" i="49" s="1"/>
  <c r="BD41" i="48" s="1"/>
  <c r="BA69" i="49"/>
  <c r="BG87" i="82"/>
  <c r="BG88" i="82" s="1"/>
  <c r="BG45" i="48"/>
  <c r="BG90" i="48" s="1"/>
  <c r="AR30" i="82"/>
  <c r="AQ22" i="82"/>
  <c r="AQ23" i="82" s="1"/>
  <c r="AQ131" i="82"/>
  <c r="AQ13" i="82" s="1"/>
  <c r="AQ28" i="52" s="1"/>
  <c r="H12" i="59"/>
  <c r="BM116" i="59"/>
  <c r="AU9" i="52"/>
  <c r="AW121" i="59"/>
  <c r="AW122" i="59" s="1"/>
  <c r="AX37" i="52"/>
  <c r="AX37" i="82"/>
  <c r="AO30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O37" i="82"/>
  <c r="AO37" i="52"/>
  <c r="AP50" i="52"/>
  <c r="AP43" i="50"/>
  <c r="AP40" i="64" s="1"/>
  <c r="AP66" i="50"/>
  <c r="AR68" i="50" s="1"/>
  <c r="AQ36" i="82"/>
  <c r="BN48" i="49"/>
  <c r="BI66" i="49"/>
  <c r="BI68" i="49" s="1"/>
  <c r="BF41" i="48" s="1"/>
  <c r="BD87" i="82"/>
  <c r="BD88" i="82" s="1"/>
  <c r="BD45" i="48"/>
  <c r="BF87" i="82"/>
  <c r="BF88" i="82" s="1"/>
  <c r="BF45" i="48"/>
  <c r="AU43" i="50"/>
  <c r="AU40" i="64" s="1"/>
  <c r="AU66" i="50"/>
  <c r="AW68" i="50" s="1"/>
  <c r="AU50" i="52"/>
  <c r="AJ20" i="67"/>
  <c r="AJ39" i="64" s="1"/>
  <c r="V20" i="67"/>
  <c r="V39" i="64" s="1"/>
  <c r="Y20" i="67"/>
  <c r="Y39" i="64" s="1"/>
  <c r="AA32" i="82"/>
  <c r="AK15" i="82"/>
  <c r="AK29" i="52" s="1"/>
  <c r="AK39" i="82"/>
  <c r="AK42" i="52"/>
  <c r="AK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7" i="67" s="1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C38" i="82"/>
  <c r="C23" i="82"/>
  <c r="C24" i="82" s="1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G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C13" i="82"/>
  <c r="R18" i="67"/>
  <c r="C32" i="82"/>
  <c r="C31" i="82"/>
  <c r="C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L39" i="82"/>
  <c r="AL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I15" i="82"/>
  <c r="I29" i="52" s="1"/>
  <c r="I39" i="82"/>
  <c r="K15" i="82"/>
  <c r="K29" i="52" s="1"/>
  <c r="K39" i="82"/>
  <c r="D27" i="116"/>
  <c r="Z24" i="82"/>
  <c r="Z38" i="52" s="1"/>
  <c r="Z39" i="82"/>
  <c r="Z15" i="82"/>
  <c r="Z29" i="52" s="1"/>
  <c r="Z42" i="52"/>
  <c r="E11" i="51"/>
  <c r="O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N39" i="82"/>
  <c r="N15" i="82"/>
  <c r="N29" i="52" s="1"/>
  <c r="AD51" i="68"/>
  <c r="AD50" i="68"/>
  <c r="Z51" i="68"/>
  <c r="Z50" i="68"/>
  <c r="O30" i="52"/>
  <c r="E7" i="82"/>
  <c r="O306" i="6"/>
  <c r="K117" i="91"/>
  <c r="K118" i="91" s="1"/>
  <c r="D28" i="116"/>
  <c r="AB17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U39" i="82"/>
  <c r="U15" i="82"/>
  <c r="U29" i="52" s="1"/>
  <c r="U42" i="52"/>
  <c r="P17" i="67"/>
  <c r="L51" i="68"/>
  <c r="L50" i="68"/>
  <c r="C58" i="50"/>
  <c r="C41" i="64"/>
  <c r="S50" i="68"/>
  <c r="S51" i="68"/>
  <c r="N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D15" i="82"/>
  <c r="D29" i="52" s="1"/>
  <c r="D39" i="82"/>
  <c r="L24" i="82"/>
  <c r="L15" i="82"/>
  <c r="L29" i="52" s="1"/>
  <c r="L39" i="82"/>
  <c r="AI15" i="82"/>
  <c r="AI29" i="52" s="1"/>
  <c r="AI42" i="52"/>
  <c r="AI39" i="82"/>
  <c r="F23" i="59"/>
  <c r="E33" i="116" s="1"/>
  <c r="Q129" i="59"/>
  <c r="D32" i="116"/>
  <c r="P15" i="82"/>
  <c r="P29" i="52" s="1"/>
  <c r="P42" i="52"/>
  <c r="P39" i="82"/>
  <c r="X15" i="82"/>
  <c r="X29" i="52" s="1"/>
  <c r="X42" i="52"/>
  <c r="X39" i="82"/>
  <c r="AL24" i="82"/>
  <c r="AL38" i="52" s="1"/>
  <c r="M39" i="82"/>
  <c r="M15" i="82"/>
  <c r="M29" i="52" s="1"/>
  <c r="AE51" i="68"/>
  <c r="AE50" i="68"/>
  <c r="W39" i="82"/>
  <c r="W42" i="52"/>
  <c r="W15" i="82"/>
  <c r="W29" i="52" s="1"/>
  <c r="O357" i="6"/>
  <c r="O358" i="6" s="1"/>
  <c r="O342" i="6"/>
  <c r="K145" i="91"/>
  <c r="O50" i="68"/>
  <c r="O51" i="68"/>
  <c r="AI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M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J39" i="82"/>
  <c r="AJ15" i="82"/>
  <c r="AJ29" i="52" s="1"/>
  <c r="C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G24" i="82"/>
  <c r="AG38" i="52" s="1"/>
  <c r="AG42" i="52"/>
  <c r="AG39" i="82"/>
  <c r="AG15" i="82"/>
  <c r="AG29" i="52" s="1"/>
  <c r="Y15" i="82"/>
  <c r="Y29" i="52" s="1"/>
  <c r="Y42" i="52"/>
  <c r="Y39" i="82"/>
  <c r="O39" i="82"/>
  <c r="O42" i="52"/>
  <c r="O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AF74" i="68" l="1"/>
  <c r="AH193" i="6" s="1"/>
  <c r="AF80" i="68"/>
  <c r="AH496" i="6" s="1"/>
  <c r="AF73" i="68"/>
  <c r="AH184" i="6" s="1"/>
  <c r="AH185" i="6" s="1"/>
  <c r="AF75" i="68"/>
  <c r="AH305" i="6" s="1"/>
  <c r="AH357" i="6" s="1"/>
  <c r="AH358" i="6" s="1"/>
  <c r="AF79" i="68"/>
  <c r="AH469" i="6" s="1"/>
  <c r="AD292" i="97" s="1"/>
  <c r="AF77" i="68"/>
  <c r="AH406" i="6" s="1"/>
  <c r="AH407" i="6" s="1"/>
  <c r="AD230" i="97" s="1"/>
  <c r="F4" i="67"/>
  <c r="AF71" i="68"/>
  <c r="AF78" i="68"/>
  <c r="AH442" i="6" s="1"/>
  <c r="AF72" i="68"/>
  <c r="AH175" i="6" s="1"/>
  <c r="AH176" i="6" s="1"/>
  <c r="AA42" i="52"/>
  <c r="AA50" i="68"/>
  <c r="AA79" i="68" s="1"/>
  <c r="AC469" i="6" s="1"/>
  <c r="AA15" i="82"/>
  <c r="AA29" i="52" s="1"/>
  <c r="AA39" i="82"/>
  <c r="E5" i="91"/>
  <c r="R19" i="92"/>
  <c r="R14" i="67"/>
  <c r="Q22" i="71"/>
  <c r="Q12" i="52"/>
  <c r="Z13" i="52"/>
  <c r="S122" i="59"/>
  <c r="F17" i="59"/>
  <c r="E27" i="116" s="1"/>
  <c r="Q23" i="82"/>
  <c r="Q39" i="52"/>
  <c r="Q38" i="82"/>
  <c r="Q28" i="52"/>
  <c r="E4" i="82"/>
  <c r="T49" i="68"/>
  <c r="R26" i="92"/>
  <c r="R28" i="92" s="1"/>
  <c r="R20" i="92"/>
  <c r="Q32" i="52"/>
  <c r="Q14" i="82"/>
  <c r="Q31" i="52" s="1"/>
  <c r="E3" i="82"/>
  <c r="D36" i="52" s="1"/>
  <c r="E17" i="51"/>
  <c r="BH87" i="48"/>
  <c r="BH86" i="48"/>
  <c r="BF87" i="48"/>
  <c r="BF86" i="48"/>
  <c r="BJ87" i="48"/>
  <c r="BJ86" i="48"/>
  <c r="AZ86" i="48"/>
  <c r="AZ87" i="48"/>
  <c r="BG86" i="48"/>
  <c r="BB86" i="48"/>
  <c r="BG87" i="48"/>
  <c r="BI86" i="48"/>
  <c r="BI87" i="48"/>
  <c r="BE86" i="48"/>
  <c r="BE87" i="48"/>
  <c r="BB87" i="48"/>
  <c r="BC87" i="48"/>
  <c r="BA86" i="48"/>
  <c r="BA87" i="48"/>
  <c r="BD86" i="48"/>
  <c r="BD87" i="48"/>
  <c r="AM90" i="48"/>
  <c r="AM87" i="48"/>
  <c r="BC86" i="48"/>
  <c r="BD90" i="48"/>
  <c r="AM18" i="67"/>
  <c r="AM20" i="67" s="1"/>
  <c r="AM39" i="64" s="1"/>
  <c r="BH91" i="48"/>
  <c r="BE91" i="48"/>
  <c r="BG91" i="48"/>
  <c r="BJ90" i="48"/>
  <c r="BD91" i="48"/>
  <c r="BB91" i="48"/>
  <c r="BC91" i="48"/>
  <c r="AZ90" i="48"/>
  <c r="BF90" i="48"/>
  <c r="BA90" i="48"/>
  <c r="BA91" i="48"/>
  <c r="BE90" i="48"/>
  <c r="BF91" i="48"/>
  <c r="BH90" i="48"/>
  <c r="BJ91" i="48"/>
  <c r="BI91" i="48"/>
  <c r="AZ91" i="48"/>
  <c r="AM91" i="48"/>
  <c r="AG76" i="68"/>
  <c r="AI341" i="6" s="1"/>
  <c r="AE145" i="91" s="1"/>
  <c r="AG77" i="68"/>
  <c r="AI406" i="6" s="1"/>
  <c r="AE229" i="97" s="1"/>
  <c r="AG73" i="68"/>
  <c r="AI184" i="6" s="1"/>
  <c r="AI185" i="6" s="1"/>
  <c r="AG80" i="68"/>
  <c r="AI496" i="6" s="1"/>
  <c r="AE319" i="97" s="1"/>
  <c r="AG78" i="68"/>
  <c r="AI442" i="6" s="1"/>
  <c r="AI443" i="6" s="1"/>
  <c r="AE266" i="97" s="1"/>
  <c r="AG72" i="68"/>
  <c r="AI175" i="6" s="1"/>
  <c r="AI176" i="6" s="1"/>
  <c r="AG71" i="68"/>
  <c r="AI166" i="6" s="1"/>
  <c r="AI167" i="6" s="1"/>
  <c r="AG74" i="68"/>
  <c r="AI193" i="6" s="1"/>
  <c r="AI194" i="6" s="1"/>
  <c r="AG75" i="68"/>
  <c r="AI305" i="6" s="1"/>
  <c r="AI306" i="6" s="1"/>
  <c r="BK41" i="48"/>
  <c r="G5" i="82"/>
  <c r="E42" i="52" s="1"/>
  <c r="AN50" i="68"/>
  <c r="AN75" i="68" s="1"/>
  <c r="AP305" i="6" s="1"/>
  <c r="H5" i="68"/>
  <c r="AB15" i="82"/>
  <c r="AB29" i="52" s="1"/>
  <c r="AB39" i="82"/>
  <c r="AB42" i="52"/>
  <c r="AU12" i="52"/>
  <c r="BI32" i="82"/>
  <c r="AW129" i="59"/>
  <c r="AV7" i="92" s="1"/>
  <c r="BN66" i="49"/>
  <c r="AQ12" i="52"/>
  <c r="AS129" i="59"/>
  <c r="AQ20" i="52" s="1"/>
  <c r="AW12" i="52"/>
  <c r="F19" i="50"/>
  <c r="G7" i="50" s="1"/>
  <c r="G19" i="50" s="1"/>
  <c r="H7" i="50" s="1"/>
  <c r="H19" i="50" s="1"/>
  <c r="BH32" i="82"/>
  <c r="AS14" i="67"/>
  <c r="AS17" i="67" s="1"/>
  <c r="AS19" i="92"/>
  <c r="AR22" i="71"/>
  <c r="AV121" i="59"/>
  <c r="AV122" i="59" s="1"/>
  <c r="AV129" i="59" s="1"/>
  <c r="AT9" i="52"/>
  <c r="AT12" i="52" s="1"/>
  <c r="AW38" i="82"/>
  <c r="AW39" i="52"/>
  <c r="BF82" i="82"/>
  <c r="BF83" i="82" s="1"/>
  <c r="BF130" i="82" s="1"/>
  <c r="BF12" i="82" s="1"/>
  <c r="AO131" i="82"/>
  <c r="AO13" i="82" s="1"/>
  <c r="AO28" i="52" s="1"/>
  <c r="AO22" i="82"/>
  <c r="BA82" i="82"/>
  <c r="BA83" i="82" s="1"/>
  <c r="BA130" i="82" s="1"/>
  <c r="BA12" i="82" s="1"/>
  <c r="BD11" i="52"/>
  <c r="BF126" i="59"/>
  <c r="BF127" i="59" s="1"/>
  <c r="AM11" i="52"/>
  <c r="H48" i="51"/>
  <c r="AO126" i="59"/>
  <c r="BB11" i="52"/>
  <c r="BD126" i="59"/>
  <c r="BD127" i="59" s="1"/>
  <c r="BC22" i="82"/>
  <c r="BC131" i="82"/>
  <c r="BC13" i="82" s="1"/>
  <c r="BC28" i="52" s="1"/>
  <c r="F10" i="64"/>
  <c r="F125" i="116" s="1"/>
  <c r="AR20" i="92"/>
  <c r="AT49" i="68"/>
  <c r="AR26" i="92"/>
  <c r="AR28" i="92" s="1"/>
  <c r="AR129" i="59"/>
  <c r="BA30" i="82"/>
  <c r="AW22" i="71"/>
  <c r="AX19" i="92"/>
  <c r="AX14" i="67"/>
  <c r="AX17" i="67" s="1"/>
  <c r="AY18" i="67" s="1"/>
  <c r="AP121" i="59"/>
  <c r="AP122" i="59" s="1"/>
  <c r="AP129" i="59" s="1"/>
  <c r="AN9" i="52"/>
  <c r="AN12" i="52" s="1"/>
  <c r="AP22" i="71"/>
  <c r="AQ19" i="92"/>
  <c r="AQ14" i="67"/>
  <c r="AQ17" i="67" s="1"/>
  <c r="AR18" i="67" s="1"/>
  <c r="AM83" i="82"/>
  <c r="AN131" i="82"/>
  <c r="AN13" i="82" s="1"/>
  <c r="AN28" i="52" s="1"/>
  <c r="AN22" i="82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BI9" i="52"/>
  <c r="BK121" i="59"/>
  <c r="BK122" i="59" s="1"/>
  <c r="AU38" i="82"/>
  <c r="AU23" i="82"/>
  <c r="AU39" i="52"/>
  <c r="AS49" i="68"/>
  <c r="AQ26" i="92"/>
  <c r="AQ28" i="92" s="1"/>
  <c r="AQ20" i="92"/>
  <c r="AY45" i="48"/>
  <c r="AY90" i="48" s="1"/>
  <c r="AY87" i="82"/>
  <c r="AY88" i="82" s="1"/>
  <c r="BM143" i="49"/>
  <c r="BN143" i="49" s="1"/>
  <c r="AO121" i="59"/>
  <c r="H45" i="51"/>
  <c r="AM9" i="52"/>
  <c r="AP31" i="82"/>
  <c r="AP16" i="82" s="1"/>
  <c r="AP30" i="52" s="1"/>
  <c r="AO130" i="82"/>
  <c r="AO12" i="82" s="1"/>
  <c r="H13" i="59"/>
  <c r="G23" i="116" s="1"/>
  <c r="G22" i="116"/>
  <c r="J12" i="59"/>
  <c r="K12" i="59" s="1"/>
  <c r="BG30" i="82"/>
  <c r="BG130" i="82"/>
  <c r="BG12" i="82" s="1"/>
  <c r="BB126" i="59"/>
  <c r="BB127" i="59" s="1"/>
  <c r="AZ11" i="52"/>
  <c r="BI130" i="82"/>
  <c r="BI12" i="82" s="1"/>
  <c r="BI22" i="82"/>
  <c r="BI131" i="82"/>
  <c r="BI13" i="82" s="1"/>
  <c r="BI28" i="52" s="1"/>
  <c r="BC30" i="82"/>
  <c r="BC130" i="82"/>
  <c r="BC12" i="82" s="1"/>
  <c r="AP12" i="52"/>
  <c r="BI11" i="52"/>
  <c r="BK126" i="59"/>
  <c r="BK127" i="59" s="1"/>
  <c r="AP38" i="82"/>
  <c r="AP39" i="52"/>
  <c r="BM69" i="49"/>
  <c r="BN69" i="49" s="1"/>
  <c r="AQ31" i="82"/>
  <c r="AQ16" i="82" s="1"/>
  <c r="AQ30" i="52" s="1"/>
  <c r="AP32" i="52"/>
  <c r="AP14" i="82"/>
  <c r="AP31" i="52" s="1"/>
  <c r="AR32" i="52"/>
  <c r="AR31" i="82"/>
  <c r="AR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O31" i="82"/>
  <c r="AO16" i="82" s="1"/>
  <c r="AO30" i="52" s="1"/>
  <c r="AZ30" i="82"/>
  <c r="BB9" i="52"/>
  <c r="BD121" i="59"/>
  <c r="BD122" i="59" s="1"/>
  <c r="AU32" i="52"/>
  <c r="AU14" i="82"/>
  <c r="AU31" i="52" s="1"/>
  <c r="AZ121" i="59"/>
  <c r="AZ122" i="59" s="1"/>
  <c r="AZ129" i="59" s="1"/>
  <c r="AX9" i="52"/>
  <c r="AX12" i="52" s="1"/>
  <c r="BE126" i="59"/>
  <c r="BE127" i="59" s="1"/>
  <c r="BC11" i="52"/>
  <c r="BJ30" i="82"/>
  <c r="G26" i="116"/>
  <c r="J16" i="59"/>
  <c r="K16" i="59" s="1"/>
  <c r="BJ82" i="82"/>
  <c r="BJ83" i="82" s="1"/>
  <c r="BL88" i="82" s="1"/>
  <c r="BH82" i="82"/>
  <c r="BH83" i="82" s="1"/>
  <c r="AY82" i="82"/>
  <c r="AY83" i="82" s="1"/>
  <c r="BM70" i="49"/>
  <c r="BN70" i="49" s="1"/>
  <c r="AR22" i="82"/>
  <c r="AR131" i="82"/>
  <c r="AR13" i="82" s="1"/>
  <c r="AR28" i="52" s="1"/>
  <c r="AQ14" i="82"/>
  <c r="AQ31" i="52" s="1"/>
  <c r="AQ32" i="52"/>
  <c r="AY19" i="92"/>
  <c r="AX22" i="71"/>
  <c r="AY14" i="67"/>
  <c r="AY17" i="67" s="1"/>
  <c r="AZ18" i="67" s="1"/>
  <c r="BG9" i="52"/>
  <c r="BI121" i="59"/>
  <c r="BI122" i="59" s="1"/>
  <c r="AP24" i="82"/>
  <c r="AP38" i="52" s="1"/>
  <c r="AP15" i="82"/>
  <c r="AP29" i="52" s="1"/>
  <c r="AP42" i="52"/>
  <c r="AV130" i="82"/>
  <c r="AV12" i="82" s="1"/>
  <c r="AV22" i="82"/>
  <c r="AV131" i="82"/>
  <c r="AV13" i="82" s="1"/>
  <c r="AV28" i="52" s="1"/>
  <c r="AT22" i="82"/>
  <c r="AT131" i="82"/>
  <c r="AT13" i="82" s="1"/>
  <c r="AT28" i="52" s="1"/>
  <c r="AW32" i="52"/>
  <c r="AW14" i="82"/>
  <c r="AW31" i="52" s="1"/>
  <c r="AV9" i="52"/>
  <c r="AV12" i="52" s="1"/>
  <c r="AX121" i="59"/>
  <c r="AX122" i="59" s="1"/>
  <c r="AX129" i="59" s="1"/>
  <c r="AQ42" i="52"/>
  <c r="AQ15" i="82"/>
  <c r="AQ29" i="52" s="1"/>
  <c r="AP68" i="50"/>
  <c r="G56" i="50" s="1"/>
  <c r="G54" i="50"/>
  <c r="BD82" i="82"/>
  <c r="BD83" i="82" s="1"/>
  <c r="BD130" i="82" s="1"/>
  <c r="BD12" i="82" s="1"/>
  <c r="AM88" i="82"/>
  <c r="BB131" i="82"/>
  <c r="BB13" i="82" s="1"/>
  <c r="BB28" i="52" s="1"/>
  <c r="BB22" i="82"/>
  <c r="AX130" i="82"/>
  <c r="AX12" i="82" s="1"/>
  <c r="AX131" i="82"/>
  <c r="AX13" i="82" s="1"/>
  <c r="AX28" i="52" s="1"/>
  <c r="AX22" i="82"/>
  <c r="AM68" i="50"/>
  <c r="F56" i="50" s="1"/>
  <c r="F54" i="50"/>
  <c r="BL126" i="59"/>
  <c r="BL127" i="59" s="1"/>
  <c r="BJ11" i="52"/>
  <c r="AS32" i="52"/>
  <c r="AS9" i="52"/>
  <c r="AS12" i="52" s="1"/>
  <c r="AU121" i="59"/>
  <c r="AU122" i="59" s="1"/>
  <c r="AU129" i="59" s="1"/>
  <c r="AN130" i="82"/>
  <c r="AN12" i="82" s="1"/>
  <c r="AT121" i="59"/>
  <c r="AT122" i="59" s="1"/>
  <c r="AT129" i="59" s="1"/>
  <c r="AR9" i="52"/>
  <c r="AR12" i="52" s="1"/>
  <c r="AX20" i="92"/>
  <c r="AX26" i="92"/>
  <c r="AX28" i="92" s="1"/>
  <c r="AZ49" i="68"/>
  <c r="AV19" i="92"/>
  <c r="AV14" i="67"/>
  <c r="AV17" i="67" s="1"/>
  <c r="AU22" i="71"/>
  <c r="BD30" i="82"/>
  <c r="BE82" i="82"/>
  <c r="BE83" i="82" s="1"/>
  <c r="AV26" i="92"/>
  <c r="AV28" i="92" s="1"/>
  <c r="AV20" i="92"/>
  <c r="AX49" i="68"/>
  <c r="BG131" i="82"/>
  <c r="BG13" i="82" s="1"/>
  <c r="BG28" i="52" s="1"/>
  <c r="BG22" i="82"/>
  <c r="AT31" i="82"/>
  <c r="AT16" i="82" s="1"/>
  <c r="AT30" i="52" s="1"/>
  <c r="BH126" i="59"/>
  <c r="BH127" i="59" s="1"/>
  <c r="BF11" i="52"/>
  <c r="BE32" i="82"/>
  <c r="BF30" i="82"/>
  <c r="AQ39" i="52"/>
  <c r="AQ38" i="82"/>
  <c r="AQ24" i="82"/>
  <c r="AQ38" i="52" s="1"/>
  <c r="BB30" i="82"/>
  <c r="BB130" i="82"/>
  <c r="BB12" i="82" s="1"/>
  <c r="BH11" i="52"/>
  <c r="BJ126" i="59"/>
  <c r="BJ127" i="59" s="1"/>
  <c r="BC9" i="52"/>
  <c r="BE121" i="59"/>
  <c r="BE122" i="59" s="1"/>
  <c r="H7" i="51"/>
  <c r="J6" i="51"/>
  <c r="AS31" i="82"/>
  <c r="AS16" i="82" s="1"/>
  <c r="AS30" i="52" s="1"/>
  <c r="AS22" i="82"/>
  <c r="AS131" i="82"/>
  <c r="AS13" i="82" s="1"/>
  <c r="AS28" i="52" s="1"/>
  <c r="AZ82" i="82"/>
  <c r="AZ83" i="82" s="1"/>
  <c r="AN31" i="82"/>
  <c r="AN16" i="82" s="1"/>
  <c r="AN30" i="52" s="1"/>
  <c r="BC126" i="59"/>
  <c r="BC127" i="59" s="1"/>
  <c r="BA11" i="52"/>
  <c r="BE11" i="52"/>
  <c r="BG126" i="59"/>
  <c r="BG127" i="59" s="1"/>
  <c r="AY129" i="59"/>
  <c r="AW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E292" i="97"/>
  <c r="AI470" i="6"/>
  <c r="AE293" i="97" s="1"/>
  <c r="G265" i="97"/>
  <c r="K443" i="6"/>
  <c r="G266" i="97" s="1"/>
  <c r="V82" i="68"/>
  <c r="X166" i="6"/>
  <c r="X167" i="6" s="1"/>
  <c r="C30" i="52"/>
  <c r="C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F7" i="68"/>
  <c r="O167" i="6"/>
  <c r="O209" i="6"/>
  <c r="AG319" i="97"/>
  <c r="AK530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X443" i="6"/>
  <c r="T266" i="97" s="1"/>
  <c r="T265" i="97"/>
  <c r="X530" i="6"/>
  <c r="T319" i="97"/>
  <c r="C28" i="52"/>
  <c r="C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O29" i="52"/>
  <c r="M357" i="6"/>
  <c r="M358" i="6" s="1"/>
  <c r="M342" i="6"/>
  <c r="I145" i="91"/>
  <c r="O20" i="52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H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6" i="68"/>
  <c r="AC341" i="6" s="1"/>
  <c r="AA75" i="68"/>
  <c r="AC305" i="6" s="1"/>
  <c r="AA74" i="68"/>
  <c r="AC193" i="6" s="1"/>
  <c r="AA73" i="68"/>
  <c r="AC184" i="6" s="1"/>
  <c r="AC185" i="6" s="1"/>
  <c r="AA80" i="68"/>
  <c r="AC496" i="6" s="1"/>
  <c r="K470" i="6"/>
  <c r="G293" i="97" s="1"/>
  <c r="G292" i="97"/>
  <c r="K194" i="6"/>
  <c r="X470" i="6"/>
  <c r="T293" i="97" s="1"/>
  <c r="T292" i="97"/>
  <c r="AJ470" i="6"/>
  <c r="AF293" i="97" s="1"/>
  <c r="AF292" i="97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K159" i="91"/>
  <c r="K34" i="92" s="1"/>
  <c r="K146" i="91"/>
  <c r="K160" i="91" s="1"/>
  <c r="K35" i="92" s="1"/>
  <c r="J443" i="6"/>
  <c r="F266" i="97" s="1"/>
  <c r="F265" i="97"/>
  <c r="D39" i="52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AD117" i="91"/>
  <c r="AD118" i="91" s="1"/>
  <c r="AH306" i="6"/>
  <c r="AH470" i="6"/>
  <c r="AD293" i="97" s="1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C15" i="82"/>
  <c r="C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P20" i="67"/>
  <c r="P39" i="64" s="1"/>
  <c r="Q18" i="67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R77" i="68"/>
  <c r="T406" i="6" s="1"/>
  <c r="R80" i="68"/>
  <c r="T496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C14" i="82"/>
  <c r="C31" i="52" s="1"/>
  <c r="C32" i="52"/>
  <c r="C3" i="82"/>
  <c r="AK194" i="6"/>
  <c r="I319" i="97"/>
  <c r="M530" i="6"/>
  <c r="K82" i="68"/>
  <c r="M166" i="6"/>
  <c r="M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AF82" i="68" l="1"/>
  <c r="AA71" i="68"/>
  <c r="AA77" i="68"/>
  <c r="AC406" i="6" s="1"/>
  <c r="AA72" i="68"/>
  <c r="AC175" i="6" s="1"/>
  <c r="AC176" i="6" s="1"/>
  <c r="AA78" i="68"/>
  <c r="AC442" i="6" s="1"/>
  <c r="AC530" i="6" s="1"/>
  <c r="AD229" i="97"/>
  <c r="F7" i="82"/>
  <c r="D44" i="52" s="1"/>
  <c r="AE265" i="97"/>
  <c r="Q24" i="82"/>
  <c r="Q38" i="52" s="1"/>
  <c r="Q39" i="82"/>
  <c r="Q42" i="52"/>
  <c r="Q15" i="82"/>
  <c r="T50" i="68"/>
  <c r="T51" i="68"/>
  <c r="G7" i="68" s="1"/>
  <c r="G5" i="68"/>
  <c r="S129" i="59"/>
  <c r="F18" i="59"/>
  <c r="E28" i="116" s="1"/>
  <c r="D37" i="52"/>
  <c r="E5" i="82"/>
  <c r="D42" i="52" s="1"/>
  <c r="R17" i="67"/>
  <c r="E4" i="67"/>
  <c r="AY87" i="48"/>
  <c r="AY86" i="48"/>
  <c r="AE117" i="91"/>
  <c r="AE118" i="91" s="1"/>
  <c r="AI530" i="6"/>
  <c r="AI531" i="6" s="1"/>
  <c r="AI407" i="6"/>
  <c r="AE230" i="97" s="1"/>
  <c r="AI342" i="6"/>
  <c r="AI357" i="6"/>
  <c r="AI358" i="6" s="1"/>
  <c r="AI371" i="6" s="1"/>
  <c r="AU20" i="52"/>
  <c r="AY91" i="48"/>
  <c r="AN80" i="68"/>
  <c r="AP496" i="6" s="1"/>
  <c r="AL319" i="97" s="1"/>
  <c r="AG82" i="68"/>
  <c r="AN78" i="68"/>
  <c r="AP442" i="6" s="1"/>
  <c r="AL265" i="97" s="1"/>
  <c r="AN76" i="68"/>
  <c r="AP341" i="6" s="1"/>
  <c r="AL145" i="91" s="1"/>
  <c r="H6" i="68"/>
  <c r="AN74" i="68"/>
  <c r="AP193" i="6" s="1"/>
  <c r="AP194" i="6" s="1"/>
  <c r="AN79" i="68"/>
  <c r="AP469" i="6" s="1"/>
  <c r="AL292" i="97" s="1"/>
  <c r="AN73" i="68"/>
  <c r="AP184" i="6" s="1"/>
  <c r="AP185" i="6" s="1"/>
  <c r="AN71" i="68"/>
  <c r="AP166" i="6" s="1"/>
  <c r="AP167" i="6" s="1"/>
  <c r="AN72" i="68"/>
  <c r="AP175" i="6" s="1"/>
  <c r="AP176" i="6" s="1"/>
  <c r="AF159" i="91"/>
  <c r="AF34" i="92" s="1"/>
  <c r="AN77" i="68"/>
  <c r="AP406" i="6" s="1"/>
  <c r="AP407" i="6" s="1"/>
  <c r="AL230" i="97" s="1"/>
  <c r="G6" i="82"/>
  <c r="H6" i="82" s="1"/>
  <c r="E43" i="52" s="1"/>
  <c r="AF160" i="91"/>
  <c r="AF35" i="92" s="1"/>
  <c r="AP32" i="82"/>
  <c r="AR7" i="92"/>
  <c r="AU376" i="6"/>
  <c r="AQ166" i="91" s="1"/>
  <c r="AP39" i="82"/>
  <c r="BI129" i="59"/>
  <c r="BH7" i="92" s="1"/>
  <c r="BK129" i="59"/>
  <c r="BJ7" i="92" s="1"/>
  <c r="AN32" i="82"/>
  <c r="AQ32" i="82"/>
  <c r="AQ39" i="82"/>
  <c r="BB12" i="52"/>
  <c r="BG12" i="52"/>
  <c r="AJ368" i="6"/>
  <c r="AG152" i="59"/>
  <c r="AS32" i="82"/>
  <c r="AJ371" i="6"/>
  <c r="AJ362" i="6"/>
  <c r="BK87" i="82"/>
  <c r="AR14" i="82"/>
  <c r="AR31" i="52" s="1"/>
  <c r="AJ367" i="6"/>
  <c r="AT32" i="82"/>
  <c r="BC12" i="52"/>
  <c r="AR20" i="52"/>
  <c r="AS7" i="92"/>
  <c r="AZ22" i="82"/>
  <c r="AZ131" i="82"/>
  <c r="AZ13" i="82" s="1"/>
  <c r="AZ28" i="52" s="1"/>
  <c r="AZ50" i="68"/>
  <c r="AZ51" i="68"/>
  <c r="AS20" i="52"/>
  <c r="AT7" i="92"/>
  <c r="BD9" i="52"/>
  <c r="BD12" i="52" s="1"/>
  <c r="BF121" i="59"/>
  <c r="BF122" i="59" s="1"/>
  <c r="BF129" i="59" s="1"/>
  <c r="AV38" i="82"/>
  <c r="AV39" i="52"/>
  <c r="AV23" i="82"/>
  <c r="AR39" i="52"/>
  <c r="AR23" i="82"/>
  <c r="AR38" i="82"/>
  <c r="AZ31" i="82"/>
  <c r="AZ16" i="82" s="1"/>
  <c r="AZ30" i="52" s="1"/>
  <c r="BA14" i="67"/>
  <c r="BA17" i="67" s="1"/>
  <c r="BB18" i="67" s="1"/>
  <c r="BA19" i="92"/>
  <c r="AZ22" i="71"/>
  <c r="AO32" i="52"/>
  <c r="AO14" i="82"/>
  <c r="AO31" i="52" s="1"/>
  <c r="AO122" i="59"/>
  <c r="H17" i="59"/>
  <c r="AU42" i="52"/>
  <c r="AU24" i="82"/>
  <c r="AU38" i="52" s="1"/>
  <c r="AU39" i="82"/>
  <c r="AU15" i="82"/>
  <c r="AU29" i="52" s="1"/>
  <c r="AM22" i="82"/>
  <c r="AM131" i="82"/>
  <c r="AO127" i="59"/>
  <c r="H22" i="59"/>
  <c r="BF49" i="68"/>
  <c r="BD20" i="92"/>
  <c r="BD26" i="92"/>
  <c r="BD28" i="92" s="1"/>
  <c r="BG121" i="59"/>
  <c r="BG122" i="59" s="1"/>
  <c r="BG129" i="59" s="1"/>
  <c r="BE9" i="52"/>
  <c r="BE12" i="52" s="1"/>
  <c r="AX23" i="82"/>
  <c r="AX39" i="52"/>
  <c r="AX38" i="82"/>
  <c r="BD22" i="82"/>
  <c r="BD131" i="82"/>
  <c r="BD13" i="82" s="1"/>
  <c r="BD28" i="52" s="1"/>
  <c r="AY49" i="68"/>
  <c r="AW26" i="92"/>
  <c r="AW28" i="92" s="1"/>
  <c r="AW20" i="92"/>
  <c r="AV32" i="52"/>
  <c r="AV14" i="82"/>
  <c r="AV31" i="52" s="1"/>
  <c r="BH14" i="67"/>
  <c r="BH17" i="67" s="1"/>
  <c r="BI18" i="67" s="1"/>
  <c r="BG22" i="71"/>
  <c r="BH19" i="92"/>
  <c r="AX20" i="52"/>
  <c r="AY7" i="92"/>
  <c r="AO32" i="82"/>
  <c r="AR32" i="82"/>
  <c r="AR20" i="67"/>
  <c r="AR39" i="64" s="1"/>
  <c r="H14" i="51"/>
  <c r="BA131" i="82"/>
  <c r="BA13" i="82" s="1"/>
  <c r="BA28" i="52" s="1"/>
  <c r="BA22" i="82"/>
  <c r="AS39" i="52"/>
  <c r="AS38" i="82"/>
  <c r="AS23" i="82"/>
  <c r="BF31" i="82"/>
  <c r="BF16" i="82" s="1"/>
  <c r="BF30" i="52" s="1"/>
  <c r="BG39" i="52"/>
  <c r="BG38" i="82"/>
  <c r="BG23" i="82"/>
  <c r="BE130" i="82"/>
  <c r="BE12" i="82" s="1"/>
  <c r="BE22" i="82"/>
  <c r="BE131" i="82"/>
  <c r="BE13" i="82" s="1"/>
  <c r="BE28" i="52" s="1"/>
  <c r="AS22" i="71"/>
  <c r="AT14" i="67"/>
  <c r="AT17" i="67" s="1"/>
  <c r="AT19" i="92"/>
  <c r="AW14" i="67"/>
  <c r="AW17" i="67" s="1"/>
  <c r="AW19" i="92"/>
  <c r="AV22" i="71"/>
  <c r="AY22" i="82"/>
  <c r="AY131" i="82"/>
  <c r="AY13" i="82" s="1"/>
  <c r="BC32" i="52"/>
  <c r="BC14" i="82"/>
  <c r="BC31" i="52" s="1"/>
  <c r="AY130" i="82"/>
  <c r="AY12" i="82" s="1"/>
  <c r="AY30" i="82"/>
  <c r="BA31" i="82"/>
  <c r="BA16" i="82" s="1"/>
  <c r="BA30" i="52" s="1"/>
  <c r="BC38" i="82"/>
  <c r="BC39" i="52"/>
  <c r="BC23" i="82"/>
  <c r="BA9" i="52"/>
  <c r="BA12" i="52" s="1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X14" i="82"/>
  <c r="AX31" i="52" s="1"/>
  <c r="AY9" i="52"/>
  <c r="BA121" i="59"/>
  <c r="I45" i="51"/>
  <c r="I10" i="51" s="1"/>
  <c r="I11" i="51" s="1"/>
  <c r="BL30" i="82"/>
  <c r="BL29" i="82"/>
  <c r="BJ31" i="82"/>
  <c r="BJ16" i="82" s="1"/>
  <c r="BJ30" i="52" s="1"/>
  <c r="BC31" i="82"/>
  <c r="BC16" i="82" s="1"/>
  <c r="BC30" i="52" s="1"/>
  <c r="BG14" i="82"/>
  <c r="BG31" i="52" s="1"/>
  <c r="BG32" i="52"/>
  <c r="AN22" i="71"/>
  <c r="AO14" i="67"/>
  <c r="AO17" i="67" s="1"/>
  <c r="AP18" i="67" s="1"/>
  <c r="AP20" i="67" s="1"/>
  <c r="AP39" i="64" s="1"/>
  <c r="AO19" i="92"/>
  <c r="BA126" i="59"/>
  <c r="I48" i="51"/>
  <c r="I14" i="51" s="1"/>
  <c r="I15" i="51" s="1"/>
  <c r="AY11" i="52"/>
  <c r="BL49" i="68"/>
  <c r="BJ26" i="92"/>
  <c r="BJ28" i="92" s="1"/>
  <c r="BJ20" i="92"/>
  <c r="AT14" i="82"/>
  <c r="AT31" i="52" s="1"/>
  <c r="BA32" i="52"/>
  <c r="AP7" i="92"/>
  <c r="AO20" i="52"/>
  <c r="BK45" i="48"/>
  <c r="AU19" i="92"/>
  <c r="AT22" i="71"/>
  <c r="AU14" i="67"/>
  <c r="AU17" i="67" s="1"/>
  <c r="AV18" i="67" s="1"/>
  <c r="AV20" i="67" s="1"/>
  <c r="AV39" i="64" s="1"/>
  <c r="AX51" i="68"/>
  <c r="AX50" i="68"/>
  <c r="BD31" i="82"/>
  <c r="BD16" i="82" s="1"/>
  <c r="BD30" i="52" s="1"/>
  <c r="AS14" i="82"/>
  <c r="AS31" i="52" s="1"/>
  <c r="BB38" i="82"/>
  <c r="BB23" i="82"/>
  <c r="BB39" i="52"/>
  <c r="BH130" i="82"/>
  <c r="BH12" i="82" s="1"/>
  <c r="BH22" i="82"/>
  <c r="BH131" i="82"/>
  <c r="BH13" i="82" s="1"/>
  <c r="BH28" i="52" s="1"/>
  <c r="AT20" i="52"/>
  <c r="AU7" i="92"/>
  <c r="BG31" i="82"/>
  <c r="BG16" i="82" s="1"/>
  <c r="BG30" i="52" s="1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O38" i="82"/>
  <c r="AO23" i="82"/>
  <c r="BB32" i="52"/>
  <c r="BB14" i="82"/>
  <c r="BB31" i="52" s="1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N38" i="82"/>
  <c r="AN39" i="52"/>
  <c r="AN23" i="82"/>
  <c r="AN24" i="82" s="1"/>
  <c r="AN38" i="52" s="1"/>
  <c r="BD129" i="59"/>
  <c r="AW24" i="82"/>
  <c r="AW38" i="52" s="1"/>
  <c r="AW15" i="82"/>
  <c r="AW29" i="52" s="1"/>
  <c r="AW42" i="52"/>
  <c r="AW39" i="82"/>
  <c r="BB31" i="82"/>
  <c r="BB16" i="82" s="1"/>
  <c r="BB30" i="52" s="1"/>
  <c r="BG19" i="92"/>
  <c r="BG14" i="67"/>
  <c r="BG17" i="67" s="1"/>
  <c r="BF22" i="71"/>
  <c r="AW18" i="67"/>
  <c r="AN32" i="52"/>
  <c r="AN14" i="82"/>
  <c r="AN31" i="52" s="1"/>
  <c r="AT38" i="82"/>
  <c r="AT39" i="52"/>
  <c r="AT23" i="82"/>
  <c r="BJ130" i="82"/>
  <c r="BJ12" i="82" s="1"/>
  <c r="BJ131" i="82"/>
  <c r="BJ13" i="82" s="1"/>
  <c r="BJ28" i="52" s="1"/>
  <c r="BJ22" i="82"/>
  <c r="BD19" i="92"/>
  <c r="BC22" i="71"/>
  <c r="BD14" i="67"/>
  <c r="BD17" i="67" s="1"/>
  <c r="BJ14" i="67"/>
  <c r="BJ17" i="67" s="1"/>
  <c r="BI22" i="71"/>
  <c r="BJ19" i="92"/>
  <c r="BI38" i="82"/>
  <c r="BI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121" i="59"/>
  <c r="BH122" i="59" s="1"/>
  <c r="BH129" i="59" s="1"/>
  <c r="AX7" i="92"/>
  <c r="AW20" i="52"/>
  <c r="AZ9" i="52"/>
  <c r="AZ12" i="52" s="1"/>
  <c r="BB121" i="59"/>
  <c r="BB122" i="59" s="1"/>
  <c r="BB129" i="59" s="1"/>
  <c r="AV49" i="68"/>
  <c r="AT20" i="92"/>
  <c r="AT26" i="92"/>
  <c r="AT28" i="92" s="1"/>
  <c r="AM30" i="82"/>
  <c r="AM130" i="82"/>
  <c r="AW7" i="92"/>
  <c r="AV20" i="52"/>
  <c r="BH26" i="92"/>
  <c r="BH28" i="92" s="1"/>
  <c r="BH20" i="92"/>
  <c r="BJ49" i="68"/>
  <c r="BL121" i="59"/>
  <c r="BL122" i="59" s="1"/>
  <c r="BL129" i="59" s="1"/>
  <c r="BJ9" i="52"/>
  <c r="BJ12" i="52" s="1"/>
  <c r="AY26" i="92"/>
  <c r="AY28" i="92" s="1"/>
  <c r="AY20" i="92"/>
  <c r="BA49" i="68"/>
  <c r="AZ130" i="82"/>
  <c r="AZ12" i="82" s="1"/>
  <c r="AQ18" i="67"/>
  <c r="AQ20" i="67" s="1"/>
  <c r="AQ39" i="64" s="1"/>
  <c r="BI32" i="52"/>
  <c r="BI14" i="82"/>
  <c r="BI31" i="52" s="1"/>
  <c r="H10" i="51"/>
  <c r="BK82" i="82"/>
  <c r="AY20" i="67"/>
  <c r="AY39" i="64" s="1"/>
  <c r="AN14" i="67"/>
  <c r="AM22" i="71"/>
  <c r="AN19" i="92"/>
  <c r="BF131" i="82"/>
  <c r="BF13" i="82" s="1"/>
  <c r="BF28" i="52" s="1"/>
  <c r="BF22" i="82"/>
  <c r="AT18" i="67"/>
  <c r="AS20" i="67"/>
  <c r="AS39" i="64" s="1"/>
  <c r="AH209" i="6"/>
  <c r="AH562" i="6" s="1"/>
  <c r="AI209" i="6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Q20" i="67"/>
  <c r="Q39" i="64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F27" i="68"/>
  <c r="AB194" i="6"/>
  <c r="AK531" i="6"/>
  <c r="AG353" i="97"/>
  <c r="H353" i="97"/>
  <c r="L531" i="6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C166" i="6"/>
  <c r="AC167" i="6" s="1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F24" i="68"/>
  <c r="C37" i="52"/>
  <c r="C5" i="82"/>
  <c r="C42" i="52" s="1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C6" i="82"/>
  <c r="I342" i="6"/>
  <c r="E145" i="91"/>
  <c r="I357" i="6"/>
  <c r="I358" i="6" s="1"/>
  <c r="AD82" i="68"/>
  <c r="AF166" i="6"/>
  <c r="AF167" i="6" s="1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AG159" i="91"/>
  <c r="AG34" i="92" s="1"/>
  <c r="AG146" i="91"/>
  <c r="AG160" i="91" s="1"/>
  <c r="AG35" i="92" s="1"/>
  <c r="I470" i="6"/>
  <c r="E293" i="97" s="1"/>
  <c r="E292" i="97"/>
  <c r="AF175" i="6"/>
  <c r="AF176" i="6" s="1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D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AA82" i="68" l="1"/>
  <c r="Y265" i="97"/>
  <c r="H24" i="68"/>
  <c r="R7" i="92"/>
  <c r="Q20" i="52"/>
  <c r="F25" i="59"/>
  <c r="E35" i="116" s="1"/>
  <c r="T71" i="68"/>
  <c r="T78" i="68"/>
  <c r="V442" i="6" s="1"/>
  <c r="T80" i="68"/>
  <c r="V496" i="6" s="1"/>
  <c r="T79" i="68"/>
  <c r="V469" i="6" s="1"/>
  <c r="T73" i="68"/>
  <c r="T76" i="68"/>
  <c r="T75" i="68"/>
  <c r="T72" i="68"/>
  <c r="T77" i="68"/>
  <c r="V406" i="6" s="1"/>
  <c r="T74" i="68"/>
  <c r="G6" i="68"/>
  <c r="S18" i="67"/>
  <c r="R20" i="67"/>
  <c r="R39" i="64" s="1"/>
  <c r="E7" i="67"/>
  <c r="Q29" i="52"/>
  <c r="E6" i="82"/>
  <c r="AE159" i="91"/>
  <c r="AE34" i="92" s="1"/>
  <c r="AI362" i="6"/>
  <c r="AI368" i="6"/>
  <c r="AI369" i="6"/>
  <c r="AT376" i="6"/>
  <c r="AT378" i="6" s="1"/>
  <c r="AE160" i="91"/>
  <c r="AE35" i="92" s="1"/>
  <c r="AF152" i="59"/>
  <c r="AE353" i="97"/>
  <c r="AI367" i="6"/>
  <c r="AI562" i="6"/>
  <c r="AI563" i="6" s="1"/>
  <c r="AI565" i="6" s="1"/>
  <c r="AP443" i="6"/>
  <c r="AL266" i="97" s="1"/>
  <c r="H28" i="68"/>
  <c r="AL229" i="97"/>
  <c r="AP357" i="6"/>
  <c r="AP358" i="6" s="1"/>
  <c r="AP367" i="6" s="1"/>
  <c r="AP342" i="6"/>
  <c r="AP470" i="6"/>
  <c r="AL293" i="97" s="1"/>
  <c r="BG20" i="52"/>
  <c r="E38" i="52"/>
  <c r="H23" i="68"/>
  <c r="H26" i="68"/>
  <c r="AN82" i="68"/>
  <c r="H25" i="68"/>
  <c r="AP530" i="6"/>
  <c r="AP531" i="6" s="1"/>
  <c r="AU378" i="6"/>
  <c r="BC32" i="82"/>
  <c r="L562" i="6"/>
  <c r="L563" i="6" s="1"/>
  <c r="L565" i="6" s="1"/>
  <c r="AI210" i="6"/>
  <c r="AI221" i="6" s="1"/>
  <c r="BA32" i="82"/>
  <c r="AZ32" i="82"/>
  <c r="BI20" i="52"/>
  <c r="AJ372" i="6"/>
  <c r="AF164" i="91" s="1"/>
  <c r="AH210" i="6"/>
  <c r="AH220" i="6" s="1"/>
  <c r="J48" i="51"/>
  <c r="K48" i="51" s="1"/>
  <c r="BB20" i="67"/>
  <c r="BB39" i="64" s="1"/>
  <c r="BL31" i="82"/>
  <c r="X210" i="6"/>
  <c r="X220" i="6" s="1"/>
  <c r="I17" i="51"/>
  <c r="H5" i="91" s="1"/>
  <c r="BL130" i="82"/>
  <c r="BD32" i="82"/>
  <c r="BD14" i="82"/>
  <c r="BD31" i="52" s="1"/>
  <c r="BE7" i="92"/>
  <c r="BD20" i="52"/>
  <c r="BG7" i="92"/>
  <c r="BF20" i="52"/>
  <c r="J562" i="6"/>
  <c r="J563" i="6" s="1"/>
  <c r="J565" i="6" s="1"/>
  <c r="AM12" i="82"/>
  <c r="BK130" i="82"/>
  <c r="BI24" i="82"/>
  <c r="BI38" i="52" s="1"/>
  <c r="BI15" i="82"/>
  <c r="BI29" i="52" s="1"/>
  <c r="BI42" i="52"/>
  <c r="BI39" i="82"/>
  <c r="BL22" i="82"/>
  <c r="BL23" i="82"/>
  <c r="BJ23" i="82"/>
  <c r="BJ38" i="82"/>
  <c r="BJ39" i="52"/>
  <c r="BI19" i="92"/>
  <c r="BH22" i="71"/>
  <c r="BI14" i="67"/>
  <c r="BI17" i="67" s="1"/>
  <c r="BD18" i="67"/>
  <c r="BD20" i="67" s="1"/>
  <c r="BD39" i="64" s="1"/>
  <c r="BC20" i="67"/>
  <c r="BC39" i="64" s="1"/>
  <c r="BG32" i="82"/>
  <c r="BB24" i="82"/>
  <c r="BB38" i="52" s="1"/>
  <c r="BB42" i="52"/>
  <c r="BB39" i="82"/>
  <c r="BB15" i="82"/>
  <c r="BB29" i="52" s="1"/>
  <c r="AY31" i="82"/>
  <c r="AY16" i="82" s="1"/>
  <c r="AW20" i="67"/>
  <c r="AW39" i="64" s="1"/>
  <c r="AX18" i="67"/>
  <c r="AX20" i="67" s="1"/>
  <c r="AX39" i="64" s="1"/>
  <c r="BF19" i="92"/>
  <c r="BE22" i="71"/>
  <c r="BF14" i="67"/>
  <c r="BF17" i="67" s="1"/>
  <c r="AR15" i="82"/>
  <c r="AR29" i="52" s="1"/>
  <c r="AR39" i="82"/>
  <c r="AR42" i="52"/>
  <c r="BJ20" i="52"/>
  <c r="BK7" i="92"/>
  <c r="AM31" i="82"/>
  <c r="AM16" i="82" s="1"/>
  <c r="AU51" i="68"/>
  <c r="AU50" i="68"/>
  <c r="BC24" i="82"/>
  <c r="BC38" i="52" s="1"/>
  <c r="BC39" i="82"/>
  <c r="BC42" i="52"/>
  <c r="BC15" i="82"/>
  <c r="BC29" i="52" s="1"/>
  <c r="AY14" i="82"/>
  <c r="AY31" i="52" s="1"/>
  <c r="AY32" i="52"/>
  <c r="K3" i="82"/>
  <c r="G36" i="52" s="1"/>
  <c r="BD23" i="82"/>
  <c r="BD24" i="82" s="1"/>
  <c r="BD38" i="52" s="1"/>
  <c r="BD38" i="82"/>
  <c r="BD39" i="52"/>
  <c r="AN17" i="67"/>
  <c r="G4" i="67"/>
  <c r="BK19" i="92"/>
  <c r="BK14" i="67"/>
  <c r="BK17" i="67" s="1"/>
  <c r="BJ22" i="71"/>
  <c r="BJ32" i="52"/>
  <c r="BJ14" i="82"/>
  <c r="BJ31" i="52" s="1"/>
  <c r="AU18" i="67"/>
  <c r="AU20" i="67" s="1"/>
  <c r="AU39" i="64" s="1"/>
  <c r="AT20" i="67"/>
  <c r="AT39" i="64" s="1"/>
  <c r="BF32" i="82"/>
  <c r="H15" i="51"/>
  <c r="J15" i="51" s="1"/>
  <c r="J14" i="51"/>
  <c r="AV24" i="82"/>
  <c r="AV38" i="52" s="1"/>
  <c r="AV42" i="52"/>
  <c r="AV15" i="82"/>
  <c r="AV29" i="52" s="1"/>
  <c r="AV39" i="82"/>
  <c r="AZ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O24" i="82"/>
  <c r="AO38" i="52" s="1"/>
  <c r="AO15" i="82"/>
  <c r="AO29" i="52" s="1"/>
  <c r="AO42" i="52"/>
  <c r="AO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K4" i="82"/>
  <c r="AS24" i="82"/>
  <c r="AS38" i="52" s="1"/>
  <c r="AS39" i="82"/>
  <c r="AS15" i="82"/>
  <c r="AS29" i="52" s="1"/>
  <c r="AS42" i="52"/>
  <c r="AX24" i="82"/>
  <c r="AX38" i="52" s="1"/>
  <c r="AX39" i="82"/>
  <c r="AX42" i="52"/>
  <c r="AX15" i="82"/>
  <c r="AX29" i="52" s="1"/>
  <c r="G32" i="116"/>
  <c r="BM121" i="59"/>
  <c r="BF39" i="52"/>
  <c r="BF23" i="82"/>
  <c r="BF38" i="82"/>
  <c r="J45" i="51"/>
  <c r="K45" i="51" s="1"/>
  <c r="BE18" i="67"/>
  <c r="AT24" i="82"/>
  <c r="AT38" i="52" s="1"/>
  <c r="AT42" i="52"/>
  <c r="AT15" i="82"/>
  <c r="AT29" i="52" s="1"/>
  <c r="AT39" i="82"/>
  <c r="BH18" i="67"/>
  <c r="BH20" i="67" s="1"/>
  <c r="BH39" i="64" s="1"/>
  <c r="BC7" i="92"/>
  <c r="BB20" i="52"/>
  <c r="BH23" i="82"/>
  <c r="BH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AY38" i="82"/>
  <c r="AY23" i="82"/>
  <c r="BE23" i="82"/>
  <c r="BE39" i="52"/>
  <c r="BE38" i="82"/>
  <c r="AO129" i="59"/>
  <c r="H23" i="59"/>
  <c r="G27" i="116"/>
  <c r="AZ38" i="82"/>
  <c r="AZ23" i="82"/>
  <c r="AZ39" i="52"/>
  <c r="AV50" i="68"/>
  <c r="AV51" i="68"/>
  <c r="BK91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H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E14" i="82"/>
  <c r="BE31" i="52" s="1"/>
  <c r="BF7" i="92"/>
  <c r="BE20" i="52"/>
  <c r="AM13" i="82"/>
  <c r="BK131" i="82"/>
  <c r="H18" i="59"/>
  <c r="AR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K90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B32" i="82"/>
  <c r="AN39" i="82"/>
  <c r="AN15" i="82"/>
  <c r="AN29" i="52" s="1"/>
  <c r="AN42" i="52"/>
  <c r="AP50" i="68"/>
  <c r="AP51" i="68"/>
  <c r="I5" i="68"/>
  <c r="BI20" i="92"/>
  <c r="BK49" i="68"/>
  <c r="BI26" i="92"/>
  <c r="BI28" i="92" s="1"/>
  <c r="BL90" i="48"/>
  <c r="BA20" i="52"/>
  <c r="BB7" i="92"/>
  <c r="BA14" i="82"/>
  <c r="BA31" i="52" s="1"/>
  <c r="AZ19" i="92"/>
  <c r="AY22" i="71"/>
  <c r="AZ14" i="67"/>
  <c r="BJ32" i="82"/>
  <c r="BF14" i="82"/>
  <c r="BF31" i="52" s="1"/>
  <c r="BB20" i="92"/>
  <c r="BD49" i="68"/>
  <c r="BB26" i="92"/>
  <c r="BB28" i="92" s="1"/>
  <c r="BG39" i="82"/>
  <c r="BG42" i="52"/>
  <c r="BG24" i="82"/>
  <c r="BG38" i="52" s="1"/>
  <c r="BG15" i="82"/>
  <c r="BG29" i="52" s="1"/>
  <c r="BA38" i="82"/>
  <c r="BA23" i="82"/>
  <c r="BA24" i="82" s="1"/>
  <c r="BA38" i="52" s="1"/>
  <c r="BA39" i="52"/>
  <c r="AY50" i="68"/>
  <c r="AY51" i="68"/>
  <c r="BH49" i="68"/>
  <c r="BF26" i="92"/>
  <c r="BF28" i="92" s="1"/>
  <c r="BF20" i="92"/>
  <c r="AM39" i="52"/>
  <c r="AM38" i="82"/>
  <c r="AM23" i="82"/>
  <c r="AM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D9" i="67"/>
  <c r="E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Z551" i="6"/>
  <c r="V372" i="97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D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AI372" i="6" l="1"/>
  <c r="AE164" i="91" s="1"/>
  <c r="V184" i="6"/>
  <c r="V185" i="6" s="1"/>
  <c r="G25" i="68"/>
  <c r="S20" i="67"/>
  <c r="S39" i="64" s="1"/>
  <c r="E9" i="64" s="1"/>
  <c r="E124" i="116" s="1"/>
  <c r="E8" i="67"/>
  <c r="E10" i="67" s="1"/>
  <c r="R292" i="97"/>
  <c r="V470" i="6"/>
  <c r="R293" i="97" s="1"/>
  <c r="R319" i="97"/>
  <c r="V530" i="6"/>
  <c r="V193" i="6"/>
  <c r="G26" i="68"/>
  <c r="R265" i="97"/>
  <c r="V443" i="6"/>
  <c r="R266" i="97" s="1"/>
  <c r="R229" i="97"/>
  <c r="V407" i="6"/>
  <c r="R230" i="97" s="1"/>
  <c r="V166" i="6"/>
  <c r="V167" i="6" s="1"/>
  <c r="T82" i="68"/>
  <c r="G23" i="68"/>
  <c r="D38" i="52"/>
  <c r="F6" i="82"/>
  <c r="D43" i="52" s="1"/>
  <c r="V175" i="6"/>
  <c r="V176" i="6" s="1"/>
  <c r="G24" i="68"/>
  <c r="V305" i="6"/>
  <c r="G27" i="68"/>
  <c r="V341" i="6"/>
  <c r="G28" i="68"/>
  <c r="AD10" i="12"/>
  <c r="AD11" i="12" s="1"/>
  <c r="AM152" i="59"/>
  <c r="AP166" i="91"/>
  <c r="AP362" i="6"/>
  <c r="AP368" i="6"/>
  <c r="AP369" i="6"/>
  <c r="BA376" i="6"/>
  <c r="AW166" i="91" s="1"/>
  <c r="AP371" i="6"/>
  <c r="H29" i="68"/>
  <c r="H30" i="68" s="1"/>
  <c r="AL353" i="97"/>
  <c r="G10" i="12"/>
  <c r="G11" i="12" s="1"/>
  <c r="AF150" i="59"/>
  <c r="AI214" i="6"/>
  <c r="AI220" i="6"/>
  <c r="AT228" i="6"/>
  <c r="AT230" i="6" s="1"/>
  <c r="AI219" i="6"/>
  <c r="AI223" i="6"/>
  <c r="AJ380" i="6"/>
  <c r="AF168" i="91" s="1"/>
  <c r="AF38" i="92" s="1"/>
  <c r="AF47" i="92" s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L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M15" i="82"/>
  <c r="AM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I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H39" i="82"/>
  <c r="BH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J24" i="82"/>
  <c r="BJ38" i="52" s="1"/>
  <c r="BJ42" i="52"/>
  <c r="BJ39" i="82"/>
  <c r="BJ15" i="82"/>
  <c r="BJ29" i="52" s="1"/>
  <c r="AM14" i="82"/>
  <c r="AM31" i="52" s="1"/>
  <c r="I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I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A39" i="82"/>
  <c r="BA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K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D39" i="82"/>
  <c r="BD42" i="52"/>
  <c r="BD15" i="82"/>
  <c r="BD29" i="52" s="1"/>
  <c r="AY32" i="82"/>
  <c r="H17" i="51"/>
  <c r="J11" i="51"/>
  <c r="K15" i="51" s="1"/>
  <c r="AZ24" i="82"/>
  <c r="AZ38" i="52" s="1"/>
  <c r="AZ15" i="82"/>
  <c r="AZ29" i="52" s="1"/>
  <c r="AZ42" i="52"/>
  <c r="AZ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K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E24" i="82"/>
  <c r="BE38" i="52" s="1"/>
  <c r="BE15" i="82"/>
  <c r="BE29" i="52" s="1"/>
  <c r="BE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AY24" i="82"/>
  <c r="AY38" i="52" s="1"/>
  <c r="AY42" i="52"/>
  <c r="AY15" i="82"/>
  <c r="AY39" i="82"/>
  <c r="AV117" i="91"/>
  <c r="AV118" i="91" s="1"/>
  <c r="AZ306" i="6"/>
  <c r="BH24" i="82"/>
  <c r="BH38" i="52" s="1"/>
  <c r="BF24" i="82"/>
  <c r="BF38" i="52" s="1"/>
  <c r="BF39" i="82"/>
  <c r="BF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M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T544" i="6"/>
  <c r="P367" i="97" s="1"/>
  <c r="T542" i="6"/>
  <c r="P365" i="97" s="1"/>
  <c r="Q153" i="59"/>
  <c r="P354" i="97"/>
  <c r="T540" i="6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AA166" i="91"/>
  <c r="AE378" i="6"/>
  <c r="AZ378" i="6"/>
  <c r="AV166" i="91"/>
  <c r="AS551" i="6"/>
  <c r="AO372" i="97"/>
  <c r="F10" i="12"/>
  <c r="F11" i="12" s="1"/>
  <c r="K563" i="6"/>
  <c r="K565" i="6" s="1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AP372" i="6" l="1"/>
  <c r="AQ166" i="59"/>
  <c r="E9" i="67"/>
  <c r="F6" i="67" s="1"/>
  <c r="F9" i="67" s="1"/>
  <c r="G6" i="67" s="1"/>
  <c r="R117" i="91"/>
  <c r="R118" i="91" s="1"/>
  <c r="V306" i="6"/>
  <c r="G29" i="68"/>
  <c r="G30" i="68" s="1"/>
  <c r="V194" i="6"/>
  <c r="V209" i="6"/>
  <c r="V357" i="6"/>
  <c r="V358" i="6" s="1"/>
  <c r="V342" i="6"/>
  <c r="R145" i="91"/>
  <c r="R353" i="97"/>
  <c r="E27" i="97" s="1"/>
  <c r="V531" i="6"/>
  <c r="BA378" i="6"/>
  <c r="AI224" i="6"/>
  <c r="AI566" i="6" s="1"/>
  <c r="AO223" i="6"/>
  <c r="AS230" i="6"/>
  <c r="AS567" i="6" s="1"/>
  <c r="AH224" i="6"/>
  <c r="AE164" i="59" s="1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K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I5" i="82"/>
  <c r="F42" i="52" s="1"/>
  <c r="F37" i="52"/>
  <c r="M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J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L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I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M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E368" i="97"/>
  <c r="R563" i="6"/>
  <c r="R565" i="6" s="1"/>
  <c r="M10" i="12"/>
  <c r="M11" i="12" s="1"/>
  <c r="Q563" i="6"/>
  <c r="Q565" i="6" s="1"/>
  <c r="L10" i="12"/>
  <c r="L11" i="12" s="1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O363" i="97"/>
  <c r="S545" i="6"/>
  <c r="AF551" i="6"/>
  <c r="AB372" i="97"/>
  <c r="AC164" i="9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AB220" i="6"/>
  <c r="AB219" i="6"/>
  <c r="AB214" i="6"/>
  <c r="AB221" i="6"/>
  <c r="Y150" i="59"/>
  <c r="Y154" i="59" s="1"/>
  <c r="AB223" i="6"/>
  <c r="AM228" i="6"/>
  <c r="AA228" i="6"/>
  <c r="P223" i="6"/>
  <c r="P221" i="6"/>
  <c r="P214" i="6"/>
  <c r="M150" i="59"/>
  <c r="M154" i="59" s="1"/>
  <c r="P219" i="6"/>
  <c r="P220" i="6"/>
  <c r="AL224" i="6"/>
  <c r="AF372" i="6"/>
  <c r="AF380" i="6" s="1"/>
  <c r="AM363" i="97"/>
  <c r="AQ545" i="6"/>
  <c r="AM368" i="97" s="1"/>
  <c r="AD374" i="97"/>
  <c r="AH553" i="6"/>
  <c r="AA164" i="91"/>
  <c r="AA37" i="92" s="1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F164" i="59" l="1"/>
  <c r="AF167" i="59" s="1"/>
  <c r="AF169" i="59" s="1"/>
  <c r="V369" i="6"/>
  <c r="V362" i="6"/>
  <c r="AE363" i="6" s="1"/>
  <c r="C51" i="9" s="1"/>
  <c r="C55" i="9" s="1"/>
  <c r="S152" i="59"/>
  <c r="F48" i="59" s="1"/>
  <c r="E58" i="116" s="1"/>
  <c r="V368" i="6"/>
  <c r="AG376" i="6"/>
  <c r="V371" i="6"/>
  <c r="V367" i="6"/>
  <c r="AE359" i="6"/>
  <c r="C49" i="9" s="1"/>
  <c r="V562" i="6"/>
  <c r="V210" i="6"/>
  <c r="V540" i="6"/>
  <c r="V541" i="6"/>
  <c r="R364" i="97" s="1"/>
  <c r="AG549" i="6"/>
  <c r="V544" i="6"/>
  <c r="R367" i="97" s="1"/>
  <c r="V535" i="6"/>
  <c r="R354" i="97"/>
  <c r="S153" i="59"/>
  <c r="F49" i="59" s="1"/>
  <c r="E59" i="116" s="1"/>
  <c r="V542" i="6"/>
  <c r="R365" i="97" s="1"/>
  <c r="AE532" i="6"/>
  <c r="C63" i="9" s="1"/>
  <c r="R159" i="91"/>
  <c r="R146" i="91"/>
  <c r="R160" i="91" s="1"/>
  <c r="R35" i="92" s="1"/>
  <c r="AH566" i="6"/>
  <c r="AI232" i="6"/>
  <c r="AI570" i="6" s="1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L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J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F224" i="6"/>
  <c r="AC164" i="59" s="1"/>
  <c r="AG224" i="6"/>
  <c r="AD164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AL553" i="6"/>
  <c r="AH376" i="97" s="1"/>
  <c r="I566" i="6"/>
  <c r="I568" i="6" s="1"/>
  <c r="I232" i="6"/>
  <c r="F164" i="59"/>
  <c r="F167" i="59" s="1"/>
  <c r="F169" i="59" s="1"/>
  <c r="F205" i="59" s="1"/>
  <c r="V567" i="6"/>
  <c r="AL567" i="6"/>
  <c r="AL232" i="6"/>
  <c r="D358" i="97"/>
  <c r="S536" i="6"/>
  <c r="S230" i="6"/>
  <c r="P166" i="59"/>
  <c r="E62" i="59" s="1"/>
  <c r="B49" i="9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AX166" i="59"/>
  <c r="BA230" i="6"/>
  <c r="AF376" i="97"/>
  <c r="AE376" i="97"/>
  <c r="U553" i="6"/>
  <c r="AB168" i="91"/>
  <c r="AB38" i="92" s="1"/>
  <c r="AB47" i="92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AM230" i="6"/>
  <c r="AJ166" i="59"/>
  <c r="AQ224" i="6"/>
  <c r="T567" i="6"/>
  <c r="T232" i="6"/>
  <c r="AO230" i="6"/>
  <c r="AL166" i="59"/>
  <c r="E49" i="59"/>
  <c r="AH167" i="59"/>
  <c r="AH169" i="59" s="1"/>
  <c r="H372" i="6"/>
  <c r="AH232" i="6"/>
  <c r="AH570" i="6" s="1"/>
  <c r="AH567" i="6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V372" i="6" l="1"/>
  <c r="AE373" i="6" s="1"/>
  <c r="C52" i="9" s="1"/>
  <c r="C53" i="9" s="1"/>
  <c r="R34" i="92"/>
  <c r="E19" i="91"/>
  <c r="E25" i="91" s="1"/>
  <c r="AC372" i="97"/>
  <c r="F30" i="97" s="1"/>
  <c r="AG551" i="6"/>
  <c r="R164" i="91"/>
  <c r="R363" i="97"/>
  <c r="V545" i="6"/>
  <c r="AG378" i="6"/>
  <c r="AC166" i="91"/>
  <c r="AG228" i="6"/>
  <c r="V214" i="6"/>
  <c r="AE215" i="6" s="1"/>
  <c r="C23" i="9" s="1"/>
  <c r="V220" i="6"/>
  <c r="V221" i="6"/>
  <c r="V223" i="6"/>
  <c r="S150" i="59"/>
  <c r="V219" i="6"/>
  <c r="AE211" i="6"/>
  <c r="C21" i="9" s="1"/>
  <c r="C7" i="9" s="1"/>
  <c r="R358" i="97"/>
  <c r="AE536" i="6"/>
  <c r="C65" i="9" s="1"/>
  <c r="C69" i="9" s="1"/>
  <c r="Q10" i="12"/>
  <c r="Q11" i="12" s="1"/>
  <c r="V563" i="6"/>
  <c r="V565" i="6" s="1"/>
  <c r="AH568" i="6"/>
  <c r="AH571" i="6" s="1"/>
  <c r="AW210" i="6"/>
  <c r="BH228" i="6" s="1"/>
  <c r="BG210" i="6"/>
  <c r="BG214" i="6" s="1"/>
  <c r="AK232" i="6"/>
  <c r="AK570" i="6" s="1"/>
  <c r="AL164" i="59"/>
  <c r="AL167" i="59" s="1"/>
  <c r="AL169" i="59" s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R210" i="6"/>
  <c r="AR562" i="6"/>
  <c r="BO80" i="68"/>
  <c r="BI209" i="6"/>
  <c r="AQ10" i="12"/>
  <c r="AQ11" i="12" s="1"/>
  <c r="AV563" i="6"/>
  <c r="AV565" i="6" s="1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I8" i="92"/>
  <c r="AP566" i="6"/>
  <c r="AP568" i="6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F62" i="59"/>
  <c r="E72" i="116" s="1"/>
  <c r="AC7" i="71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S379" i="6"/>
  <c r="S380" i="6"/>
  <c r="O168" i="91" s="1"/>
  <c r="O38" i="92" s="1"/>
  <c r="O47" i="92" s="1"/>
  <c r="BB567" i="6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D58" i="116"/>
  <c r="AD232" i="6"/>
  <c r="AD570" i="6" s="1"/>
  <c r="U376" i="97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AW219" i="6" l="1"/>
  <c r="V380" i="6"/>
  <c r="C9" i="9"/>
  <c r="R168" i="91"/>
  <c r="R38" i="92" s="1"/>
  <c r="R47" i="92" s="1"/>
  <c r="AE381" i="6"/>
  <c r="C56" i="9" s="1"/>
  <c r="AG230" i="6"/>
  <c r="AD166" i="59"/>
  <c r="R37" i="92"/>
  <c r="E20" i="91"/>
  <c r="AC374" i="97"/>
  <c r="AQ552" i="6"/>
  <c r="D68" i="9" s="1"/>
  <c r="D69" i="9" s="1"/>
  <c r="AG553" i="6"/>
  <c r="V224" i="6"/>
  <c r="V566" i="6" s="1"/>
  <c r="V568" i="6" s="1"/>
  <c r="F22" i="91"/>
  <c r="AC37" i="92"/>
  <c r="S154" i="59"/>
  <c r="F50" i="59" s="1"/>
  <c r="E60" i="116" s="1"/>
  <c r="F46" i="59"/>
  <c r="E56" i="116" s="1"/>
  <c r="AG380" i="6"/>
  <c r="AQ379" i="6"/>
  <c r="D54" i="9" s="1"/>
  <c r="D55" i="9" s="1"/>
  <c r="R368" i="97"/>
  <c r="E28" i="97" s="1"/>
  <c r="V553" i="6"/>
  <c r="AE546" i="6"/>
  <c r="C66" i="9" s="1"/>
  <c r="C67" i="9" s="1"/>
  <c r="AW214" i="6"/>
  <c r="AW220" i="6"/>
  <c r="AW221" i="6"/>
  <c r="BG219" i="6"/>
  <c r="AW223" i="6"/>
  <c r="AT150" i="59"/>
  <c r="AT154" i="59" s="1"/>
  <c r="BG223" i="6"/>
  <c r="BG220" i="6"/>
  <c r="BD150" i="59"/>
  <c r="BD154" i="59" s="1"/>
  <c r="BG221" i="6"/>
  <c r="BF562" i="6"/>
  <c r="BF563" i="6" s="1"/>
  <c r="BF565" i="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AN568" i="6"/>
  <c r="AN571" i="6" s="1"/>
  <c r="AL571" i="6"/>
  <c r="B9" i="9"/>
  <c r="K55" i="71"/>
  <c r="K49" i="71"/>
  <c r="D28" i="97"/>
  <c r="AQ568" i="6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Q169" i="59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G62" i="59" l="1"/>
  <c r="F72" i="116" s="1"/>
  <c r="AD167" i="59"/>
  <c r="AC168" i="91"/>
  <c r="AC38" i="92" s="1"/>
  <c r="AC47" i="92" s="1"/>
  <c r="AQ381" i="6"/>
  <c r="D56" i="9" s="1"/>
  <c r="AC376" i="97"/>
  <c r="F32" i="97" s="1"/>
  <c r="F41" i="97" s="1"/>
  <c r="AQ554" i="6"/>
  <c r="D70" i="9" s="1"/>
  <c r="AG567" i="6"/>
  <c r="AG568" i="6" s="1"/>
  <c r="AQ569" i="6" s="1"/>
  <c r="AQ231" i="6"/>
  <c r="D26" i="9" s="1"/>
  <c r="AG232" i="6"/>
  <c r="R376" i="97"/>
  <c r="E32" i="97" s="1"/>
  <c r="E41" i="97" s="1"/>
  <c r="AE554" i="6"/>
  <c r="C70" i="9" s="1"/>
  <c r="S164" i="59"/>
  <c r="V232" i="6"/>
  <c r="AE225" i="6"/>
  <c r="C24" i="9" s="1"/>
  <c r="BG224" i="6"/>
  <c r="BG232" i="6" s="1"/>
  <c r="BA10" i="12"/>
  <c r="BA11" i="12" s="1"/>
  <c r="BJ563" i="6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BG566" i="6" l="1"/>
  <c r="AD169" i="59"/>
  <c r="G65" i="59" s="1"/>
  <c r="F75" i="116" s="1"/>
  <c r="G63" i="59"/>
  <c r="F73" i="116" s="1"/>
  <c r="AG570" i="6"/>
  <c r="AG571" i="6" s="1"/>
  <c r="AQ233" i="6"/>
  <c r="D28" i="9" s="1"/>
  <c r="D14" i="9" s="1"/>
  <c r="S167" i="59"/>
  <c r="F60" i="59"/>
  <c r="E70" i="116" s="1"/>
  <c r="D12" i="9"/>
  <c r="D13" i="9" s="1"/>
  <c r="D27" i="9"/>
  <c r="C10" i="9"/>
  <c r="C11" i="9" s="1"/>
  <c r="C25" i="9"/>
  <c r="V570" i="6"/>
  <c r="AE233" i="6"/>
  <c r="C28" i="9" s="1"/>
  <c r="C14" i="9" s="1"/>
  <c r="BD164" i="59"/>
  <c r="BD167" i="59" s="1"/>
  <c r="BD169" i="59" s="1"/>
  <c r="BK167" i="59"/>
  <c r="BK169" i="59" s="1"/>
  <c r="BM224" i="6"/>
  <c r="BM566" i="6" s="1"/>
  <c r="BM568" i="6" s="1"/>
  <c r="AY232" i="6"/>
  <c r="AY570" i="6" s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AB7" i="71" l="1"/>
  <c r="Q7" i="71"/>
  <c r="V571" i="6"/>
  <c r="S169" i="59"/>
  <c r="F63" i="59"/>
  <c r="E73" i="116" s="1"/>
  <c r="BJ164" i="59"/>
  <c r="BJ167" i="59" s="1"/>
  <c r="BJ169" i="59" s="1"/>
  <c r="BM232" i="6"/>
  <c r="BM570" i="6" s="1"/>
  <c r="BG571" i="6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F65" i="59" l="1"/>
  <c r="E75" i="116" s="1"/>
  <c r="S205" i="59"/>
  <c r="BJ571" i="6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R8" i="92" l="1"/>
  <c r="Q21" i="52"/>
  <c r="S207" i="59"/>
  <c r="BO569" i="6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T16" i="36"/>
  <c r="S9" i="92"/>
  <c r="R22" i="52"/>
  <c r="S35" i="64"/>
  <c r="S42" i="71"/>
  <c r="S58" i="63"/>
  <c r="Q22" i="52" l="1"/>
  <c r="R35" i="64"/>
  <c r="S79" i="63" s="1"/>
  <c r="R9" i="92"/>
  <c r="R42" i="71"/>
  <c r="J63" i="59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T78" i="63" l="1"/>
  <c r="R55" i="71"/>
  <c r="R49" i="71"/>
  <c r="K65" i="59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AD38" i="28"/>
  <c r="AA27" i="36"/>
  <c r="AA26" i="36" s="1"/>
  <c r="AB21" i="34"/>
  <c r="W55" i="71"/>
  <c r="W49" i="71"/>
  <c r="Y78" i="63" l="1"/>
  <c r="I23" i="52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AB27" i="36"/>
  <c r="AB26" i="36" s="1"/>
  <c r="AE38" i="28"/>
  <c r="AC21" i="34"/>
  <c r="X49" i="71"/>
  <c r="X55" i="71"/>
  <c r="Y42" i="71"/>
  <c r="X22" i="52"/>
  <c r="Y35" i="64"/>
  <c r="Y9" i="92"/>
  <c r="Z78" i="63" l="1"/>
  <c r="W16" i="67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l="1"/>
  <c r="F49" i="11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J78" i="63" l="1"/>
  <c r="AG59" i="52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AK78" i="63" l="1"/>
  <c r="G77" i="63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L78" i="63" l="1"/>
  <c r="AH55" i="64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L58" i="63"/>
  <c r="F48" i="31"/>
  <c r="F12" i="34"/>
  <c r="F50" i="31" s="1"/>
  <c r="AQ40" i="28"/>
  <c r="AN15" i="36"/>
  <c r="AN16" i="36" s="1"/>
  <c r="AP203" i="59"/>
  <c r="AM78" i="63" l="1"/>
  <c r="AG57" i="7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AV78" i="63" l="1"/>
  <c r="Q45" i="7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Z203" i="59"/>
  <c r="AX15" i="36"/>
  <c r="BA40" i="28"/>
  <c r="G39" i="35" s="1"/>
  <c r="G37" i="35"/>
  <c r="AW78" i="63" l="1"/>
  <c r="AS55" i="64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X78" i="63" l="1"/>
  <c r="AR57" i="7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l="1"/>
  <c r="AX52" i="63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l="1"/>
  <c r="AY55" i="64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B18" i="111" l="1"/>
  <c r="BC17" i="111" s="1"/>
  <c r="BD55" i="64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18" i="111" l="1"/>
  <c r="BD17" i="111" s="1"/>
  <c r="BC57" i="7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D18" i="111" l="1"/>
  <c r="BE17" i="111" s="1"/>
  <c r="BE44" i="71"/>
  <c r="BE6" i="111"/>
  <c r="BE15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E18" i="111" l="1"/>
  <c r="BF17" i="111" s="1"/>
  <c r="BH59" i="52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BF18" i="111" l="1"/>
  <c r="BG17" i="111" s="1"/>
  <c r="Y45" i="7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G18" i="111" l="1"/>
  <c r="BH17" i="111" s="1"/>
  <c r="BK52" i="52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BH18" i="111" l="1"/>
  <c r="BI17" i="111" s="1"/>
  <c r="AY43" i="7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H128" i="116" l="1"/>
  <c r="D35" i="11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  <c r="G25" i="46" l="1"/>
</calcChain>
</file>

<file path=xl/sharedStrings.xml><?xml version="1.0" encoding="utf-8"?>
<sst xmlns="http://schemas.openxmlformats.org/spreadsheetml/2006/main" count="7634" uniqueCount="1243">
  <si>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</si>
  <si>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</si>
  <si>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</si>
  <si>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</si>
  <si>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</si>
  <si>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</si>
  <si>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</si>
  <si>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</si>
  <si>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</si>
  <si>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</si>
  <si>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</si>
  <si>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</si>
  <si>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</si>
  <si>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</si>
  <si>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</si>
  <si>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</si>
  <si>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</si>
  <si>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</si>
  <si>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</si>
  <si>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</si>
  <si>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</si>
  <si>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</si>
  <si>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</si>
  <si>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</si>
  <si>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</si>
  <si>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</si>
  <si>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</si>
  <si>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</si>
  <si>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</si>
  <si>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</si>
  <si>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</si>
  <si>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</si>
  <si>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</si>
  <si>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</si>
  <si>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</si>
  <si>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</si>
  <si>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</si>
  <si>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</si>
  <si>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</si>
  <si>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</si>
  <si>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</si>
  <si>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</si>
  <si>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</si>
  <si>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</si>
  <si>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</si>
  <si>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</si>
  <si>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</si>
  <si>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</si>
  <si>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</si>
  <si>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</si>
  <si>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</si>
  <si>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</si>
  <si>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</si>
  <si>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</si>
  <si>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</si>
  <si>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</si>
  <si>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</si>
  <si>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</si>
  <si>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</si>
  <si>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</si>
  <si>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</si>
  <si>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</si>
  <si>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</si>
  <si>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</si>
  <si>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</si>
  <si>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</si>
  <si>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</si>
  <si>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</si>
  <si>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</si>
  <si>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</si>
  <si>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</si>
  <si>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</si>
  <si>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</si>
  <si>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</si>
  <si>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</si>
  <si>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</si>
  <si>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</si>
  <si>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</si>
  <si>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</si>
  <si>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</si>
  <si>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</si>
  <si>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</si>
  <si>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</si>
  <si>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</si>
  <si>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</si>
  <si>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</si>
  <si>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</si>
  <si>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</si>
  <si>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</si>
  <si>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</si>
  <si>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</si>
  <si>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</si>
  <si>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</si>
  <si>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</si>
  <si>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</si>
  <si>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</si>
  <si>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</si>
  <si>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</si>
  <si>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</si>
  <si>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</si>
  <si>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</si>
  <si>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</si>
  <si>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</si>
  <si>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</si>
  <si>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</si>
  <si>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</si>
  <si>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</si>
  <si>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</si>
  <si>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</si>
  <si>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</si>
  <si>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</si>
  <si>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</si>
  <si>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</si>
  <si>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</si>
  <si>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</si>
  <si>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</si>
  <si>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</si>
  <si>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</si>
  <si>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</si>
  <si>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</si>
  <si>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</si>
  <si>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</si>
  <si>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</si>
  <si>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</si>
  <si>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</si>
  <si>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</si>
  <si>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</si>
  <si>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</si>
  <si>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</si>
  <si>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</si>
  <si>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</si>
  <si>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</si>
  <si>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</si>
  <si>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</si>
  <si>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</si>
  <si>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</si>
  <si>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</si>
  <si>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</si>
  <si>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</si>
  <si>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</si>
  <si>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</si>
  <si>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</si>
  <si>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</si>
  <si>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</si>
  <si>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</si>
  <si>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</si>
  <si>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</si>
  <si>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</si>
  <si>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</si>
  <si>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</si>
  <si>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</si>
  <si>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</si>
  <si>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</si>
  <si>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</si>
  <si>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</si>
  <si>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</si>
  <si>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</si>
  <si>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</si>
  <si>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</si>
  <si>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</si>
  <si>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</si>
  <si>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</si>
  <si>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</si>
  <si>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</si>
  <si>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</si>
  <si>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</si>
  <si>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</si>
  <si>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</si>
  <si>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</si>
  <si>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</si>
  <si>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</si>
  <si>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</si>
  <si>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</si>
  <si>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</si>
  <si>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</si>
  <si>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</si>
  <si>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</si>
  <si>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</si>
  <si>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</si>
  <si>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</si>
  <si>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</si>
  <si>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</si>
  <si>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</si>
  <si>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</si>
  <si>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</si>
  <si>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</si>
  <si>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</si>
  <si>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</si>
  <si>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</si>
  <si>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</si>
  <si>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</si>
  <si>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</si>
  <si>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</si>
  <si>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</si>
  <si>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</si>
  <si>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</si>
  <si>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</si>
  <si>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</si>
  <si>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</si>
  <si>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</si>
  <si>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</si>
  <si>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</si>
  <si>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</si>
  <si>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</si>
  <si>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</si>
  <si>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</si>
  <si>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</si>
  <si>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</si>
  <si>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</si>
  <si>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</si>
  <si>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</si>
  <si>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</si>
  <si>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</si>
  <si>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</si>
  <si>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</si>
  <si>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</si>
  <si>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</si>
  <si>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</si>
  <si>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</si>
  <si>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</si>
  <si>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</si>
  <si>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</si>
  <si>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</si>
  <si>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</si>
  <si>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</si>
  <si>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</si>
  <si>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</si>
  <si>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</si>
  <si>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</si>
  <si>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</si>
  <si>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</si>
  <si>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</si>
  <si>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</si>
  <si>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</si>
  <si>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</si>
  <si>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</si>
  <si>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</si>
  <si>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</si>
  <si>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</si>
  <si>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</si>
  <si>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</si>
  <si>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</si>
  <si>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</si>
  <si>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</si>
  <si>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</si>
  <si>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</si>
  <si>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</si>
  <si>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</si>
  <si>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</si>
  <si>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</si>
  <si>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</si>
  <si>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</si>
  <si>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</si>
  <si>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</si>
  <si>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</si>
  <si>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</si>
  <si>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</si>
  <si>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</si>
  <si>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</si>
  <si>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</si>
  <si>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</si>
  <si>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</si>
  <si>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</si>
  <si>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</si>
  <si>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</si>
  <si>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</si>
  <si>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</si>
  <si>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</si>
  <si>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</si>
  <si>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</si>
  <si>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</si>
  <si>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</si>
  <si>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</si>
  <si>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</si>
  <si>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</si>
  <si>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</si>
  <si>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</si>
  <si>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</si>
  <si>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</si>
  <si>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</si>
  <si>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</si>
  <si>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</si>
  <si>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</si>
  <si>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</si>
  <si>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</si>
  <si>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</si>
  <si>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</si>
  <si>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</si>
  <si>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</si>
  <si>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</si>
  <si>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</si>
  <si>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</si>
  <si>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</si>
  <si>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</si>
  <si>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</si>
  <si>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</si>
  <si>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</si>
  <si>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</si>
  <si>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</si>
  <si>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</si>
  <si>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</si>
  <si>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</si>
  <si>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</si>
  <si>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</si>
  <si>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</si>
  <si>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</si>
  <si>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</si>
  <si>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</si>
  <si>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</si>
  <si>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</si>
  <si>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</si>
  <si>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</si>
  <si>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</si>
  <si>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</si>
  <si>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</si>
  <si>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</si>
  <si>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</si>
  <si>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</si>
  <si>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</si>
  <si>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</si>
  <si>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</si>
  <si>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</si>
  <si>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</si>
  <si>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</si>
  <si>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</si>
  <si>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</si>
  <si>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</si>
  <si>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</si>
  <si>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</si>
  <si>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</si>
  <si>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</si>
  <si>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</si>
  <si>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</si>
  <si>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</si>
  <si>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</si>
  <si>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</si>
  <si>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</si>
  <si>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</si>
  <si>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</si>
  <si>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</si>
  <si>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</si>
  <si>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</si>
  <si>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</si>
  <si>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</si>
  <si>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</si>
  <si>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</si>
  <si>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</si>
  <si>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</si>
  <si>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</si>
  <si>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</si>
  <si>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</si>
  <si>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</si>
  <si>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</si>
  <si>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</si>
  <si>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</si>
  <si>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</si>
  <si>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</si>
  <si>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</si>
  <si>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</si>
  <si>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</si>
  <si>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</si>
  <si>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</si>
  <si>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</si>
  <si>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</si>
  <si>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</si>
  <si>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</si>
  <si>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</si>
  <si>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</si>
  <si>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</si>
  <si>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</si>
  <si>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</si>
  <si>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</si>
  <si>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</si>
  <si>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</si>
  <si>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</si>
  <si>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</si>
  <si>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</si>
  <si>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</si>
  <si>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</si>
  <si>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</si>
  <si>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</si>
  <si>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</si>
  <si>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</si>
  <si>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</si>
  <si>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</si>
  <si>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</si>
  <si>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</si>
  <si>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</si>
  <si>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</si>
  <si>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</si>
  <si>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</si>
  <si>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</si>
  <si>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</si>
  <si>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</si>
  <si>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</si>
  <si>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</si>
  <si>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</si>
  <si>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</si>
  <si>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</si>
  <si>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</si>
  <si>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</si>
  <si>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</si>
  <si>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</si>
  <si>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</si>
  <si>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</si>
  <si>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</si>
  <si>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</si>
  <si>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</si>
  <si>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</si>
  <si>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</si>
  <si>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</si>
  <si>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</si>
  <si>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</si>
  <si>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</si>
  <si>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</si>
  <si>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</si>
  <si>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</si>
  <si>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</si>
  <si>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</si>
  <si>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</si>
  <si>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</si>
  <si>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</si>
  <si>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</si>
  <si>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</si>
  <si>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</si>
  <si>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</si>
  <si>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</si>
  <si>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</si>
  <si>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</si>
  <si>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</si>
  <si>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</si>
  <si>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</si>
  <si>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</si>
  <si>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</si>
  <si>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</si>
  <si>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</si>
  <si>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</si>
  <si>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</si>
  <si>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</si>
  <si>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</si>
  <si>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</si>
  <si>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</si>
  <si>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</si>
  <si>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</si>
  <si>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</si>
  <si>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</si>
  <si>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</si>
  <si>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</si>
  <si>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</si>
  <si>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</si>
  <si>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</si>
  <si>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</si>
  <si>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</si>
  <si>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</si>
  <si>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</si>
  <si>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</si>
  <si>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</si>
  <si>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</si>
  <si>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</si>
  <si>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</si>
  <si>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</si>
  <si>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</si>
  <si>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</si>
  <si>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</si>
  <si>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</si>
  <si>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</si>
  <si>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</si>
  <si>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</si>
  <si>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</si>
  <si>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</si>
  <si>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</si>
  <si>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</si>
  <si>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</si>
  <si>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</si>
  <si>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</si>
  <si>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</si>
  <si>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</si>
  <si>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</si>
  <si>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</si>
  <si>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</si>
  <si>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</si>
  <si>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</si>
  <si>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</si>
  <si>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</si>
  <si>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</si>
  <si>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</si>
  <si>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</si>
  <si>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</si>
  <si>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</si>
  <si>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</si>
  <si>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</si>
  <si>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</si>
  <si>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</si>
  <si>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</si>
  <si>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</si>
  <si>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</si>
  <si>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</si>
  <si>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</si>
  <si>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</si>
  <si>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</si>
  <si>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</si>
  <si>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</si>
  <si>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</si>
  <si>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</si>
  <si>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</si>
  <si>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</si>
  <si>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</si>
  <si>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</si>
  <si>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</si>
  <si>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</si>
  <si>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</si>
  <si>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</si>
  <si>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</si>
  <si>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</si>
  <si>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</si>
  <si>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</si>
  <si>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</si>
  <si>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</si>
  <si>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</si>
  <si>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</si>
  <si>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</si>
  <si>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</si>
  <si>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</si>
  <si>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</si>
  <si>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</si>
  <si>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</si>
  <si>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</si>
  <si>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</si>
  <si>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</si>
  <si>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</si>
  <si>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</si>
  <si>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</si>
  <si>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</si>
  <si>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</si>
  <si>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</si>
  <si>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</si>
  <si>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</si>
  <si>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</si>
  <si>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</si>
  <si>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</si>
  <si>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</si>
  <si>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</si>
  <si>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</si>
  <si>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</si>
  <si>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</si>
  <si>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</si>
  <si>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</si>
  <si>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</si>
  <si>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</si>
  <si>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</si>
  <si>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</si>
  <si>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</si>
  <si>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</si>
  <si>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</si>
  <si>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</si>
  <si>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</si>
  <si>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</si>
  <si>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</si>
  <si>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</si>
  <si>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</si>
  <si>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</si>
  <si>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</si>
  <si>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</si>
  <si>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</si>
  <si>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</si>
  <si>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</si>
  <si>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</si>
  <si>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</si>
  <si>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</si>
  <si>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</si>
  <si>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</si>
  <si>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</si>
  <si>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</si>
  <si>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</si>
  <si>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</si>
  <si>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</si>
  <si>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</si>
  <si>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</si>
  <si>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</si>
  <si>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</si>
  <si>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</si>
  <si>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</si>
  <si>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</si>
  <si>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</si>
  <si>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</si>
  <si>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</si>
  <si>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</si>
  <si>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</si>
  <si>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</si>
  <si>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</si>
  <si>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</si>
  <si>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</si>
  <si>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</si>
  <si>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</si>
  <si>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</si>
  <si>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</si>
  <si>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</si>
  <si>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</si>
  <si>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</si>
  <si>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</si>
  <si>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</si>
  <si>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</si>
  <si>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</si>
  <si>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</si>
  <si>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</si>
  <si>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</si>
  <si>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</si>
  <si>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</si>
  <si>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</si>
  <si>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</si>
  <si>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</si>
  <si>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</si>
  <si>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</si>
  <si>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</si>
  <si>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</si>
  <si>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</si>
  <si>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</si>
  <si>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</si>
  <si>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</si>
  <si>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</si>
  <si>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</si>
  <si>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</si>
  <si>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</si>
  <si>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</si>
  <si>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</si>
  <si>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</si>
  <si>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</si>
  <si>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</si>
  <si>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</si>
  <si>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</si>
  <si>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</si>
  <si>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</si>
  <si>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</si>
  <si>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</si>
  <si>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</si>
  <si>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</si>
  <si>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</si>
  <si>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</si>
  <si>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</si>
  <si>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</si>
  <si>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</si>
  <si>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</si>
  <si>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</si>
  <si>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</si>
  <si>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</si>
  <si>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</si>
  <si>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</si>
  <si>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</si>
  <si>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</si>
  <si>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</si>
  <si>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</si>
  <si>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</si>
  <si>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</si>
  <si>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</si>
  <si>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</si>
  <si>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</si>
  <si>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</si>
  <si>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</si>
  <si>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</si>
  <si>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</si>
  <si>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</si>
  <si>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</si>
  <si>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</si>
  <si>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</si>
  <si>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</si>
  <si>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Total ECS Sale Revenue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</si>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</sst>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0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52905686.650000006</c:v>
                </c:pt>
                <c:pt idx="12">
                  <c:v>43496169.050000004</c:v>
                </c:pt>
                <c:pt idx="13">
                  <c:v>32411450.375000004</c:v>
                </c:pt>
                <c:pt idx="14">
                  <c:v>21466856.850000001</c:v>
                </c:pt>
                <c:pt idx="15">
                  <c:v>10725823.425000001</c:v>
                </c:pt>
                <c:pt idx="16">
                  <c:v>0</c:v>
                </c:pt>
                <c:pt idx="17">
                  <c:v>-10761876.475</c:v>
                </c:pt>
                <c:pt idx="18">
                  <c:v>-21440391.25</c:v>
                </c:pt>
                <c:pt idx="19">
                  <c:v>-31034769.675000001</c:v>
                </c:pt>
                <c:pt idx="20">
                  <c:v>-40713576.149999999</c:v>
                </c:pt>
                <c:pt idx="21">
                  <c:v>-50297829.674999997</c:v>
                </c:pt>
                <c:pt idx="22">
                  <c:v>-60024183.199999996</c:v>
                </c:pt>
                <c:pt idx="23">
                  <c:v>-69654981.724999994</c:v>
                </c:pt>
                <c:pt idx="24">
                  <c:v>-79220665.399999991</c:v>
                </c:pt>
                <c:pt idx="25">
                  <c:v>-87777125.615624994</c:v>
                </c:pt>
                <c:pt idx="26">
                  <c:v>-96303224.970749989</c:v>
                </c:pt>
                <c:pt idx="27">
                  <c:v>-104553016.694475</c:v>
                </c:pt>
                <c:pt idx="28">
                  <c:v>-112740889.7982</c:v>
                </c:pt>
                <c:pt idx="29">
                  <c:v>-120991222.92982499</c:v>
                </c:pt>
                <c:pt idx="30">
                  <c:v>-129126424.15004998</c:v>
                </c:pt>
                <c:pt idx="31">
                  <c:v>-137065545.70377499</c:v>
                </c:pt>
                <c:pt idx="32">
                  <c:v>-145187747.83539999</c:v>
                </c:pt>
                <c:pt idx="33">
                  <c:v>-153099037.99052498</c:v>
                </c:pt>
                <c:pt idx="34">
                  <c:v>-161258934.69564998</c:v>
                </c:pt>
                <c:pt idx="35">
                  <c:v>-169266295.40077499</c:v>
                </c:pt>
                <c:pt idx="36">
                  <c:v>-177326540.0501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622000</c:v>
                </c:pt>
                <c:pt idx="25">
                  <c:v>1006004.65</c:v>
                </c:pt>
                <c:pt idx="26">
                  <c:v>1134005.27</c:v>
                </c:pt>
                <c:pt idx="27">
                  <c:v>1134005.27</c:v>
                </c:pt>
                <c:pt idx="28">
                  <c:v>1234006.2</c:v>
                </c:pt>
                <c:pt idx="29">
                  <c:v>1362006.8199999998</c:v>
                </c:pt>
                <c:pt idx="30">
                  <c:v>1134005.27</c:v>
                </c:pt>
                <c:pt idx="31">
                  <c:v>1234006.2</c:v>
                </c:pt>
                <c:pt idx="32">
                  <c:v>1006004.65</c:v>
                </c:pt>
                <c:pt idx="33">
                  <c:v>1006004.65</c:v>
                </c:pt>
                <c:pt idx="34">
                  <c:v>1006004.65</c:v>
                </c:pt>
                <c:pt idx="35">
                  <c:v>622002.79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244500</c:v>
                </c:pt>
                <c:pt idx="25">
                  <c:v>394504.65</c:v>
                </c:pt>
                <c:pt idx="26">
                  <c:v>444505.27</c:v>
                </c:pt>
                <c:pt idx="27">
                  <c:v>444505.27</c:v>
                </c:pt>
                <c:pt idx="28">
                  <c:v>480006.2</c:v>
                </c:pt>
                <c:pt idx="29">
                  <c:v>530006.82000000007</c:v>
                </c:pt>
                <c:pt idx="30">
                  <c:v>444505.27</c:v>
                </c:pt>
                <c:pt idx="31">
                  <c:v>480006.2</c:v>
                </c:pt>
                <c:pt idx="32">
                  <c:v>394504.65</c:v>
                </c:pt>
                <c:pt idx="33">
                  <c:v>394504.65</c:v>
                </c:pt>
                <c:pt idx="34">
                  <c:v>394504.65</c:v>
                </c:pt>
                <c:pt idx="35">
                  <c:v>244502.78999999998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171913.33333333334</c:v>
                </c:pt>
                <c:pt idx="13">
                  <c:v>283906.66666666669</c:v>
                </c:pt>
                <c:pt idx="14">
                  <c:v>311013.33333333331</c:v>
                </c:pt>
                <c:pt idx="15">
                  <c:v>311013.33333333331</c:v>
                </c:pt>
                <c:pt idx="16">
                  <c:v>340260</c:v>
                </c:pt>
                <c:pt idx="17">
                  <c:v>373073.33333333331</c:v>
                </c:pt>
                <c:pt idx="18">
                  <c:v>933040</c:v>
                </c:pt>
                <c:pt idx="19">
                  <c:v>1020780</c:v>
                </c:pt>
                <c:pt idx="20">
                  <c:v>851720</c:v>
                </c:pt>
                <c:pt idx="21">
                  <c:v>851720</c:v>
                </c:pt>
                <c:pt idx="22">
                  <c:v>851720</c:v>
                </c:pt>
                <c:pt idx="23">
                  <c:v>515740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2167078</c:v>
                </c:pt>
                <c:pt idx="50">
                  <c:v>2323078</c:v>
                </c:pt>
                <c:pt idx="51">
                  <c:v>2479078</c:v>
                </c:pt>
                <c:pt idx="52">
                  <c:v>2479078</c:v>
                </c:pt>
                <c:pt idx="53">
                  <c:v>2479078</c:v>
                </c:pt>
                <c:pt idx="54">
                  <c:v>2251078</c:v>
                </c:pt>
                <c:pt idx="55">
                  <c:v>2179078</c:v>
                </c:pt>
                <c:pt idx="56">
                  <c:v>2023078</c:v>
                </c:pt>
                <c:pt idx="57">
                  <c:v>1783078</c:v>
                </c:pt>
                <c:pt idx="58">
                  <c:v>7147078</c:v>
                </c:pt>
                <c:pt idx="59">
                  <c:v>12511078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708000</c:v>
                </c:pt>
                <c:pt idx="49">
                  <c:v>792000</c:v>
                </c:pt>
                <c:pt idx="50">
                  <c:v>864000</c:v>
                </c:pt>
                <c:pt idx="51">
                  <c:v>708000</c:v>
                </c:pt>
                <c:pt idx="52">
                  <c:v>792000</c:v>
                </c:pt>
                <c:pt idx="53">
                  <c:v>636000</c:v>
                </c:pt>
                <c:pt idx="54">
                  <c:v>636000</c:v>
                </c:pt>
                <c:pt idx="55">
                  <c:v>636000</c:v>
                </c:pt>
                <c:pt idx="56">
                  <c:v>396000</c:v>
                </c:pt>
                <c:pt idx="57">
                  <c:v>6000000</c:v>
                </c:pt>
                <c:pt idx="58">
                  <c:v>6000000</c:v>
                </c:pt>
                <c:pt idx="59">
                  <c:v>7800000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396000</c:v>
                </c:pt>
                <c:pt idx="49">
                  <c:v>636000</c:v>
                </c:pt>
                <c:pt idx="50">
                  <c:v>708000</c:v>
                </c:pt>
                <c:pt idx="51">
                  <c:v>708000</c:v>
                </c:pt>
                <c:pt idx="52">
                  <c:v>792000</c:v>
                </c:pt>
                <c:pt idx="53">
                  <c:v>864000</c:v>
                </c:pt>
                <c:pt idx="54">
                  <c:v>708000</c:v>
                </c:pt>
                <c:pt idx="55">
                  <c:v>792000</c:v>
                </c:pt>
                <c:pt idx="56">
                  <c:v>636000</c:v>
                </c:pt>
                <c:pt idx="57">
                  <c:v>636000</c:v>
                </c:pt>
                <c:pt idx="58">
                  <c:v>636000</c:v>
                </c:pt>
                <c:pt idx="59">
                  <c:v>396000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2167078</c:v>
                </c:pt>
                <c:pt idx="49">
                  <c:v>2323078</c:v>
                </c:pt>
                <c:pt idx="50">
                  <c:v>2479078</c:v>
                </c:pt>
                <c:pt idx="51">
                  <c:v>2479078</c:v>
                </c:pt>
                <c:pt idx="52">
                  <c:v>2479078</c:v>
                </c:pt>
                <c:pt idx="53">
                  <c:v>2251078</c:v>
                </c:pt>
                <c:pt idx="54">
                  <c:v>2179078</c:v>
                </c:pt>
                <c:pt idx="55">
                  <c:v>2023078</c:v>
                </c:pt>
                <c:pt idx="56">
                  <c:v>1783078</c:v>
                </c:pt>
                <c:pt idx="57">
                  <c:v>7147078</c:v>
                </c:pt>
                <c:pt idx="58">
                  <c:v>12511078</c:v>
                </c:pt>
                <c:pt idx="59">
                  <c:v>19915078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720626</c:v>
                </c:pt>
                <c:pt idx="49">
                  <c:v>1500000</c:v>
                </c:pt>
                <c:pt idx="50">
                  <c:v>1656000</c:v>
                </c:pt>
                <c:pt idx="51">
                  <c:v>1572000</c:v>
                </c:pt>
                <c:pt idx="52">
                  <c:v>1500000</c:v>
                </c:pt>
                <c:pt idx="53">
                  <c:v>1428000</c:v>
                </c:pt>
                <c:pt idx="54">
                  <c:v>1272000</c:v>
                </c:pt>
                <c:pt idx="55">
                  <c:v>1272000</c:v>
                </c:pt>
                <c:pt idx="56">
                  <c:v>1032000</c:v>
                </c:pt>
                <c:pt idx="57">
                  <c:v>6396000</c:v>
                </c:pt>
                <c:pt idx="58">
                  <c:v>12000000</c:v>
                </c:pt>
                <c:pt idx="59">
                  <c:v>13800000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24400</c:v>
                </c:pt>
                <c:pt idx="4">
                  <c:v>28280</c:v>
                </c:pt>
                <c:pt idx="5">
                  <c:v>32160</c:v>
                </c:pt>
                <c:pt idx="6">
                  <c:v>24400</c:v>
                </c:pt>
                <c:pt idx="7">
                  <c:v>28280</c:v>
                </c:pt>
                <c:pt idx="8">
                  <c:v>18020</c:v>
                </c:pt>
                <c:pt idx="9">
                  <c:v>18020</c:v>
                </c:pt>
                <c:pt idx="10">
                  <c:v>18020</c:v>
                </c:pt>
                <c:pt idx="11">
                  <c:v>10260</c:v>
                </c:pt>
                <c:pt idx="12">
                  <c:v>94160</c:v>
                </c:pt>
                <c:pt idx="13">
                  <c:v>153010</c:v>
                </c:pt>
                <c:pt idx="14">
                  <c:v>170665</c:v>
                </c:pt>
                <c:pt idx="15">
                  <c:v>170665</c:v>
                </c:pt>
                <c:pt idx="16">
                  <c:v>188320</c:v>
                </c:pt>
                <c:pt idx="17">
                  <c:v>205975</c:v>
                </c:pt>
                <c:pt idx="18">
                  <c:v>170665</c:v>
                </c:pt>
                <c:pt idx="19">
                  <c:v>188320</c:v>
                </c:pt>
                <c:pt idx="20">
                  <c:v>153010</c:v>
                </c:pt>
                <c:pt idx="21">
                  <c:v>153010</c:v>
                </c:pt>
                <c:pt idx="22">
                  <c:v>153010</c:v>
                </c:pt>
                <c:pt idx="23">
                  <c:v>94160</c:v>
                </c:pt>
                <c:pt idx="24">
                  <c:v>-192377.01</c:v>
                </c:pt>
                <c:pt idx="25">
                  <c:v>-311783.43</c:v>
                </c:pt>
                <c:pt idx="26">
                  <c:v>-351585.57</c:v>
                </c:pt>
                <c:pt idx="27">
                  <c:v>-351585.57</c:v>
                </c:pt>
                <c:pt idx="28">
                  <c:v>-384754.02</c:v>
                </c:pt>
                <c:pt idx="29">
                  <c:v>-424556.16</c:v>
                </c:pt>
                <c:pt idx="30">
                  <c:v>-351585.57</c:v>
                </c:pt>
                <c:pt idx="31">
                  <c:v>-384754.02</c:v>
                </c:pt>
                <c:pt idx="32">
                  <c:v>-311783.43</c:v>
                </c:pt>
                <c:pt idx="33">
                  <c:v>-311783.43</c:v>
                </c:pt>
                <c:pt idx="34">
                  <c:v>-311783.43</c:v>
                </c:pt>
                <c:pt idx="35">
                  <c:v>-192377.01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11640</c:v>
                </c:pt>
                <c:pt idx="4">
                  <c:v>15520</c:v>
                </c:pt>
                <c:pt idx="5">
                  <c:v>19400</c:v>
                </c:pt>
                <c:pt idx="6">
                  <c:v>11640</c:v>
                </c:pt>
                <c:pt idx="7">
                  <c:v>15520</c:v>
                </c:pt>
                <c:pt idx="8">
                  <c:v>11640</c:v>
                </c:pt>
                <c:pt idx="9">
                  <c:v>11640</c:v>
                </c:pt>
                <c:pt idx="10">
                  <c:v>11640</c:v>
                </c:pt>
                <c:pt idx="11">
                  <c:v>3880</c:v>
                </c:pt>
                <c:pt idx="12">
                  <c:v>-251783840</c:v>
                </c:pt>
                <c:pt idx="13">
                  <c:v>-409148740</c:v>
                </c:pt>
                <c:pt idx="14">
                  <c:v>-456358210</c:v>
                </c:pt>
                <c:pt idx="15">
                  <c:v>-456358210</c:v>
                </c:pt>
                <c:pt idx="16">
                  <c:v>-503567680</c:v>
                </c:pt>
                <c:pt idx="17">
                  <c:v>-550777150</c:v>
                </c:pt>
                <c:pt idx="18">
                  <c:v>-456358210</c:v>
                </c:pt>
                <c:pt idx="19">
                  <c:v>-503567680</c:v>
                </c:pt>
                <c:pt idx="20">
                  <c:v>-409148740</c:v>
                </c:pt>
                <c:pt idx="21">
                  <c:v>-409148740</c:v>
                </c:pt>
                <c:pt idx="22">
                  <c:v>-409148740</c:v>
                </c:pt>
                <c:pt idx="23">
                  <c:v>-251783840</c:v>
                </c:pt>
                <c:pt idx="24">
                  <c:v>-192377.01</c:v>
                </c:pt>
                <c:pt idx="25">
                  <c:v>-311783.43</c:v>
                </c:pt>
                <c:pt idx="26">
                  <c:v>-351585.57</c:v>
                </c:pt>
                <c:pt idx="27">
                  <c:v>-351585.57</c:v>
                </c:pt>
                <c:pt idx="28">
                  <c:v>-384754.02</c:v>
                </c:pt>
                <c:pt idx="29">
                  <c:v>-424556.16</c:v>
                </c:pt>
                <c:pt idx="30">
                  <c:v>-351585.57</c:v>
                </c:pt>
                <c:pt idx="31">
                  <c:v>-384754.02</c:v>
                </c:pt>
                <c:pt idx="32">
                  <c:v>-311783.43</c:v>
                </c:pt>
                <c:pt idx="33">
                  <c:v>-311783.43</c:v>
                </c:pt>
                <c:pt idx="34">
                  <c:v>-311783.43</c:v>
                </c:pt>
                <c:pt idx="35">
                  <c:v>-192377.01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12760</c:v>
                </c:pt>
                <c:pt idx="4">
                  <c:v>12760</c:v>
                </c:pt>
                <c:pt idx="5">
                  <c:v>12760</c:v>
                </c:pt>
                <c:pt idx="6">
                  <c:v>12760</c:v>
                </c:pt>
                <c:pt idx="7">
                  <c:v>12760</c:v>
                </c:pt>
                <c:pt idx="8">
                  <c:v>6380</c:v>
                </c:pt>
                <c:pt idx="9">
                  <c:v>6380</c:v>
                </c:pt>
                <c:pt idx="10">
                  <c:v>6380</c:v>
                </c:pt>
                <c:pt idx="11">
                  <c:v>6380</c:v>
                </c:pt>
                <c:pt idx="12">
                  <c:v>251878000</c:v>
                </c:pt>
                <c:pt idx="13">
                  <c:v>409301750</c:v>
                </c:pt>
                <c:pt idx="14">
                  <c:v>456528875</c:v>
                </c:pt>
                <c:pt idx="15">
                  <c:v>456528875</c:v>
                </c:pt>
                <c:pt idx="16">
                  <c:v>503756000</c:v>
                </c:pt>
                <c:pt idx="17">
                  <c:v>550983125</c:v>
                </c:pt>
                <c:pt idx="18">
                  <c:v>456528875</c:v>
                </c:pt>
                <c:pt idx="19">
                  <c:v>503756000</c:v>
                </c:pt>
                <c:pt idx="20">
                  <c:v>409301750</c:v>
                </c:pt>
                <c:pt idx="21">
                  <c:v>409301750</c:v>
                </c:pt>
                <c:pt idx="22">
                  <c:v>409301750</c:v>
                </c:pt>
                <c:pt idx="23">
                  <c:v>251878000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4.6500000000000004</c:v>
                </c:pt>
                <c:pt idx="26">
                  <c:v>5.27</c:v>
                </c:pt>
                <c:pt idx="27">
                  <c:v>5.27</c:v>
                </c:pt>
                <c:pt idx="28">
                  <c:v>6.2</c:v>
                </c:pt>
                <c:pt idx="29">
                  <c:v>6.82</c:v>
                </c:pt>
                <c:pt idx="30">
                  <c:v>5.27</c:v>
                </c:pt>
                <c:pt idx="31">
                  <c:v>6.2</c:v>
                </c:pt>
                <c:pt idx="32">
                  <c:v>4.6500000000000004</c:v>
                </c:pt>
                <c:pt idx="33">
                  <c:v>4.6500000000000004</c:v>
                </c:pt>
                <c:pt idx="34">
                  <c:v>4.6500000000000004</c:v>
                </c:pt>
                <c:pt idx="35">
                  <c:v>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12500</c:v>
                </c:pt>
                <c:pt idx="25">
                  <c:v>20000</c:v>
                </c:pt>
                <c:pt idx="26">
                  <c:v>22500</c:v>
                </c:pt>
                <c:pt idx="27">
                  <c:v>22500</c:v>
                </c:pt>
                <c:pt idx="28">
                  <c:v>22500</c:v>
                </c:pt>
                <c:pt idx="29">
                  <c:v>25000</c:v>
                </c:pt>
                <c:pt idx="30">
                  <c:v>22500</c:v>
                </c:pt>
                <c:pt idx="31">
                  <c:v>22500</c:v>
                </c:pt>
                <c:pt idx="32">
                  <c:v>20000</c:v>
                </c:pt>
                <c:pt idx="33">
                  <c:v>20000</c:v>
                </c:pt>
                <c:pt idx="34">
                  <c:v>20000</c:v>
                </c:pt>
                <c:pt idx="35">
                  <c:v>12500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252000</c:v>
                </c:pt>
                <c:pt idx="25">
                  <c:v>414000</c:v>
                </c:pt>
                <c:pt idx="26">
                  <c:v>468000</c:v>
                </c:pt>
                <c:pt idx="27">
                  <c:v>468000</c:v>
                </c:pt>
                <c:pt idx="28">
                  <c:v>522000</c:v>
                </c:pt>
                <c:pt idx="29">
                  <c:v>576000</c:v>
                </c:pt>
                <c:pt idx="30">
                  <c:v>468000</c:v>
                </c:pt>
                <c:pt idx="31">
                  <c:v>522000</c:v>
                </c:pt>
                <c:pt idx="32">
                  <c:v>414000</c:v>
                </c:pt>
                <c:pt idx="33">
                  <c:v>414000</c:v>
                </c:pt>
                <c:pt idx="34">
                  <c:v>414000</c:v>
                </c:pt>
                <c:pt idx="35">
                  <c:v>252000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594000</c:v>
                </c:pt>
                <c:pt idx="49">
                  <c:v>954000</c:v>
                </c:pt>
                <c:pt idx="50">
                  <c:v>1062000</c:v>
                </c:pt>
                <c:pt idx="51">
                  <c:v>1062000</c:v>
                </c:pt>
                <c:pt idx="52">
                  <c:v>1188000</c:v>
                </c:pt>
                <c:pt idx="53">
                  <c:v>1296000</c:v>
                </c:pt>
                <c:pt idx="54">
                  <c:v>1062000</c:v>
                </c:pt>
                <c:pt idx="55">
                  <c:v>1188000</c:v>
                </c:pt>
                <c:pt idx="56">
                  <c:v>954000</c:v>
                </c:pt>
                <c:pt idx="57">
                  <c:v>954000</c:v>
                </c:pt>
                <c:pt idx="58">
                  <c:v>954000</c:v>
                </c:pt>
                <c:pt idx="59">
                  <c:v>594000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/>
    <sheetView workbookViewId="1"/>
    <sheetView workbookViewId="2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1179</v>
      </c>
      <c r="C1" s="325"/>
    </row>
    <row r="2" spans="1:4" ht="19" x14ac:dyDescent="0.25">
      <c r="A2" s="326" t="s">
        <v>1178</v>
      </c>
      <c r="C2" s="326" t="s">
        <v>1177</v>
      </c>
      <c r="D2" s="326" t="s">
        <v>1240</v>
      </c>
    </row>
    <row r="3" spans="1:4" ht="3" customHeight="1" x14ac:dyDescent="0.2"/>
    <row r="4" spans="1:4" ht="15" x14ac:dyDescent="0.2">
      <c r="A4" s="327" t="s">
        <v>1159</v>
      </c>
      <c r="C4" s="327" t="s">
        <v>1115</v>
      </c>
      <c r="D4" s="327" t="s">
        <v>1143</v>
      </c>
    </row>
    <row r="5" spans="1:4" ht="15" x14ac:dyDescent="0.2">
      <c r="A5" s="328" t="s">
        <v>1164</v>
      </c>
      <c r="C5" s="327" t="s">
        <v>1116</v>
      </c>
      <c r="D5" s="327" t="s">
        <v>1149</v>
      </c>
    </row>
    <row r="6" spans="1:4" ht="15" x14ac:dyDescent="0.2">
      <c r="A6" s="327" t="s">
        <v>1162</v>
      </c>
      <c r="C6" s="327" t="s">
        <v>1117</v>
      </c>
      <c r="D6" s="327" t="s">
        <v>1154</v>
      </c>
    </row>
    <row r="7" spans="1:4" ht="15" x14ac:dyDescent="0.2">
      <c r="A7" s="327" t="s">
        <v>1160</v>
      </c>
      <c r="C7" s="327" t="s">
        <v>1118</v>
      </c>
      <c r="D7" s="327" t="s">
        <v>1150</v>
      </c>
    </row>
    <row r="8" spans="1:4" ht="15" x14ac:dyDescent="0.2">
      <c r="A8" s="327" t="s">
        <v>1161</v>
      </c>
      <c r="C8" s="327" t="s">
        <v>1119</v>
      </c>
      <c r="D8" s="327" t="s">
        <v>1144</v>
      </c>
    </row>
    <row r="9" spans="1:4" ht="15" x14ac:dyDescent="0.2">
      <c r="A9" s="327" t="s">
        <v>1117</v>
      </c>
      <c r="C9" s="327" t="s">
        <v>1120</v>
      </c>
    </row>
    <row r="10" spans="1:4" ht="15" x14ac:dyDescent="0.2">
      <c r="A10" s="327" t="s">
        <v>1115</v>
      </c>
      <c r="C10" s="327" t="s">
        <v>1121</v>
      </c>
    </row>
    <row r="11" spans="1:4" ht="15" x14ac:dyDescent="0.2">
      <c r="A11" s="328" t="s">
        <v>1166</v>
      </c>
      <c r="C11" s="327" t="s">
        <v>1122</v>
      </c>
    </row>
    <row r="12" spans="1:4" ht="15" x14ac:dyDescent="0.2">
      <c r="A12" s="328" t="s">
        <v>1173</v>
      </c>
      <c r="C12" s="327" t="s">
        <v>1123</v>
      </c>
    </row>
    <row r="13" spans="1:4" ht="15" x14ac:dyDescent="0.2">
      <c r="A13" s="328" t="s">
        <v>1151</v>
      </c>
      <c r="C13" s="327" t="s">
        <v>1124</v>
      </c>
    </row>
    <row r="14" spans="1:4" ht="15" x14ac:dyDescent="0.2">
      <c r="A14" s="328" t="s">
        <v>1147</v>
      </c>
      <c r="C14" s="328" t="s">
        <v>1125</v>
      </c>
    </row>
    <row r="15" spans="1:4" ht="15" x14ac:dyDescent="0.2">
      <c r="A15" s="327" t="s">
        <v>1150</v>
      </c>
      <c r="C15" s="328" t="s">
        <v>1126</v>
      </c>
    </row>
    <row r="16" spans="1:4" ht="15" x14ac:dyDescent="0.2">
      <c r="A16" s="327" t="s">
        <v>1148</v>
      </c>
      <c r="C16" s="328" t="s">
        <v>1127</v>
      </c>
    </row>
    <row r="17" spans="1:3" ht="15" x14ac:dyDescent="0.2">
      <c r="A17" s="327" t="s">
        <v>1149</v>
      </c>
      <c r="C17" s="327" t="s">
        <v>1128</v>
      </c>
    </row>
    <row r="18" spans="1:3" ht="15" x14ac:dyDescent="0.2">
      <c r="A18" s="327" t="s">
        <v>1139</v>
      </c>
      <c r="C18" s="328" t="s">
        <v>1129</v>
      </c>
    </row>
    <row r="19" spans="1:3" ht="15" x14ac:dyDescent="0.2">
      <c r="A19" s="328" t="s">
        <v>1136</v>
      </c>
      <c r="C19" s="328" t="s">
        <v>1130</v>
      </c>
    </row>
    <row r="20" spans="1:3" ht="15" x14ac:dyDescent="0.2">
      <c r="A20" s="328" t="s">
        <v>1138</v>
      </c>
      <c r="C20" s="327" t="s">
        <v>1131</v>
      </c>
    </row>
    <row r="21" spans="1:3" ht="15" x14ac:dyDescent="0.2">
      <c r="A21" s="328" t="s">
        <v>1137</v>
      </c>
      <c r="C21" s="327" t="s">
        <v>1132</v>
      </c>
    </row>
    <row r="22" spans="1:3" ht="15" x14ac:dyDescent="0.2">
      <c r="A22" s="327" t="s">
        <v>1142</v>
      </c>
      <c r="C22" s="328" t="s">
        <v>1133</v>
      </c>
    </row>
    <row r="23" spans="1:3" ht="15" x14ac:dyDescent="0.2">
      <c r="A23" s="327" t="s">
        <v>1141</v>
      </c>
      <c r="C23" s="328" t="s">
        <v>1134</v>
      </c>
    </row>
    <row r="24" spans="1:3" ht="15" x14ac:dyDescent="0.2">
      <c r="A24" s="327" t="s">
        <v>1140</v>
      </c>
      <c r="C24" s="327" t="s">
        <v>1135</v>
      </c>
    </row>
    <row r="25" spans="1:3" ht="15" x14ac:dyDescent="0.2">
      <c r="A25" s="327" t="s">
        <v>1145</v>
      </c>
      <c r="C25" s="328" t="s">
        <v>1136</v>
      </c>
    </row>
    <row r="26" spans="1:3" ht="15" x14ac:dyDescent="0.2">
      <c r="A26" s="327" t="s">
        <v>1146</v>
      </c>
      <c r="C26" s="328" t="s">
        <v>1137</v>
      </c>
    </row>
    <row r="27" spans="1:3" ht="15" x14ac:dyDescent="0.2">
      <c r="A27" s="327" t="s">
        <v>1131</v>
      </c>
      <c r="C27" s="328" t="s">
        <v>1138</v>
      </c>
    </row>
    <row r="28" spans="1:3" ht="15" x14ac:dyDescent="0.2">
      <c r="A28" s="328" t="s">
        <v>1134</v>
      </c>
      <c r="C28" s="327" t="s">
        <v>1139</v>
      </c>
    </row>
    <row r="29" spans="1:3" ht="15" x14ac:dyDescent="0.2">
      <c r="A29" s="328" t="s">
        <v>1130</v>
      </c>
      <c r="C29" s="327" t="s">
        <v>1140</v>
      </c>
    </row>
    <row r="30" spans="1:3" ht="15" x14ac:dyDescent="0.2">
      <c r="A30" s="328" t="s">
        <v>1133</v>
      </c>
      <c r="C30" s="327" t="s">
        <v>1141</v>
      </c>
    </row>
    <row r="31" spans="1:3" ht="15" x14ac:dyDescent="0.2">
      <c r="A31" s="327" t="s">
        <v>1135</v>
      </c>
      <c r="C31" s="327" t="s">
        <v>1142</v>
      </c>
    </row>
    <row r="32" spans="1:3" ht="15" x14ac:dyDescent="0.2">
      <c r="A32" s="327" t="s">
        <v>1132</v>
      </c>
      <c r="C32" s="327" t="s">
        <v>1143</v>
      </c>
    </row>
    <row r="33" spans="1:3" ht="15" x14ac:dyDescent="0.2">
      <c r="A33" s="328" t="s">
        <v>1125</v>
      </c>
      <c r="C33" s="327" t="s">
        <v>1144</v>
      </c>
    </row>
    <row r="34" spans="1:3" ht="15" x14ac:dyDescent="0.2">
      <c r="A34" s="327" t="s">
        <v>1128</v>
      </c>
      <c r="C34" s="327" t="s">
        <v>1145</v>
      </c>
    </row>
    <row r="35" spans="1:3" ht="15" x14ac:dyDescent="0.2">
      <c r="A35" s="328" t="s">
        <v>1126</v>
      </c>
      <c r="C35" s="327" t="s">
        <v>1146</v>
      </c>
    </row>
    <row r="36" spans="1:3" ht="15" x14ac:dyDescent="0.2">
      <c r="A36" s="328" t="s">
        <v>1127</v>
      </c>
      <c r="C36" s="328" t="s">
        <v>1147</v>
      </c>
    </row>
    <row r="37" spans="1:3" ht="15" x14ac:dyDescent="0.2">
      <c r="A37" s="327" t="s">
        <v>1122</v>
      </c>
      <c r="C37" s="327" t="s">
        <v>1148</v>
      </c>
    </row>
    <row r="38" spans="1:3" ht="15" x14ac:dyDescent="0.2">
      <c r="A38" s="327" t="s">
        <v>1121</v>
      </c>
      <c r="C38" s="327" t="s">
        <v>1149</v>
      </c>
    </row>
    <row r="39" spans="1:3" ht="15" x14ac:dyDescent="0.2">
      <c r="A39" s="327" t="s">
        <v>1119</v>
      </c>
      <c r="C39" s="327" t="s">
        <v>1150</v>
      </c>
    </row>
    <row r="40" spans="1:3" ht="15" x14ac:dyDescent="0.2">
      <c r="A40" s="327" t="s">
        <v>1120</v>
      </c>
      <c r="C40" s="328" t="s">
        <v>1151</v>
      </c>
    </row>
    <row r="41" spans="1:3" ht="15" x14ac:dyDescent="0.2">
      <c r="A41" s="327" t="s">
        <v>1118</v>
      </c>
      <c r="C41" s="328" t="s">
        <v>1152</v>
      </c>
    </row>
    <row r="42" spans="1:3" ht="15" x14ac:dyDescent="0.2">
      <c r="A42" s="327" t="s">
        <v>1124</v>
      </c>
      <c r="C42" s="327" t="s">
        <v>1153</v>
      </c>
    </row>
    <row r="43" spans="1:3" ht="15" x14ac:dyDescent="0.2">
      <c r="A43" s="327" t="s">
        <v>1123</v>
      </c>
      <c r="C43" s="327" t="s">
        <v>1154</v>
      </c>
    </row>
    <row r="44" spans="1:3" ht="15" x14ac:dyDescent="0.2">
      <c r="A44" s="327" t="s">
        <v>1116</v>
      </c>
      <c r="C44" s="328" t="s">
        <v>1155</v>
      </c>
    </row>
    <row r="45" spans="1:3" ht="15" x14ac:dyDescent="0.2">
      <c r="A45" s="328" t="s">
        <v>1163</v>
      </c>
      <c r="C45" s="327" t="s">
        <v>1156</v>
      </c>
    </row>
    <row r="46" spans="1:3" ht="15" x14ac:dyDescent="0.2">
      <c r="A46" s="327" t="s">
        <v>1169</v>
      </c>
      <c r="C46" s="327" t="s">
        <v>1157</v>
      </c>
    </row>
    <row r="47" spans="1:3" ht="15" x14ac:dyDescent="0.2">
      <c r="A47" s="327" t="s">
        <v>1167</v>
      </c>
      <c r="C47" s="328" t="s">
        <v>1158</v>
      </c>
    </row>
    <row r="48" spans="1:3" ht="15" x14ac:dyDescent="0.2">
      <c r="A48" s="327" t="s">
        <v>1168</v>
      </c>
      <c r="C48" s="327" t="s">
        <v>1159</v>
      </c>
    </row>
    <row r="49" spans="1:3" ht="15" x14ac:dyDescent="0.2">
      <c r="A49" s="327" t="s">
        <v>1165</v>
      </c>
      <c r="C49" s="327" t="s">
        <v>1160</v>
      </c>
    </row>
    <row r="50" spans="1:3" ht="15" x14ac:dyDescent="0.2">
      <c r="A50" s="328" t="s">
        <v>1152</v>
      </c>
      <c r="C50" s="327" t="s">
        <v>1161</v>
      </c>
    </row>
    <row r="51" spans="1:3" ht="15" x14ac:dyDescent="0.2">
      <c r="A51" s="328" t="s">
        <v>1158</v>
      </c>
      <c r="C51" s="327" t="s">
        <v>1162</v>
      </c>
    </row>
    <row r="52" spans="1:3" ht="15" x14ac:dyDescent="0.2">
      <c r="A52" s="328" t="s">
        <v>1129</v>
      </c>
      <c r="C52" s="328" t="s">
        <v>1163</v>
      </c>
    </row>
    <row r="53" spans="1:3" ht="15" x14ac:dyDescent="0.2">
      <c r="A53" s="328" t="s">
        <v>1155</v>
      </c>
      <c r="C53" s="328" t="s">
        <v>1164</v>
      </c>
    </row>
    <row r="54" spans="1:3" ht="15" x14ac:dyDescent="0.2">
      <c r="A54" s="327" t="s">
        <v>1144</v>
      </c>
      <c r="C54" s="327" t="s">
        <v>1165</v>
      </c>
    </row>
    <row r="55" spans="1:3" ht="15" x14ac:dyDescent="0.2">
      <c r="A55" s="327" t="s">
        <v>1157</v>
      </c>
      <c r="C55" s="328" t="s">
        <v>1166</v>
      </c>
    </row>
    <row r="56" spans="1:3" ht="15" x14ac:dyDescent="0.2">
      <c r="A56" s="327" t="s">
        <v>1153</v>
      </c>
      <c r="C56" s="327" t="s">
        <v>1167</v>
      </c>
    </row>
    <row r="57" spans="1:3" ht="15" x14ac:dyDescent="0.2">
      <c r="A57" s="327" t="s">
        <v>1156</v>
      </c>
      <c r="C57" s="327" t="s">
        <v>1168</v>
      </c>
    </row>
    <row r="58" spans="1:3" ht="15" x14ac:dyDescent="0.2">
      <c r="A58" s="327" t="s">
        <v>1154</v>
      </c>
      <c r="C58" s="327" t="s">
        <v>1169</v>
      </c>
    </row>
    <row r="59" spans="1:3" ht="15" x14ac:dyDescent="0.2">
      <c r="A59" s="327" t="s">
        <v>1143</v>
      </c>
      <c r="C59" s="327" t="s">
        <v>1170</v>
      </c>
    </row>
    <row r="60" spans="1:3" ht="15" x14ac:dyDescent="0.2">
      <c r="A60" s="328" t="s">
        <v>1175</v>
      </c>
      <c r="C60" s="327" t="s">
        <v>1171</v>
      </c>
    </row>
    <row r="61" spans="1:3" ht="15" x14ac:dyDescent="0.2">
      <c r="A61" s="328" t="s">
        <v>1176</v>
      </c>
      <c r="C61" s="327" t="s">
        <v>1172</v>
      </c>
    </row>
    <row r="62" spans="1:3" ht="15" x14ac:dyDescent="0.2">
      <c r="A62" s="327" t="s">
        <v>1174</v>
      </c>
      <c r="C62" s="328" t="s">
        <v>1173</v>
      </c>
    </row>
    <row r="63" spans="1:3" ht="15" x14ac:dyDescent="0.2">
      <c r="A63" s="327" t="s">
        <v>1170</v>
      </c>
      <c r="C63" s="327" t="s">
        <v>1174</v>
      </c>
    </row>
    <row r="64" spans="1:3" ht="15" x14ac:dyDescent="0.2">
      <c r="A64" s="327" t="s">
        <v>1172</v>
      </c>
      <c r="C64" s="328" t="s">
        <v>1175</v>
      </c>
    </row>
    <row r="65" spans="1:3" ht="15" x14ac:dyDescent="0.2">
      <c r="A65" s="327" t="s">
        <v>1171</v>
      </c>
      <c r="C65" s="328" t="s">
        <v>1176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940</v>
      </c>
      <c r="E2" s="6" t="s">
        <v>848</v>
      </c>
      <c r="F2" s="6" t="s">
        <v>912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943</v>
      </c>
      <c r="D9" s="6" t="s">
        <v>940</v>
      </c>
      <c r="E9" s="6" t="s">
        <v>848</v>
      </c>
      <c r="F9" s="6" t="s">
        <v>912</v>
      </c>
    </row>
    <row r="10" spans="2:6" x14ac:dyDescent="0.15">
      <c r="D10" s="6"/>
      <c r="E10" s="6"/>
    </row>
    <row r="11" spans="2:6" x14ac:dyDescent="0.15">
      <c r="B11" t="s">
        <v>941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942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954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946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940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1046</v>
      </c>
      <c r="D22" s="6" t="s">
        <v>1047</v>
      </c>
      <c r="E22" s="6" t="s">
        <v>1048</v>
      </c>
      <c r="F22" s="6" t="s">
        <v>1052</v>
      </c>
    </row>
    <row r="23" spans="2:7" x14ac:dyDescent="0.15">
      <c r="B23" s="21" t="s">
        <v>861</v>
      </c>
      <c r="C23" s="9"/>
      <c r="D23" s="9"/>
      <c r="F23"/>
    </row>
    <row r="24" spans="2:7" x14ac:dyDescent="0.15">
      <c r="B24" t="s">
        <v>947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948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949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950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951</v>
      </c>
      <c r="D29" s="252">
        <f>NPV(D27,C19:G19)</f>
        <v>785408.06015043741</v>
      </c>
      <c r="F29"/>
    </row>
    <row r="30" spans="2:7" x14ac:dyDescent="0.15">
      <c r="B30" t="s">
        <v>952</v>
      </c>
      <c r="E30" s="252">
        <f>NPV(E27,D19:G19)</f>
        <v>2486810.2746222913</v>
      </c>
      <c r="F30"/>
    </row>
    <row r="31" spans="2:7" x14ac:dyDescent="0.15">
      <c r="B31" t="s">
        <v>953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1051</v>
      </c>
      <c r="C34" s="6"/>
      <c r="D34" s="6">
        <f>+C20</f>
        <v>150000</v>
      </c>
      <c r="E34" s="6">
        <f>+D20</f>
        <v>250000</v>
      </c>
      <c r="F34" s="6" t="s">
        <v>1050</v>
      </c>
      <c r="G34" s="6" t="s">
        <v>1053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1073</v>
      </c>
      <c r="D36" s="295"/>
      <c r="E36" s="295"/>
      <c r="G36" s="6"/>
    </row>
    <row r="37" spans="2:7" x14ac:dyDescent="0.15">
      <c r="B37" t="s">
        <v>930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1049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1049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1050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780</v>
      </c>
      <c r="D1" s="33" t="s">
        <v>782</v>
      </c>
      <c r="E1" s="33" t="s">
        <v>784</v>
      </c>
      <c r="F1" s="33" t="s">
        <v>783</v>
      </c>
      <c r="H1" s="34" t="s">
        <v>785</v>
      </c>
      <c r="I1" s="34" t="s">
        <v>1019</v>
      </c>
      <c r="J1" s="34" t="s">
        <v>1020</v>
      </c>
      <c r="K1" s="34" t="s">
        <v>321</v>
      </c>
    </row>
    <row r="2" spans="1:11" x14ac:dyDescent="0.15">
      <c r="C2" s="33" t="s">
        <v>781</v>
      </c>
    </row>
    <row r="3" spans="1:11" x14ac:dyDescent="0.15">
      <c r="A3" s="271">
        <v>1</v>
      </c>
      <c r="B3" s="271">
        <v>1</v>
      </c>
      <c r="C3" s="185" t="s">
        <v>775</v>
      </c>
      <c r="D3" s="185" t="s">
        <v>608</v>
      </c>
      <c r="E3" s="185" t="s">
        <v>672</v>
      </c>
      <c r="F3" s="185" t="s">
        <v>763</v>
      </c>
      <c r="G3" s="272">
        <v>1</v>
      </c>
      <c r="H3" s="261" t="s">
        <v>1018</v>
      </c>
      <c r="I3" s="10"/>
      <c r="J3" s="10"/>
    </row>
    <row r="4" spans="1:11" x14ac:dyDescent="0.15">
      <c r="A4" s="271" t="s">
        <v>1022</v>
      </c>
      <c r="B4" s="271">
        <v>1</v>
      </c>
      <c r="C4" s="185" t="s">
        <v>775</v>
      </c>
      <c r="D4" s="185" t="s">
        <v>1021</v>
      </c>
      <c r="E4" s="185" t="s">
        <v>757</v>
      </c>
      <c r="F4" s="185" t="s">
        <v>763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775</v>
      </c>
      <c r="D5" s="185" t="s">
        <v>609</v>
      </c>
      <c r="E5" s="185" t="s">
        <v>756</v>
      </c>
      <c r="F5" s="185" t="s">
        <v>766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775</v>
      </c>
      <c r="D6" s="185" t="s">
        <v>607</v>
      </c>
      <c r="E6" s="185" t="s">
        <v>755</v>
      </c>
      <c r="F6" s="185" t="s">
        <v>764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776</v>
      </c>
      <c r="D7" s="185" t="s">
        <v>603</v>
      </c>
      <c r="E7" s="185" t="s">
        <v>617</v>
      </c>
      <c r="F7" s="185" t="s">
        <v>763</v>
      </c>
      <c r="G7" s="272">
        <v>1</v>
      </c>
      <c r="H7" s="10"/>
      <c r="I7" s="10" t="s">
        <v>1018</v>
      </c>
      <c r="J7" s="10" t="s">
        <v>1018</v>
      </c>
    </row>
    <row r="8" spans="1:11" x14ac:dyDescent="0.15">
      <c r="A8" s="271">
        <v>0</v>
      </c>
      <c r="B8" s="271">
        <v>2</v>
      </c>
      <c r="C8" s="185" t="s">
        <v>776</v>
      </c>
      <c r="D8" s="185" t="s">
        <v>605</v>
      </c>
      <c r="E8" s="185" t="s">
        <v>614</v>
      </c>
      <c r="F8" s="185" t="s">
        <v>763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776</v>
      </c>
      <c r="D9" s="185" t="s">
        <v>618</v>
      </c>
      <c r="E9" s="185" t="s">
        <v>619</v>
      </c>
      <c r="F9" s="185" t="s">
        <v>763</v>
      </c>
      <c r="G9" s="272">
        <v>1</v>
      </c>
      <c r="H9" s="261" t="s">
        <v>1018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776</v>
      </c>
      <c r="D10" s="185" t="s">
        <v>606</v>
      </c>
      <c r="E10" s="185" t="s">
        <v>612</v>
      </c>
      <c r="F10" s="185" t="s">
        <v>763</v>
      </c>
      <c r="G10" s="272">
        <v>1</v>
      </c>
      <c r="H10" s="10"/>
      <c r="I10" s="10"/>
      <c r="J10" s="10"/>
    </row>
    <row r="11" spans="1:11" x14ac:dyDescent="0.15">
      <c r="A11" s="271" t="s">
        <v>1022</v>
      </c>
      <c r="B11" s="271">
        <v>2</v>
      </c>
      <c r="C11" s="185" t="s">
        <v>776</v>
      </c>
      <c r="D11" s="185" t="s">
        <v>602</v>
      </c>
      <c r="E11" s="185" t="s">
        <v>616</v>
      </c>
      <c r="F11" s="185" t="s">
        <v>766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776</v>
      </c>
      <c r="D12" s="185" t="s">
        <v>604</v>
      </c>
      <c r="E12" s="185" t="s">
        <v>611</v>
      </c>
      <c r="F12" s="185" t="s">
        <v>764</v>
      </c>
      <c r="G12" s="272">
        <v>3</v>
      </c>
      <c r="H12" s="10"/>
      <c r="I12" s="10"/>
      <c r="J12" s="10"/>
    </row>
    <row r="13" spans="1:11" x14ac:dyDescent="0.15">
      <c r="A13" s="271" t="s">
        <v>1023</v>
      </c>
      <c r="B13" s="271">
        <v>2</v>
      </c>
      <c r="C13" s="185" t="s">
        <v>776</v>
      </c>
      <c r="D13" s="185" t="s">
        <v>761</v>
      </c>
      <c r="E13" s="185" t="s">
        <v>762</v>
      </c>
      <c r="F13" s="185" t="s">
        <v>768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338</v>
      </c>
      <c r="D14" s="185" t="s">
        <v>620</v>
      </c>
      <c r="E14" s="185" t="s">
        <v>615</v>
      </c>
      <c r="F14" s="185" t="s">
        <v>763</v>
      </c>
      <c r="G14" s="272">
        <v>1</v>
      </c>
      <c r="H14" s="10"/>
      <c r="I14" s="10" t="s">
        <v>1018</v>
      </c>
      <c r="J14" s="10" t="s">
        <v>1018</v>
      </c>
    </row>
    <row r="15" spans="1:11" x14ac:dyDescent="0.15">
      <c r="A15" s="271">
        <v>0</v>
      </c>
      <c r="B15" s="271">
        <v>3</v>
      </c>
      <c r="C15" s="185" t="s">
        <v>338</v>
      </c>
      <c r="D15" s="185" t="s">
        <v>621</v>
      </c>
      <c r="E15" s="185" t="s">
        <v>613</v>
      </c>
      <c r="F15" s="185" t="s">
        <v>763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338</v>
      </c>
      <c r="D16" s="185" t="s">
        <v>772</v>
      </c>
      <c r="E16" s="185" t="s">
        <v>773</v>
      </c>
      <c r="F16" s="185" t="s">
        <v>766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774</v>
      </c>
      <c r="D17" s="185" t="s">
        <v>591</v>
      </c>
      <c r="E17" s="185" t="s">
        <v>676</v>
      </c>
      <c r="F17" s="185" t="s">
        <v>763</v>
      </c>
      <c r="G17" s="272">
        <v>1</v>
      </c>
      <c r="H17" s="10" t="s">
        <v>1018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774</v>
      </c>
      <c r="D18" s="185" t="s">
        <v>610</v>
      </c>
      <c r="E18" s="185" t="s">
        <v>720</v>
      </c>
      <c r="F18" s="185" t="s">
        <v>763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774</v>
      </c>
      <c r="D19" s="185" t="s">
        <v>592</v>
      </c>
      <c r="E19" s="185" t="s">
        <v>674</v>
      </c>
      <c r="F19" s="185" t="s">
        <v>763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774</v>
      </c>
      <c r="D20" s="185" t="s">
        <v>593</v>
      </c>
      <c r="E20" s="185" t="s">
        <v>675</v>
      </c>
      <c r="F20" s="185" t="s">
        <v>763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774</v>
      </c>
      <c r="D21" s="185" t="s">
        <v>670</v>
      </c>
      <c r="E21" s="185" t="s">
        <v>671</v>
      </c>
      <c r="F21" s="185" t="s">
        <v>766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774</v>
      </c>
      <c r="D22" s="185" t="s">
        <v>721</v>
      </c>
      <c r="E22" s="185" t="s">
        <v>726</v>
      </c>
      <c r="F22" s="185" t="s">
        <v>764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779</v>
      </c>
      <c r="D23" s="185" t="s">
        <v>722</v>
      </c>
      <c r="E23" s="185" t="s">
        <v>725</v>
      </c>
      <c r="F23" s="185" t="s">
        <v>763</v>
      </c>
      <c r="G23" s="272">
        <v>1</v>
      </c>
      <c r="H23" s="10" t="s">
        <v>1018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779</v>
      </c>
      <c r="D24" s="185" t="s">
        <v>723</v>
      </c>
      <c r="E24" s="185" t="s">
        <v>724</v>
      </c>
      <c r="F24" s="185" t="s">
        <v>766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779</v>
      </c>
      <c r="D25" s="185" t="s">
        <v>747</v>
      </c>
      <c r="E25" s="185" t="s">
        <v>748</v>
      </c>
      <c r="F25" s="185" t="s">
        <v>764</v>
      </c>
      <c r="G25" s="272">
        <v>3</v>
      </c>
      <c r="H25" s="10"/>
      <c r="I25" s="10"/>
      <c r="J25" s="10"/>
    </row>
    <row r="26" spans="1:10" x14ac:dyDescent="0.15">
      <c r="A26" s="271" t="s">
        <v>1023</v>
      </c>
      <c r="B26" s="271">
        <v>5</v>
      </c>
      <c r="C26" s="185" t="s">
        <v>779</v>
      </c>
      <c r="D26" s="185" t="s">
        <v>759</v>
      </c>
      <c r="E26" s="185" t="s">
        <v>760</v>
      </c>
      <c r="F26" s="185" t="s">
        <v>769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777</v>
      </c>
      <c r="D27" s="185" t="s">
        <v>598</v>
      </c>
      <c r="E27" s="185" t="s">
        <v>752</v>
      </c>
      <c r="F27" s="185" t="s">
        <v>767</v>
      </c>
      <c r="G27" s="272">
        <v>1</v>
      </c>
      <c r="H27" s="10"/>
      <c r="I27" s="10"/>
      <c r="J27" s="10"/>
    </row>
    <row r="28" spans="1:10" x14ac:dyDescent="0.15">
      <c r="A28" s="271" t="s">
        <v>1025</v>
      </c>
      <c r="B28" s="271">
        <v>6</v>
      </c>
      <c r="C28" s="185" t="s">
        <v>777</v>
      </c>
      <c r="D28" s="185" t="s">
        <v>600</v>
      </c>
      <c r="E28" s="185" t="s">
        <v>752</v>
      </c>
      <c r="F28" s="185" t="s">
        <v>763</v>
      </c>
      <c r="G28" s="272">
        <v>1</v>
      </c>
      <c r="H28" s="10" t="s">
        <v>1018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777</v>
      </c>
      <c r="D29" s="185" t="s">
        <v>758</v>
      </c>
      <c r="E29" s="185" t="s">
        <v>619</v>
      </c>
      <c r="F29" s="185" t="s">
        <v>763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777</v>
      </c>
      <c r="D30" s="185" t="s">
        <v>601</v>
      </c>
      <c r="E30" s="185" t="s">
        <v>754</v>
      </c>
      <c r="F30" s="185" t="s">
        <v>766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777</v>
      </c>
      <c r="D31" s="185" t="s">
        <v>599</v>
      </c>
      <c r="E31" s="185" t="s">
        <v>753</v>
      </c>
      <c r="F31" s="185" t="s">
        <v>764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588</v>
      </c>
      <c r="E32" s="185" t="s">
        <v>835</v>
      </c>
      <c r="F32" s="185" t="s">
        <v>763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589</v>
      </c>
      <c r="E33" s="185" t="s">
        <v>749</v>
      </c>
      <c r="F33" s="185" t="s">
        <v>763</v>
      </c>
      <c r="G33" s="272">
        <v>1</v>
      </c>
      <c r="H33" s="10"/>
      <c r="I33" s="10"/>
      <c r="J33" s="10" t="s">
        <v>1018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590</v>
      </c>
      <c r="E34" s="185" t="s">
        <v>750</v>
      </c>
      <c r="F34" s="185" t="s">
        <v>766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772</v>
      </c>
      <c r="E35" s="185" t="s">
        <v>773</v>
      </c>
      <c r="F35" s="185" t="s">
        <v>766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770</v>
      </c>
      <c r="E36" s="185" t="s">
        <v>771</v>
      </c>
      <c r="F36" s="185" t="s">
        <v>765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778</v>
      </c>
      <c r="D37" s="185" t="s">
        <v>594</v>
      </c>
      <c r="E37" s="185" t="s">
        <v>745</v>
      </c>
      <c r="F37" s="185" t="s">
        <v>763</v>
      </c>
      <c r="G37" s="272">
        <v>1</v>
      </c>
      <c r="H37" s="10"/>
      <c r="I37" s="10"/>
      <c r="J37" s="10" t="s">
        <v>1018</v>
      </c>
    </row>
    <row r="38" spans="1:10" x14ac:dyDescent="0.15">
      <c r="A38" s="271">
        <v>0</v>
      </c>
      <c r="B38" s="271">
        <v>8</v>
      </c>
      <c r="C38" s="185" t="s">
        <v>778</v>
      </c>
      <c r="D38" s="185" t="s">
        <v>595</v>
      </c>
      <c r="E38" s="185" t="s">
        <v>834</v>
      </c>
      <c r="F38" s="185" t="s">
        <v>763</v>
      </c>
      <c r="G38" s="272">
        <v>1</v>
      </c>
      <c r="H38" s="10"/>
      <c r="I38" s="10" t="s">
        <v>1018</v>
      </c>
      <c r="J38" s="10" t="s">
        <v>1018</v>
      </c>
    </row>
    <row r="39" spans="1:10" x14ac:dyDescent="0.15">
      <c r="A39" s="271">
        <v>5</v>
      </c>
      <c r="B39" s="271">
        <v>8</v>
      </c>
      <c r="C39" s="185" t="s">
        <v>778</v>
      </c>
      <c r="D39" s="185" t="s">
        <v>596</v>
      </c>
      <c r="E39" s="185" t="s">
        <v>746</v>
      </c>
      <c r="F39" s="185" t="s">
        <v>763</v>
      </c>
      <c r="G39" s="272">
        <v>1</v>
      </c>
      <c r="H39" s="10" t="s">
        <v>1018</v>
      </c>
      <c r="I39" s="10" t="s">
        <v>1018</v>
      </c>
      <c r="J39" s="10"/>
    </row>
    <row r="40" spans="1:10" x14ac:dyDescent="0.15">
      <c r="A40" s="271">
        <v>0</v>
      </c>
      <c r="B40" s="271">
        <v>8</v>
      </c>
      <c r="C40" s="185" t="s">
        <v>778</v>
      </c>
      <c r="D40" s="185" t="s">
        <v>786</v>
      </c>
      <c r="E40" s="185" t="s">
        <v>787</v>
      </c>
      <c r="F40" s="185" t="s">
        <v>763</v>
      </c>
      <c r="G40" s="272">
        <v>1</v>
      </c>
      <c r="H40" s="10"/>
      <c r="I40" s="10" t="s">
        <v>1018</v>
      </c>
      <c r="J40" s="10"/>
    </row>
    <row r="41" spans="1:10" x14ac:dyDescent="0.15">
      <c r="A41" s="271">
        <v>0</v>
      </c>
      <c r="B41" s="271">
        <v>8</v>
      </c>
      <c r="C41" s="185" t="s">
        <v>778</v>
      </c>
      <c r="D41" s="185" t="s">
        <v>788</v>
      </c>
      <c r="E41" s="185" t="s">
        <v>789</v>
      </c>
      <c r="F41" s="185" t="s">
        <v>763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778</v>
      </c>
      <c r="D42" s="185" t="s">
        <v>955</v>
      </c>
      <c r="E42" s="185" t="s">
        <v>956</v>
      </c>
      <c r="F42" s="185" t="s">
        <v>766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778</v>
      </c>
      <c r="D43" s="185" t="s">
        <v>1010</v>
      </c>
      <c r="E43" s="185" t="s">
        <v>996</v>
      </c>
      <c r="F43" s="185" t="s">
        <v>764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778</v>
      </c>
      <c r="D44" s="185" t="s">
        <v>597</v>
      </c>
      <c r="E44" s="185" t="s">
        <v>751</v>
      </c>
      <c r="F44" s="185" t="s">
        <v>765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587</v>
      </c>
      <c r="E45" s="185" t="s">
        <v>673</v>
      </c>
      <c r="F45" s="185" t="s">
        <v>763</v>
      </c>
      <c r="G45" s="171">
        <v>1</v>
      </c>
      <c r="H45" s="10"/>
      <c r="I45" s="10" t="s">
        <v>1018</v>
      </c>
      <c r="J45" s="10"/>
    </row>
    <row r="46" spans="1:10" x14ac:dyDescent="0.15">
      <c r="B46" s="180">
        <v>1</v>
      </c>
      <c r="C46" s="185" t="s">
        <v>775</v>
      </c>
      <c r="G46" s="272"/>
    </row>
    <row r="47" spans="1:10" x14ac:dyDescent="0.15">
      <c r="E47" s="185" t="s">
        <v>1024</v>
      </c>
    </row>
    <row r="48" spans="1:10" x14ac:dyDescent="0.15">
      <c r="E48" s="185"/>
    </row>
    <row r="49" spans="3:6" x14ac:dyDescent="0.15">
      <c r="C49" s="273" t="s">
        <v>781</v>
      </c>
      <c r="D49" s="273" t="s">
        <v>1026</v>
      </c>
      <c r="E49" s="273" t="s">
        <v>784</v>
      </c>
      <c r="F49" s="273" t="s">
        <v>783</v>
      </c>
    </row>
    <row r="51" spans="3:6" x14ac:dyDescent="0.15">
      <c r="C51" s="185" t="s">
        <v>775</v>
      </c>
      <c r="D51" s="185" t="s">
        <v>608</v>
      </c>
      <c r="E51" s="185" t="s">
        <v>672</v>
      </c>
      <c r="F51" s="185" t="s">
        <v>763</v>
      </c>
    </row>
    <row r="52" spans="3:6" x14ac:dyDescent="0.15">
      <c r="C52" s="185" t="s">
        <v>775</v>
      </c>
      <c r="D52" s="185" t="s">
        <v>1021</v>
      </c>
      <c r="E52" s="185" t="s">
        <v>757</v>
      </c>
      <c r="F52" s="185" t="s">
        <v>763</v>
      </c>
    </row>
    <row r="53" spans="3:6" x14ac:dyDescent="0.15">
      <c r="C53" s="185" t="s">
        <v>775</v>
      </c>
      <c r="D53" s="185" t="s">
        <v>609</v>
      </c>
      <c r="E53" s="185" t="s">
        <v>756</v>
      </c>
      <c r="F53" s="185" t="s">
        <v>766</v>
      </c>
    </row>
    <row r="54" spans="3:6" x14ac:dyDescent="0.15">
      <c r="C54" s="185" t="s">
        <v>775</v>
      </c>
      <c r="D54" s="185" t="s">
        <v>607</v>
      </c>
      <c r="E54" s="185" t="s">
        <v>755</v>
      </c>
      <c r="F54" s="185" t="s">
        <v>764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776</v>
      </c>
      <c r="D56" s="185" t="s">
        <v>603</v>
      </c>
      <c r="E56" s="185" t="s">
        <v>617</v>
      </c>
      <c r="F56" s="185" t="s">
        <v>763</v>
      </c>
    </row>
    <row r="57" spans="3:6" x14ac:dyDescent="0.15">
      <c r="C57" s="185" t="s">
        <v>776</v>
      </c>
      <c r="D57" s="185" t="s">
        <v>605</v>
      </c>
      <c r="E57" s="185" t="s">
        <v>614</v>
      </c>
      <c r="F57" s="185" t="s">
        <v>763</v>
      </c>
    </row>
    <row r="58" spans="3:6" x14ac:dyDescent="0.15">
      <c r="C58" s="185" t="s">
        <v>776</v>
      </c>
      <c r="D58" s="185" t="s">
        <v>618</v>
      </c>
      <c r="E58" s="185" t="s">
        <v>619</v>
      </c>
      <c r="F58" s="185" t="s">
        <v>763</v>
      </c>
    </row>
    <row r="59" spans="3:6" x14ac:dyDescent="0.15">
      <c r="C59" s="185" t="s">
        <v>776</v>
      </c>
      <c r="D59" s="185" t="s">
        <v>606</v>
      </c>
      <c r="E59" s="185" t="s">
        <v>612</v>
      </c>
      <c r="F59" s="185" t="s">
        <v>763</v>
      </c>
    </row>
    <row r="60" spans="3:6" x14ac:dyDescent="0.15">
      <c r="C60" s="185" t="s">
        <v>776</v>
      </c>
      <c r="D60" s="185" t="s">
        <v>602</v>
      </c>
      <c r="E60" s="185" t="s">
        <v>616</v>
      </c>
      <c r="F60" s="185" t="s">
        <v>766</v>
      </c>
    </row>
    <row r="61" spans="3:6" x14ac:dyDescent="0.15">
      <c r="C61" s="185" t="s">
        <v>776</v>
      </c>
      <c r="D61" s="185" t="s">
        <v>604</v>
      </c>
      <c r="E61" s="185" t="s">
        <v>611</v>
      </c>
      <c r="F61" s="185" t="s">
        <v>764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338</v>
      </c>
      <c r="D63" s="185" t="s">
        <v>620</v>
      </c>
      <c r="E63" s="185" t="s">
        <v>615</v>
      </c>
      <c r="F63" s="185" t="s">
        <v>763</v>
      </c>
    </row>
    <row r="64" spans="3:6" x14ac:dyDescent="0.15">
      <c r="C64" s="185" t="s">
        <v>338</v>
      </c>
      <c r="D64" s="185" t="s">
        <v>621</v>
      </c>
      <c r="E64" s="185" t="s">
        <v>613</v>
      </c>
      <c r="F64" s="185" t="s">
        <v>763</v>
      </c>
    </row>
    <row r="65" spans="3:6" x14ac:dyDescent="0.15">
      <c r="C65" s="185" t="s">
        <v>338</v>
      </c>
      <c r="D65" s="185" t="s">
        <v>772</v>
      </c>
      <c r="E65" s="185" t="s">
        <v>773</v>
      </c>
      <c r="F65" s="185" t="s">
        <v>766</v>
      </c>
    </row>
    <row r="66" spans="3:6" x14ac:dyDescent="0.15">
      <c r="C66" s="185" t="s">
        <v>776</v>
      </c>
      <c r="D66" s="185" t="s">
        <v>604</v>
      </c>
      <c r="E66" s="185" t="s">
        <v>611</v>
      </c>
      <c r="F66" s="185" t="s">
        <v>764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774</v>
      </c>
      <c r="D68" s="185" t="s">
        <v>591</v>
      </c>
      <c r="E68" s="185" t="s">
        <v>676</v>
      </c>
      <c r="F68" s="185" t="s">
        <v>763</v>
      </c>
    </row>
    <row r="69" spans="3:6" x14ac:dyDescent="0.15">
      <c r="C69" s="185" t="s">
        <v>774</v>
      </c>
      <c r="D69" s="185" t="s">
        <v>610</v>
      </c>
      <c r="E69" s="185" t="s">
        <v>720</v>
      </c>
      <c r="F69" s="185" t="s">
        <v>763</v>
      </c>
    </row>
    <row r="70" spans="3:6" x14ac:dyDescent="0.15">
      <c r="C70" s="185" t="s">
        <v>774</v>
      </c>
      <c r="D70" s="185" t="s">
        <v>592</v>
      </c>
      <c r="E70" s="185" t="s">
        <v>674</v>
      </c>
      <c r="F70" s="185" t="s">
        <v>763</v>
      </c>
    </row>
    <row r="71" spans="3:6" x14ac:dyDescent="0.15">
      <c r="C71" s="185" t="s">
        <v>774</v>
      </c>
      <c r="D71" s="185" t="s">
        <v>593</v>
      </c>
      <c r="E71" s="185" t="s">
        <v>675</v>
      </c>
      <c r="F71" s="185" t="s">
        <v>763</v>
      </c>
    </row>
    <row r="72" spans="3:6" x14ac:dyDescent="0.15">
      <c r="C72" s="185" t="s">
        <v>774</v>
      </c>
      <c r="D72" s="185" t="s">
        <v>670</v>
      </c>
      <c r="E72" s="185" t="s">
        <v>671</v>
      </c>
      <c r="F72" s="185" t="s">
        <v>766</v>
      </c>
    </row>
    <row r="73" spans="3:6" x14ac:dyDescent="0.15">
      <c r="C73" s="185" t="s">
        <v>774</v>
      </c>
      <c r="D73" s="185" t="s">
        <v>1098</v>
      </c>
      <c r="E73" s="185" t="s">
        <v>1099</v>
      </c>
      <c r="F73" s="185" t="s">
        <v>764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779</v>
      </c>
      <c r="D75" s="185" t="s">
        <v>722</v>
      </c>
      <c r="E75" s="185" t="s">
        <v>725</v>
      </c>
      <c r="F75" s="185" t="s">
        <v>763</v>
      </c>
    </row>
    <row r="76" spans="3:6" x14ac:dyDescent="0.15">
      <c r="C76" s="185" t="s">
        <v>779</v>
      </c>
      <c r="D76" s="185" t="s">
        <v>723</v>
      </c>
      <c r="E76" s="185" t="s">
        <v>724</v>
      </c>
      <c r="F76" s="185" t="s">
        <v>766</v>
      </c>
    </row>
    <row r="77" spans="3:6" x14ac:dyDescent="0.15">
      <c r="C77" s="185" t="s">
        <v>779</v>
      </c>
      <c r="D77" s="185" t="s">
        <v>721</v>
      </c>
      <c r="E77" s="185" t="s">
        <v>726</v>
      </c>
      <c r="F77" s="185" t="s">
        <v>764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777</v>
      </c>
      <c r="D79" s="185" t="s">
        <v>598</v>
      </c>
      <c r="E79" s="185" t="s">
        <v>752</v>
      </c>
      <c r="F79" s="185" t="s">
        <v>767</v>
      </c>
    </row>
    <row r="80" spans="3:6" x14ac:dyDescent="0.15">
      <c r="C80" s="185" t="s">
        <v>777</v>
      </c>
      <c r="D80" s="185" t="s">
        <v>1100</v>
      </c>
      <c r="E80" s="185" t="s">
        <v>752</v>
      </c>
      <c r="F80" s="185" t="s">
        <v>763</v>
      </c>
    </row>
    <row r="81" spans="3:6" x14ac:dyDescent="0.15">
      <c r="C81" s="185" t="s">
        <v>777</v>
      </c>
      <c r="D81" s="185" t="s">
        <v>601</v>
      </c>
      <c r="E81" s="185" t="s">
        <v>754</v>
      </c>
      <c r="F81" s="185" t="s">
        <v>766</v>
      </c>
    </row>
    <row r="82" spans="3:6" x14ac:dyDescent="0.15">
      <c r="C82" s="185" t="s">
        <v>777</v>
      </c>
      <c r="D82" s="185" t="s">
        <v>599</v>
      </c>
      <c r="E82" s="185" t="s">
        <v>753</v>
      </c>
      <c r="F82" s="185" t="s">
        <v>764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587</v>
      </c>
      <c r="E84" s="185" t="s">
        <v>673</v>
      </c>
      <c r="F84" s="185" t="s">
        <v>763</v>
      </c>
    </row>
    <row r="85" spans="3:6" x14ac:dyDescent="0.15">
      <c r="C85" s="185" t="s">
        <v>280</v>
      </c>
      <c r="D85" s="185" t="s">
        <v>588</v>
      </c>
      <c r="E85" s="185" t="s">
        <v>835</v>
      </c>
      <c r="F85" s="185" t="s">
        <v>763</v>
      </c>
    </row>
    <row r="86" spans="3:6" x14ac:dyDescent="0.15">
      <c r="C86" s="185" t="s">
        <v>280</v>
      </c>
      <c r="D86" s="185" t="s">
        <v>589</v>
      </c>
      <c r="E86" s="185" t="s">
        <v>749</v>
      </c>
      <c r="F86" s="185" t="s">
        <v>763</v>
      </c>
    </row>
    <row r="87" spans="3:6" x14ac:dyDescent="0.15">
      <c r="C87" s="185" t="s">
        <v>280</v>
      </c>
      <c r="D87" s="185" t="s">
        <v>590</v>
      </c>
      <c r="E87" s="185" t="s">
        <v>750</v>
      </c>
      <c r="F87" s="185" t="s">
        <v>766</v>
      </c>
    </row>
    <row r="88" spans="3:6" x14ac:dyDescent="0.15">
      <c r="C88" s="185" t="s">
        <v>280</v>
      </c>
      <c r="D88" s="185" t="s">
        <v>772</v>
      </c>
      <c r="E88" s="185" t="s">
        <v>773</v>
      </c>
      <c r="F88" s="185" t="s">
        <v>766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778</v>
      </c>
      <c r="D90" s="185" t="s">
        <v>594</v>
      </c>
      <c r="E90" s="185" t="s">
        <v>745</v>
      </c>
      <c r="F90" s="185" t="s">
        <v>763</v>
      </c>
    </row>
    <row r="91" spans="3:6" x14ac:dyDescent="0.15">
      <c r="C91" s="185" t="s">
        <v>778</v>
      </c>
      <c r="D91" s="185" t="s">
        <v>595</v>
      </c>
      <c r="E91" s="185" t="s">
        <v>834</v>
      </c>
      <c r="F91" s="185" t="s">
        <v>763</v>
      </c>
    </row>
    <row r="92" spans="3:6" x14ac:dyDescent="0.15">
      <c r="C92" s="185" t="s">
        <v>778</v>
      </c>
      <c r="D92" s="185" t="s">
        <v>596</v>
      </c>
      <c r="E92" s="185" t="s">
        <v>746</v>
      </c>
      <c r="F92" s="185" t="s">
        <v>763</v>
      </c>
    </row>
    <row r="93" spans="3:6" x14ac:dyDescent="0.15">
      <c r="C93" s="185" t="s">
        <v>778</v>
      </c>
      <c r="D93" s="185" t="s">
        <v>786</v>
      </c>
      <c r="E93" s="185" t="s">
        <v>787</v>
      </c>
      <c r="F93" s="185" t="s">
        <v>763</v>
      </c>
    </row>
    <row r="94" spans="3:6" x14ac:dyDescent="0.15">
      <c r="C94" s="185" t="s">
        <v>778</v>
      </c>
      <c r="D94" s="185" t="s">
        <v>788</v>
      </c>
      <c r="E94" s="185" t="s">
        <v>789</v>
      </c>
      <c r="F94" s="185" t="s">
        <v>763</v>
      </c>
    </row>
    <row r="95" spans="3:6" x14ac:dyDescent="0.15">
      <c r="C95" s="185" t="s">
        <v>778</v>
      </c>
      <c r="D95" s="185" t="s">
        <v>955</v>
      </c>
      <c r="E95" s="185" t="s">
        <v>956</v>
      </c>
      <c r="F95" s="185" t="s">
        <v>766</v>
      </c>
    </row>
    <row r="96" spans="3:6" x14ac:dyDescent="0.15">
      <c r="C96" s="185" t="s">
        <v>778</v>
      </c>
      <c r="D96" s="185" t="s">
        <v>1010</v>
      </c>
      <c r="E96" s="185" t="s">
        <v>996</v>
      </c>
      <c r="F96" s="185" t="s">
        <v>766</v>
      </c>
    </row>
    <row r="97" spans="3:6" x14ac:dyDescent="0.15">
      <c r="C97" s="185" t="s">
        <v>778</v>
      </c>
      <c r="D97" s="185" t="s">
        <v>1097</v>
      </c>
      <c r="E97" s="185" t="s">
        <v>748</v>
      </c>
      <c r="F97" s="185" t="s">
        <v>764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817</v>
      </c>
      <c r="C2" s="10" t="s">
        <v>801</v>
      </c>
      <c r="D2" s="10" t="s">
        <v>802</v>
      </c>
      <c r="E2" s="34"/>
      <c r="F2" s="371" t="s">
        <v>811</v>
      </c>
      <c r="G2" s="371"/>
      <c r="H2" s="371"/>
      <c r="J2" s="371" t="s">
        <v>453</v>
      </c>
      <c r="K2" s="371"/>
      <c r="L2" s="371"/>
      <c r="M2" s="371"/>
      <c r="N2" s="371"/>
      <c r="O2" s="371"/>
    </row>
    <row r="3" spans="2:15" x14ac:dyDescent="0.15">
      <c r="E3" s="33"/>
      <c r="F3" s="14"/>
      <c r="G3" s="10" t="s">
        <v>801</v>
      </c>
      <c r="H3" s="10" t="s">
        <v>802</v>
      </c>
      <c r="K3" s="10" t="s">
        <v>801</v>
      </c>
      <c r="L3" s="10" t="s">
        <v>802</v>
      </c>
      <c r="M3" s="10"/>
      <c r="N3" s="10" t="s">
        <v>1086</v>
      </c>
      <c r="O3" s="10" t="s">
        <v>1087</v>
      </c>
    </row>
    <row r="4" spans="2:15" x14ac:dyDescent="0.15">
      <c r="B4" s="33" t="s">
        <v>816</v>
      </c>
      <c r="C4" s="9">
        <v>15000</v>
      </c>
      <c r="D4" s="9">
        <v>25000</v>
      </c>
      <c r="E4" s="33"/>
      <c r="G4" s="34"/>
      <c r="H4" s="33"/>
      <c r="J4" s="135" t="s">
        <v>454</v>
      </c>
    </row>
    <row r="5" spans="2:15" x14ac:dyDescent="0.15">
      <c r="B5" s="47" t="s">
        <v>803</v>
      </c>
      <c r="C5" s="9">
        <v>3500</v>
      </c>
      <c r="D5" s="9">
        <v>5000</v>
      </c>
      <c r="E5" s="66"/>
      <c r="F5" s="33" t="s">
        <v>792</v>
      </c>
      <c r="G5" s="9">
        <v>0</v>
      </c>
      <c r="H5" s="9">
        <f>+G8</f>
        <v>12500</v>
      </c>
      <c r="J5" s="135" t="s">
        <v>455</v>
      </c>
    </row>
    <row r="6" spans="2:15" x14ac:dyDescent="0.15">
      <c r="B6" s="33" t="s">
        <v>795</v>
      </c>
      <c r="C6" s="9">
        <f>+C4-C5</f>
        <v>11500</v>
      </c>
      <c r="D6" s="9">
        <f>+D4-D5</f>
        <v>20000</v>
      </c>
      <c r="E6" s="66"/>
      <c r="F6" s="33" t="s">
        <v>816</v>
      </c>
      <c r="G6" s="9">
        <f>+C4</f>
        <v>15000</v>
      </c>
      <c r="H6" s="9">
        <f>+D4</f>
        <v>25000</v>
      </c>
      <c r="J6" s="127" t="s">
        <v>451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1095</v>
      </c>
    </row>
    <row r="7" spans="2:15" x14ac:dyDescent="0.15">
      <c r="C7" s="9"/>
      <c r="D7" s="9"/>
      <c r="F7" s="33" t="s">
        <v>793</v>
      </c>
      <c r="G7" s="9">
        <v>2500</v>
      </c>
      <c r="H7" s="9">
        <v>9000</v>
      </c>
      <c r="J7" s="127" t="s">
        <v>456</v>
      </c>
      <c r="K7" s="9">
        <f>+G8</f>
        <v>12500</v>
      </c>
      <c r="L7" s="66">
        <f>+H8</f>
        <v>28500</v>
      </c>
      <c r="M7" s="66"/>
      <c r="N7" t="s">
        <v>811</v>
      </c>
      <c r="O7" s="33" t="s">
        <v>1090</v>
      </c>
    </row>
    <row r="8" spans="2:15" x14ac:dyDescent="0.15">
      <c r="B8" s="47" t="s">
        <v>796</v>
      </c>
      <c r="C8" s="9">
        <v>1500</v>
      </c>
      <c r="D8" s="9">
        <v>2000</v>
      </c>
      <c r="E8" s="66"/>
      <c r="F8" s="33" t="s">
        <v>794</v>
      </c>
      <c r="G8" s="9">
        <f>+G5+G6-G7</f>
        <v>12500</v>
      </c>
      <c r="H8" s="9">
        <f>+H5+H6-H7</f>
        <v>28500</v>
      </c>
      <c r="J8" s="127" t="s">
        <v>457</v>
      </c>
      <c r="K8" s="9">
        <f>+G33</f>
        <v>500</v>
      </c>
      <c r="L8" s="66">
        <f>+H30</f>
        <v>1500</v>
      </c>
      <c r="M8" s="66"/>
      <c r="N8" t="s">
        <v>457</v>
      </c>
      <c r="O8" s="33" t="s">
        <v>1091</v>
      </c>
    </row>
    <row r="9" spans="2:15" x14ac:dyDescent="0.15">
      <c r="B9" s="47" t="s">
        <v>797</v>
      </c>
      <c r="C9" s="9">
        <v>1000</v>
      </c>
      <c r="D9" s="9">
        <v>1000</v>
      </c>
      <c r="G9" s="9"/>
      <c r="H9" s="9"/>
      <c r="J9" s="135" t="s">
        <v>458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798</v>
      </c>
      <c r="C10" s="9">
        <v>2500</v>
      </c>
      <c r="D10" s="9">
        <v>2500</v>
      </c>
      <c r="F10" s="33" t="s">
        <v>1059</v>
      </c>
      <c r="G10" s="9">
        <f>+G7</f>
        <v>2500</v>
      </c>
      <c r="H10" s="9">
        <f>+H7</f>
        <v>9000</v>
      </c>
      <c r="J10" s="136" t="s">
        <v>452</v>
      </c>
    </row>
    <row r="11" spans="2:15" x14ac:dyDescent="0.15">
      <c r="B11" s="47" t="s">
        <v>799</v>
      </c>
      <c r="C11" s="9">
        <v>1500</v>
      </c>
      <c r="D11" s="9">
        <v>2500</v>
      </c>
      <c r="E11" s="66"/>
      <c r="F11" s="33" t="s">
        <v>1060</v>
      </c>
      <c r="G11" s="9">
        <f>+G8-G5</f>
        <v>12500</v>
      </c>
      <c r="H11" s="9">
        <f>+H8-H5</f>
        <v>16000</v>
      </c>
      <c r="J11" s="135" t="s">
        <v>459</v>
      </c>
    </row>
    <row r="12" spans="2:15" x14ac:dyDescent="0.15">
      <c r="B12" s="47" t="s">
        <v>1071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1094</v>
      </c>
    </row>
    <row r="13" spans="2:15" x14ac:dyDescent="0.15">
      <c r="B13" s="47" t="s">
        <v>167</v>
      </c>
      <c r="C13" s="9">
        <v>500</v>
      </c>
      <c r="D13" s="9">
        <v>500</v>
      </c>
      <c r="F13" s="371" t="s">
        <v>1072</v>
      </c>
      <c r="G13" s="371"/>
      <c r="H13" s="371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1094</v>
      </c>
    </row>
    <row r="14" spans="2:15" x14ac:dyDescent="0.15">
      <c r="B14" s="44" t="s">
        <v>800</v>
      </c>
      <c r="C14" s="66">
        <f>+C13+C12</f>
        <v>7000</v>
      </c>
      <c r="D14" s="66">
        <f>+D13+D12</f>
        <v>8500</v>
      </c>
      <c r="E14" s="9"/>
      <c r="F14" s="14"/>
      <c r="G14" s="10" t="s">
        <v>801</v>
      </c>
      <c r="H14" s="14" t="s">
        <v>802</v>
      </c>
      <c r="J14" s="135" t="s">
        <v>460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469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792</v>
      </c>
      <c r="G16" s="9">
        <v>0</v>
      </c>
      <c r="H16" s="66">
        <f>+G19</f>
        <v>1000</v>
      </c>
      <c r="J16" s="135" t="s">
        <v>461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804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813</v>
      </c>
      <c r="G18" s="9">
        <f>+G17*0.75</f>
        <v>3000</v>
      </c>
      <c r="H18" s="9">
        <f>+H17*0.8</f>
        <v>4800</v>
      </c>
      <c r="J18" s="135" t="s">
        <v>1054</v>
      </c>
    </row>
    <row r="19" spans="2:15" x14ac:dyDescent="0.15">
      <c r="B19" s="14" t="s">
        <v>790</v>
      </c>
      <c r="E19" s="9"/>
      <c r="F19" s="33" t="s">
        <v>794</v>
      </c>
      <c r="G19" s="9">
        <f>+G16+G17-G18</f>
        <v>1000</v>
      </c>
      <c r="H19" s="66">
        <f>+H16+H17-H18</f>
        <v>2200</v>
      </c>
      <c r="J19" s="135" t="s">
        <v>462</v>
      </c>
    </row>
    <row r="20" spans="2:15" x14ac:dyDescent="0.15">
      <c r="B20" s="136" t="s">
        <v>469</v>
      </c>
      <c r="C20" s="66">
        <f>+C15</f>
        <v>4500</v>
      </c>
      <c r="D20" s="66">
        <f>+D15</f>
        <v>11500</v>
      </c>
      <c r="E20" s="9"/>
      <c r="J20" s="127" t="s">
        <v>369</v>
      </c>
      <c r="K20" s="9">
        <f>+G19+G42</f>
        <v>2625</v>
      </c>
      <c r="L20" s="66">
        <f>+H19+H42</f>
        <v>5825</v>
      </c>
      <c r="M20" s="66"/>
      <c r="N20" s="33" t="s">
        <v>1089</v>
      </c>
      <c r="O20" s="33" t="s">
        <v>1092</v>
      </c>
    </row>
    <row r="21" spans="2:15" x14ac:dyDescent="0.15">
      <c r="E21" s="9"/>
      <c r="F21" s="33" t="s">
        <v>1062</v>
      </c>
      <c r="G21" s="66">
        <f>+G18*-1</f>
        <v>-3000</v>
      </c>
      <c r="H21" s="66">
        <f>+H18*-1</f>
        <v>-4800</v>
      </c>
      <c r="J21" s="135" t="s">
        <v>463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820</v>
      </c>
      <c r="E22" s="9"/>
      <c r="F22" s="33" t="s">
        <v>1061</v>
      </c>
      <c r="G22" s="66">
        <f>+G19-G16</f>
        <v>1000</v>
      </c>
      <c r="H22" s="66">
        <f>+H19-H16</f>
        <v>1200</v>
      </c>
      <c r="J22" s="136" t="s">
        <v>452</v>
      </c>
    </row>
    <row r="23" spans="2:15" x14ac:dyDescent="0.15">
      <c r="B23" s="127" t="s">
        <v>484</v>
      </c>
      <c r="C23" s="9">
        <f>+C13</f>
        <v>500</v>
      </c>
      <c r="D23" s="9">
        <f>+D13</f>
        <v>500</v>
      </c>
      <c r="E23" s="9"/>
      <c r="J23" s="135" t="s">
        <v>464</v>
      </c>
    </row>
    <row r="24" spans="2:15" x14ac:dyDescent="0.15">
      <c r="B24" s="127" t="s">
        <v>471</v>
      </c>
      <c r="C24" s="70">
        <f>+G11*-1</f>
        <v>-12500</v>
      </c>
      <c r="D24" s="70">
        <f>+H11*-1</f>
        <v>-16000</v>
      </c>
      <c r="F24" s="371" t="s">
        <v>457</v>
      </c>
      <c r="G24" s="371"/>
      <c r="H24" s="371"/>
      <c r="J24" s="127" t="s">
        <v>465</v>
      </c>
      <c r="K24" s="9">
        <v>0</v>
      </c>
      <c r="L24" s="9">
        <v>0</v>
      </c>
      <c r="M24" s="9"/>
      <c r="N24" t="s">
        <v>1088</v>
      </c>
      <c r="O24" s="33" t="s">
        <v>1093</v>
      </c>
    </row>
    <row r="25" spans="2:15" x14ac:dyDescent="0.15">
      <c r="B25" s="127" t="s">
        <v>472</v>
      </c>
      <c r="C25" s="9">
        <f>+G33*-1</f>
        <v>-500</v>
      </c>
      <c r="D25" s="9">
        <f>+H33*-1</f>
        <v>-1000</v>
      </c>
      <c r="E25" s="66"/>
      <c r="F25" s="14"/>
      <c r="G25" s="10" t="s">
        <v>801</v>
      </c>
      <c r="H25" s="10" t="s">
        <v>802</v>
      </c>
      <c r="J25" s="135" t="s">
        <v>466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807</v>
      </c>
      <c r="C26" s="9">
        <f>+G22</f>
        <v>1000</v>
      </c>
      <c r="D26" s="9">
        <f>+H22</f>
        <v>1200</v>
      </c>
      <c r="G26" s="34"/>
      <c r="H26" s="33"/>
      <c r="J26" s="136" t="s">
        <v>452</v>
      </c>
    </row>
    <row r="27" spans="2:15" x14ac:dyDescent="0.15">
      <c r="B27" s="127" t="s">
        <v>808</v>
      </c>
      <c r="C27" s="9">
        <f>+G45</f>
        <v>1625</v>
      </c>
      <c r="D27" s="9">
        <f>+H45</f>
        <v>2000</v>
      </c>
      <c r="F27" s="33" t="s">
        <v>792</v>
      </c>
      <c r="G27" s="9">
        <v>0</v>
      </c>
      <c r="H27" s="66">
        <f>+G30</f>
        <v>500</v>
      </c>
      <c r="J27" s="135" t="s">
        <v>1078</v>
      </c>
    </row>
    <row r="28" spans="2:15" x14ac:dyDescent="0.15">
      <c r="B28" s="136" t="s">
        <v>821</v>
      </c>
      <c r="C28" s="9">
        <f>SUM(C23:C27)</f>
        <v>-9875</v>
      </c>
      <c r="D28" s="9">
        <f>SUM(D23:D27)</f>
        <v>-13300</v>
      </c>
      <c r="F28" s="33" t="s">
        <v>804</v>
      </c>
      <c r="G28" s="9">
        <v>4000</v>
      </c>
      <c r="H28" s="66">
        <v>6000</v>
      </c>
      <c r="J28" s="127" t="s">
        <v>1056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1095</v>
      </c>
    </row>
    <row r="29" spans="2:15" x14ac:dyDescent="0.15">
      <c r="B29" s="137"/>
      <c r="F29" s="33" t="s">
        <v>814</v>
      </c>
      <c r="G29" s="9">
        <f>+C5</f>
        <v>3500</v>
      </c>
      <c r="H29" s="9">
        <f>+D5</f>
        <v>5000</v>
      </c>
      <c r="J29" s="127" t="s">
        <v>975</v>
      </c>
      <c r="L29" s="66">
        <f>+K30</f>
        <v>4500</v>
      </c>
      <c r="M29" s="66"/>
      <c r="N29" s="44" t="s">
        <v>817</v>
      </c>
      <c r="O29" s="33" t="s">
        <v>1095</v>
      </c>
    </row>
    <row r="30" spans="2:15" x14ac:dyDescent="0.15">
      <c r="B30" s="136" t="s">
        <v>1040</v>
      </c>
      <c r="C30" s="66">
        <f>+C20+C28</f>
        <v>-5375</v>
      </c>
      <c r="D30" s="66">
        <f>+D20+D28</f>
        <v>-1800</v>
      </c>
      <c r="F30" s="33" t="s">
        <v>794</v>
      </c>
      <c r="G30" s="9">
        <f>+G27+G28-G29</f>
        <v>500</v>
      </c>
      <c r="H30" s="66">
        <f>+H27+H28-H29</f>
        <v>1500</v>
      </c>
      <c r="J30" s="162" t="s">
        <v>469</v>
      </c>
      <c r="K30" s="9">
        <f>+C15</f>
        <v>4500</v>
      </c>
      <c r="L30" s="66">
        <f>+D15</f>
        <v>11500</v>
      </c>
      <c r="M30" s="66"/>
      <c r="N30" s="44" t="s">
        <v>817</v>
      </c>
      <c r="O30" s="33" t="s">
        <v>1095</v>
      </c>
    </row>
    <row r="31" spans="2:15" x14ac:dyDescent="0.15">
      <c r="J31" s="135" t="s">
        <v>1057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819</v>
      </c>
      <c r="F32" s="33" t="s">
        <v>1062</v>
      </c>
      <c r="G32" s="66">
        <v>0</v>
      </c>
      <c r="H32" s="66">
        <v>0</v>
      </c>
    </row>
    <row r="33" spans="2:14" x14ac:dyDescent="0.15">
      <c r="B33" s="136" t="s">
        <v>474</v>
      </c>
      <c r="C33" s="9">
        <f>+G57*-1</f>
        <v>-30000</v>
      </c>
      <c r="D33" s="9">
        <v>0</v>
      </c>
      <c r="F33" s="33" t="s">
        <v>1063</v>
      </c>
      <c r="G33" s="66">
        <f>+G30-G27</f>
        <v>500</v>
      </c>
      <c r="H33" s="66">
        <f>+H30-H27</f>
        <v>1000</v>
      </c>
      <c r="J33" s="135" t="s">
        <v>1058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470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818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812</v>
      </c>
      <c r="H36" s="10"/>
    </row>
    <row r="37" spans="2:14" x14ac:dyDescent="0.15">
      <c r="B37" s="135" t="s">
        <v>791</v>
      </c>
      <c r="C37" s="9"/>
      <c r="D37" s="9"/>
      <c r="F37" s="14"/>
      <c r="G37" s="10" t="s">
        <v>801</v>
      </c>
      <c r="H37" s="10" t="s">
        <v>802</v>
      </c>
    </row>
    <row r="38" spans="2:14" x14ac:dyDescent="0.15">
      <c r="B38" s="136" t="s">
        <v>1056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1041</v>
      </c>
      <c r="C39" s="9">
        <f>+C38</f>
        <v>50000</v>
      </c>
      <c r="D39" s="9">
        <f>+D38</f>
        <v>0</v>
      </c>
      <c r="F39" s="33" t="s">
        <v>792</v>
      </c>
      <c r="G39" s="9">
        <v>0</v>
      </c>
      <c r="H39" s="66">
        <f>+G42</f>
        <v>1625</v>
      </c>
    </row>
    <row r="40" spans="2:14" x14ac:dyDescent="0.15">
      <c r="F40" s="33" t="s">
        <v>806</v>
      </c>
      <c r="G40" s="9">
        <f>+C12</f>
        <v>6500</v>
      </c>
      <c r="H40" s="9">
        <f>+D12</f>
        <v>8000</v>
      </c>
    </row>
    <row r="41" spans="2:14" x14ac:dyDescent="0.15">
      <c r="F41" s="33" t="s">
        <v>805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475</v>
      </c>
      <c r="C42" s="9">
        <f>+C39+C35+C30</f>
        <v>14625</v>
      </c>
      <c r="D42" s="9">
        <f>+D39+D35+D30</f>
        <v>-1800</v>
      </c>
      <c r="F42" s="33" t="s">
        <v>794</v>
      </c>
      <c r="G42" s="9">
        <f>+G39+G40-G41</f>
        <v>1625</v>
      </c>
      <c r="H42" s="66">
        <f>+H39+H40-H41</f>
        <v>3625</v>
      </c>
      <c r="J42" s="14" t="s">
        <v>976</v>
      </c>
    </row>
    <row r="43" spans="2:14" x14ac:dyDescent="0.15">
      <c r="B43" s="137"/>
      <c r="C43" s="9"/>
      <c r="D43" s="9"/>
    </row>
    <row r="44" spans="2:14" x14ac:dyDescent="0.15">
      <c r="B44" s="136" t="s">
        <v>477</v>
      </c>
      <c r="C44" s="9">
        <v>0</v>
      </c>
      <c r="D44" s="9">
        <f>+C45</f>
        <v>14625</v>
      </c>
      <c r="F44" s="33" t="s">
        <v>1059</v>
      </c>
      <c r="G44" s="66">
        <f>+G41*-1</f>
        <v>-4875</v>
      </c>
      <c r="H44" s="66">
        <f>+H41*-1</f>
        <v>-6000</v>
      </c>
      <c r="J44" s="33" t="s">
        <v>977</v>
      </c>
    </row>
    <row r="45" spans="2:14" x14ac:dyDescent="0.15">
      <c r="B45" s="136" t="s">
        <v>476</v>
      </c>
      <c r="C45" s="9">
        <f>+C44+C42</f>
        <v>14625</v>
      </c>
      <c r="D45" s="9">
        <f>+D44+D42</f>
        <v>12825</v>
      </c>
      <c r="F45" s="33" t="s">
        <v>1064</v>
      </c>
      <c r="G45" s="66">
        <f>+G42-G39</f>
        <v>1625</v>
      </c>
      <c r="H45" s="66">
        <f>+H42-H39</f>
        <v>2000</v>
      </c>
      <c r="J45" s="47" t="s">
        <v>979</v>
      </c>
      <c r="K45" s="102">
        <f>+K16/K21</f>
        <v>21.761904761904763</v>
      </c>
      <c r="L45" s="102">
        <f>+L16/L21</f>
        <v>12.330472103004292</v>
      </c>
      <c r="M45" s="102"/>
      <c r="N45" s="33" t="s">
        <v>982</v>
      </c>
    </row>
    <row r="46" spans="2:14" x14ac:dyDescent="0.15">
      <c r="F46" s="33"/>
      <c r="G46" s="66"/>
      <c r="H46" s="66"/>
      <c r="J46" s="47" t="s">
        <v>980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983</v>
      </c>
    </row>
    <row r="47" spans="2:14" x14ac:dyDescent="0.15">
      <c r="F47" s="14" t="s">
        <v>815</v>
      </c>
      <c r="G47" s="370" t="s">
        <v>451</v>
      </c>
      <c r="H47" s="370"/>
      <c r="J47" s="47" t="s">
        <v>981</v>
      </c>
      <c r="N47" s="33" t="s">
        <v>984</v>
      </c>
    </row>
    <row r="48" spans="2:14" x14ac:dyDescent="0.15">
      <c r="B48" s="10" t="s">
        <v>817</v>
      </c>
      <c r="C48" s="10" t="s">
        <v>801</v>
      </c>
      <c r="D48" s="10" t="s">
        <v>802</v>
      </c>
      <c r="G48" s="10" t="s">
        <v>801</v>
      </c>
      <c r="H48" s="10" t="s">
        <v>802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985</v>
      </c>
    </row>
    <row r="50" spans="2:14" x14ac:dyDescent="0.15">
      <c r="B50" s="33" t="s">
        <v>816</v>
      </c>
      <c r="C50" s="9">
        <v>15000</v>
      </c>
      <c r="D50" s="9">
        <v>25000</v>
      </c>
      <c r="F50" s="33" t="s">
        <v>809</v>
      </c>
      <c r="G50" s="9">
        <f>+G21</f>
        <v>-3000</v>
      </c>
      <c r="H50" s="9">
        <f>+H21</f>
        <v>-4800</v>
      </c>
      <c r="J50" s="47" t="s">
        <v>986</v>
      </c>
      <c r="N50" s="33" t="s">
        <v>987</v>
      </c>
    </row>
    <row r="51" spans="2:14" x14ac:dyDescent="0.15">
      <c r="B51" s="47" t="s">
        <v>803</v>
      </c>
      <c r="C51" s="9">
        <v>3500</v>
      </c>
      <c r="D51" s="9">
        <v>5000</v>
      </c>
      <c r="F51" s="33" t="s">
        <v>457</v>
      </c>
      <c r="G51" s="9">
        <f>+G32</f>
        <v>0</v>
      </c>
      <c r="H51" s="9">
        <f>+H32</f>
        <v>0</v>
      </c>
      <c r="J51" s="47" t="s">
        <v>988</v>
      </c>
      <c r="N51" s="33" t="s">
        <v>989</v>
      </c>
    </row>
    <row r="52" spans="2:14" x14ac:dyDescent="0.15">
      <c r="B52" s="33" t="s">
        <v>795</v>
      </c>
      <c r="C52" s="9">
        <f>+C50-C51</f>
        <v>11500</v>
      </c>
      <c r="D52" s="9">
        <f>+D50-D51</f>
        <v>20000</v>
      </c>
      <c r="F52" s="33" t="s">
        <v>810</v>
      </c>
      <c r="G52" s="9">
        <f>+G44</f>
        <v>-4875</v>
      </c>
      <c r="H52" s="9">
        <f>+H44</f>
        <v>-6000</v>
      </c>
      <c r="J52" s="47" t="s">
        <v>990</v>
      </c>
      <c r="N52" s="33" t="s">
        <v>991</v>
      </c>
    </row>
    <row r="53" spans="2:14" x14ac:dyDescent="0.15">
      <c r="B53" s="47" t="s">
        <v>800</v>
      </c>
      <c r="C53" s="66">
        <f>+C14</f>
        <v>7000</v>
      </c>
      <c r="D53" s="66">
        <f>+D14</f>
        <v>8500</v>
      </c>
      <c r="F53" s="33" t="s">
        <v>1042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469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801</v>
      </c>
      <c r="H54" s="10" t="s">
        <v>802</v>
      </c>
      <c r="J54" s="33" t="s">
        <v>978</v>
      </c>
    </row>
    <row r="55" spans="2:14" x14ac:dyDescent="0.15">
      <c r="B55" s="47"/>
      <c r="C55" s="9"/>
      <c r="D55" s="9"/>
      <c r="F55" s="73"/>
      <c r="G55" s="6"/>
      <c r="H55" s="6"/>
      <c r="J55" s="47" t="s">
        <v>992</v>
      </c>
      <c r="N55" s="33" t="s">
        <v>993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994</v>
      </c>
      <c r="N56" s="33" t="s">
        <v>995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998</v>
      </c>
      <c r="J2" s="48" t="s">
        <v>1001</v>
      </c>
    </row>
    <row r="4" spans="2:10" x14ac:dyDescent="0.15">
      <c r="B4" s="14" t="s">
        <v>977</v>
      </c>
    </row>
    <row r="5" spans="2:10" x14ac:dyDescent="0.15">
      <c r="B5" s="47" t="s">
        <v>979</v>
      </c>
      <c r="C5" s="75" t="s">
        <v>296</v>
      </c>
      <c r="D5" s="256">
        <f>D153/D168</f>
        <v>99.440966328828836</v>
      </c>
      <c r="E5" s="256">
        <f>E153/E168</f>
        <v>-124.13977430224425</v>
      </c>
      <c r="F5" s="256">
        <f>F153/F168</f>
        <v>-112.52741329629426</v>
      </c>
      <c r="G5" s="256" t="e">
        <f>G153/G168</f>
        <v>#REF!</v>
      </c>
      <c r="H5" s="256" t="e">
        <f>H153/H168</f>
        <v>#REF!</v>
      </c>
      <c r="I5" s="256"/>
      <c r="J5" s="48" t="s">
        <v>1006</v>
      </c>
    </row>
    <row r="6" spans="2:10" x14ac:dyDescent="0.15">
      <c r="B6" s="47" t="s">
        <v>1008</v>
      </c>
      <c r="C6" s="75" t="s">
        <v>296</v>
      </c>
      <c r="D6" s="256">
        <f>(D150+D151)/D168</f>
        <v>98.143669031531545</v>
      </c>
      <c r="E6" s="256">
        <f>(E150+E151)/E168</f>
        <v>-125.36140314069551</v>
      </c>
      <c r="F6" s="256">
        <f>(F150+F151)/F168</f>
        <v>-113.72016757050534</v>
      </c>
      <c r="G6" s="256" t="e">
        <f>(G150+G151)/G168</f>
        <v>#REF!</v>
      </c>
      <c r="H6" s="256" t="e">
        <f>(H150+H151)/H168</f>
        <v>#REF!</v>
      </c>
      <c r="I6" s="256"/>
      <c r="J6" s="48" t="s">
        <v>1013</v>
      </c>
    </row>
    <row r="7" spans="2:10" x14ac:dyDescent="0.15">
      <c r="C7" s="75"/>
    </row>
    <row r="8" spans="2:10" x14ac:dyDescent="0.15">
      <c r="B8" s="14" t="s">
        <v>999</v>
      </c>
      <c r="C8" s="75"/>
    </row>
    <row r="9" spans="2:10" x14ac:dyDescent="0.15">
      <c r="B9" s="47" t="s">
        <v>1014</v>
      </c>
      <c r="C9" s="75" t="s">
        <v>296</v>
      </c>
      <c r="D9" s="256">
        <f>(D20+D28+D33)/D151</f>
        <v>9.2858578246671684</v>
      </c>
      <c r="E9" s="256">
        <f>(E20+E28+E33)/E151</f>
        <v>12.539170506912443</v>
      </c>
      <c r="F9" s="256">
        <f>(F20+F28+F33)/F151</f>
        <v>8.724328101486492</v>
      </c>
      <c r="G9" s="256" t="e">
        <f>(G20+G28+G33)/G151</f>
        <v>#VALUE!</v>
      </c>
      <c r="H9" s="256" t="e">
        <f>(H20+H28+H33)/H151</f>
        <v>#REF!</v>
      </c>
      <c r="I9" s="257"/>
      <c r="J9" s="48" t="s">
        <v>1015</v>
      </c>
    </row>
    <row r="10" spans="2:10" x14ac:dyDescent="0.15">
      <c r="B10" s="47" t="s">
        <v>988</v>
      </c>
      <c r="C10" s="75" t="s">
        <v>296</v>
      </c>
      <c r="D10" s="256">
        <f>D21/(D152/2)</f>
        <v>1.8663194444444444</v>
      </c>
      <c r="E10" s="257">
        <f>E21/((D152+E152)/2)</f>
        <v>4.3369775397887844</v>
      </c>
      <c r="F10" s="257">
        <f>F21/((E152+F152)/2)</f>
        <v>2.7460310316762309</v>
      </c>
      <c r="G10" s="257">
        <f>G21/((F152+G152)/2)</f>
        <v>0.50250509378057218</v>
      </c>
      <c r="H10" s="257">
        <f>H21/((G152+H152)/2)</f>
        <v>0.75676995608115993</v>
      </c>
      <c r="J10" s="48" t="s">
        <v>1005</v>
      </c>
    </row>
    <row r="11" spans="2:10" x14ac:dyDescent="0.15">
      <c r="B11" s="47" t="s">
        <v>990</v>
      </c>
      <c r="C11" s="75"/>
      <c r="D11" s="256">
        <f>D21/(D166/2)</f>
        <v>2.4211711711711712</v>
      </c>
      <c r="E11" s="257">
        <f>E21/((D166+E166)/2)</f>
        <v>5.4339520667933954</v>
      </c>
      <c r="F11" s="257">
        <f>F21/((E166+F166)/2)</f>
        <v>3.2981923157616029</v>
      </c>
      <c r="G11" s="257">
        <f>G21/((F166+G166)/2)</f>
        <v>1.1810660518106606</v>
      </c>
      <c r="H11" s="257">
        <f>H21/((G166+H166)/2)</f>
        <v>1.1917706985432837</v>
      </c>
      <c r="J11" s="48" t="s">
        <v>1004</v>
      </c>
    </row>
    <row r="12" spans="2:10" x14ac:dyDescent="0.15">
      <c r="C12" s="75"/>
    </row>
    <row r="13" spans="2:10" x14ac:dyDescent="0.15">
      <c r="B13" s="14" t="s">
        <v>978</v>
      </c>
      <c r="C13" s="75"/>
    </row>
    <row r="14" spans="2:10" x14ac:dyDescent="0.15">
      <c r="B14" s="47" t="s">
        <v>992</v>
      </c>
      <c r="C14" s="75" t="s">
        <v>296</v>
      </c>
      <c r="D14" s="258">
        <f>D113/(D20+D28+D33)</f>
        <v>-152.0458903887251</v>
      </c>
      <c r="E14" s="258">
        <f t="shared" ref="E14:H14" si="0">E113/(E20+E28+E33)</f>
        <v>-28.039473633594032</v>
      </c>
      <c r="F14" s="258">
        <f t="shared" si="0"/>
        <v>-18.003792024230595</v>
      </c>
      <c r="G14" s="258" t="e">
        <f t="shared" si="0"/>
        <v>#REF!</v>
      </c>
      <c r="H14" s="258" t="e">
        <f t="shared" si="0"/>
        <v>#REF!</v>
      </c>
      <c r="J14" s="48" t="s">
        <v>1002</v>
      </c>
    </row>
    <row r="15" spans="2:10" x14ac:dyDescent="0.15">
      <c r="B15" s="47" t="s">
        <v>1000</v>
      </c>
      <c r="C15" s="75" t="s">
        <v>296</v>
      </c>
      <c r="D15" s="258">
        <f>D113/(+D180/2)</f>
        <v>-5.1344465392579277</v>
      </c>
      <c r="E15" s="258">
        <f>E113/((D180+E180)/2)</f>
        <v>7.0218346016704798</v>
      </c>
      <c r="F15" s="258">
        <f>F113/((E180+F180)/2)</f>
        <v>0.76617086251463407</v>
      </c>
      <c r="G15" s="258" t="e">
        <f>G113/((F180+G180)/2)</f>
        <v>#REF!</v>
      </c>
      <c r="H15" s="258" t="e">
        <f>H113/((G180+H180)/2)</f>
        <v>#REF!</v>
      </c>
      <c r="J15" s="48" t="s">
        <v>1003</v>
      </c>
    </row>
    <row r="17" spans="1:55" ht="12.75" customHeight="1" x14ac:dyDescent="0.2">
      <c r="A17" s="220"/>
      <c r="B17" s="255" t="s">
        <v>1007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488</v>
      </c>
      <c r="BC19" s="65"/>
    </row>
    <row r="20" spans="1:55" s="33" customFormat="1" x14ac:dyDescent="0.15">
      <c r="B20" s="47" t="s">
        <v>488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5184000</v>
      </c>
      <c r="G20" s="70" t="e">
        <f>'FIN-P&amp;L_CWS'!H10</f>
        <v>#VALUE!</v>
      </c>
      <c r="H20" s="70">
        <f>'FIN-P&amp;L_CWS'!I10</f>
        <v>11862000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3600000</v>
      </c>
      <c r="G21" s="70">
        <f>'FIN-P&amp;L_CWS'!H11</f>
        <v>931756</v>
      </c>
      <c r="H21" s="70">
        <f>'FIN-P&amp;L_CWS'!I11</f>
        <v>8237500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339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1584000</v>
      </c>
      <c r="G22" s="70" t="e">
        <f>'FIN-P&amp;L_CWS'!H12</f>
        <v>#VALUE!</v>
      </c>
      <c r="H22" s="70">
        <f>'FIN-P&amp;L_CWS'!I12</f>
        <v>3624500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326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0.30555555555555558</v>
      </c>
      <c r="G23" s="46" t="e">
        <f>'FIN-P&amp;L_CWS'!H13</f>
        <v>#VALUE!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358</v>
      </c>
      <c r="BC25" s="65"/>
    </row>
    <row r="26" spans="1:55" s="33" customFormat="1" x14ac:dyDescent="0.15">
      <c r="B26" s="47" t="s">
        <v>358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56.42</v>
      </c>
      <c r="G26" s="70" t="e">
        <f>'FIN-P&amp;L_CWS'!H16</f>
        <v>#REF!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359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 t="e">
        <f>'FIN-P&amp;L_CWS'!H17</f>
        <v>#REF!</v>
      </c>
      <c r="H27" s="70" t="e">
        <f>'FIN-P&amp;L_CWS'!I17</f>
        <v>#REF!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363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56.42</v>
      </c>
      <c r="G28" s="70" t="e">
        <f>'FIN-P&amp;L_CWS'!H18</f>
        <v>#REF!</v>
      </c>
      <c r="H28" s="70" t="e">
        <f>'FIN-P&amp;L_CWS'!I18</f>
        <v>#REF!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487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362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242500</v>
      </c>
      <c r="G31" s="70" t="e">
        <f>'FIN-P&amp;L_CWS'!H21</f>
        <v>#REF!</v>
      </c>
      <c r="H31" s="70">
        <f>'FIN-P&amp;L_CWS'!I21</f>
        <v>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361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 t="e">
        <f>'FIN-P&amp;L_CWS'!H22</f>
        <v>#REF!</v>
      </c>
      <c r="H32" s="70" t="e">
        <f>'FIN-P&amp;L_CWS'!I22</f>
        <v>#REF!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364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242500</v>
      </c>
      <c r="G33" s="70" t="e">
        <f>'FIN-P&amp;L_CWS'!H23</f>
        <v>#REF!</v>
      </c>
      <c r="H33" s="70" t="e">
        <f>'FIN-P&amp;L_CWS'!I23</f>
        <v>#REF!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365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1826556.4199999997</v>
      </c>
      <c r="G35" s="70" t="e">
        <f>'FIN-P&amp;L_CWS'!H25</f>
        <v>#REF!</v>
      </c>
      <c r="H35" s="70" t="e">
        <f>'FIN-P&amp;L_CWS'!I25</f>
        <v>#REF!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485</v>
      </c>
    </row>
    <row r="38" spans="1:55" x14ac:dyDescent="0.15">
      <c r="B38" s="44"/>
    </row>
    <row r="39" spans="1:55" s="50" customFormat="1" x14ac:dyDescent="0.15">
      <c r="A39" s="74"/>
      <c r="B39" s="128" t="s">
        <v>401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402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428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448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449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417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418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419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421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422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489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383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508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33664989.125</v>
      </c>
      <c r="F56" s="70">
        <f>'FIN-P&amp;L_CWS'!G46</f>
        <v>43322263.910500005</v>
      </c>
      <c r="G56" s="70" t="e">
        <f>'FIN-P&amp;L_CWS'!H46</f>
        <v>#VALUE!</v>
      </c>
      <c r="H56" s="70" t="e">
        <f>'FIN-P&amp;L_CWS'!I46</f>
        <v>#REF!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389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 t="e">
        <f>'FIN-P&amp;L_CWS'!H48</f>
        <v>#VALUE!</v>
      </c>
      <c r="H58" s="70" t="e">
        <f>'FIN-P&amp;L_CWS'!I48</f>
        <v>#REF!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 t="e">
        <f>'FIN-P&amp;L_CWS'!H49</f>
        <v>#VALUE!</v>
      </c>
      <c r="H59" s="70" t="e">
        <f>'FIN-P&amp;L_CWS'!I49</f>
        <v>#REF!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509</v>
      </c>
      <c r="C60" s="70">
        <f>'FIN-P&amp;L_CWS'!D50</f>
        <v>0</v>
      </c>
      <c r="D60" s="70">
        <f>'FIN-P&amp;L_CWS'!E50</f>
        <v>52810438</v>
      </c>
      <c r="E60" s="70">
        <f>'FIN-P&amp;L_CWS'!F50</f>
        <v>67264989.125</v>
      </c>
      <c r="F60" s="70">
        <f>'FIN-P&amp;L_CWS'!G50</f>
        <v>76922263.910500005</v>
      </c>
      <c r="G60" s="70" t="e">
        <f>'FIN-P&amp;L_CWS'!H50</f>
        <v>#VALUE!</v>
      </c>
      <c r="H60" s="70" t="e">
        <f>'FIN-P&amp;L_CWS'!I50</f>
        <v>#REF!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492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389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493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494</v>
      </c>
      <c r="BC69" s="167"/>
    </row>
    <row r="70" spans="1:55" x14ac:dyDescent="0.15">
      <c r="B70" s="47" t="s">
        <v>390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13452997.825000003</v>
      </c>
      <c r="F70" s="70">
        <f>'FIN-P&amp;L_CWS'!G60</f>
        <v>15384452.782100001</v>
      </c>
      <c r="G70" s="70" t="e">
        <f>'FIN-P&amp;L_CWS'!H60</f>
        <v>#VALUE!</v>
      </c>
      <c r="H70" s="70" t="e">
        <f>'FIN-P&amp;L_CWS'!I60</f>
        <v>#REF!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490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 t="e">
        <f>'FIN-P&amp;L_CWS'!H62</f>
        <v>#VALUE!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495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20202085.824999999</v>
      </c>
      <c r="F73" s="70">
        <f>'FIN-P&amp;L_CWS'!G63</f>
        <v>22133540.782099999</v>
      </c>
      <c r="G73" s="70" t="e">
        <f>'FIN-P&amp;L_CWS'!H63</f>
        <v>#VALUE!</v>
      </c>
      <c r="H73" s="70" t="e">
        <f>'FIN-P&amp;L_CWS'!I63</f>
        <v>#REF!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491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123467074.95000002</v>
      </c>
      <c r="F75" s="70">
        <f>'FIN-P&amp;L_CWS'!G65</f>
        <v>99055804.692599982</v>
      </c>
      <c r="G75" s="70" t="e">
        <f>'FIN-P&amp;L_CWS'!H65</f>
        <v>#VALUE!</v>
      </c>
      <c r="H75" s="70" t="e">
        <f>'FIN-P&amp;L_CWS'!I65</f>
        <v>#REF!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1011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123905584.45000002</v>
      </c>
      <c r="F111" s="70">
        <f>'FIN-P&amp;L_CWS'!G101</f>
        <v>99525149.613433346</v>
      </c>
      <c r="G111" s="70" t="e">
        <f>'FIN-P&amp;L_CWS'!H101</f>
        <v>#VALUE!</v>
      </c>
      <c r="H111" s="70" t="e">
        <f>'FIN-P&amp;L_CWS'!I101</f>
        <v>#REF!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469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-122454129.45000002</v>
      </c>
      <c r="F113" s="70">
        <f>'FIN-P&amp;L_CWS'!G103</f>
        <v>-97698593.193433329</v>
      </c>
      <c r="G113" s="70" t="e">
        <f>'FIN-P&amp;L_CWS'!H103</f>
        <v>#REF!</v>
      </c>
      <c r="H113" s="70" t="e">
        <f>'FIN-P&amp;L_CWS'!I103</f>
        <v>#REF!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1009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-234896330.05000001</v>
      </c>
      <c r="F114" s="70">
        <f>'FIN-P&amp;L_CWS'!G104</f>
        <v>-332594923.24343336</v>
      </c>
      <c r="G114" s="70" t="e">
        <f>'FIN-P&amp;L_CWS'!H104</f>
        <v>#REF!</v>
      </c>
      <c r="H114" s="70" t="e">
        <f>'FIN-P&amp;L_CWS'!I104</f>
        <v>#REF!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836</v>
      </c>
    </row>
    <row r="118" spans="2:54" x14ac:dyDescent="0.15">
      <c r="B118" s="136" t="s">
        <v>452</v>
      </c>
    </row>
    <row r="119" spans="2:54" x14ac:dyDescent="0.15">
      <c r="B119" s="135" t="s">
        <v>837</v>
      </c>
    </row>
    <row r="120" spans="2:54" x14ac:dyDescent="0.15">
      <c r="B120" s="136" t="s">
        <v>469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-122454129.45000002</v>
      </c>
      <c r="F120" s="121">
        <f>'FIN-CASHFLOW_CWS'!F5</f>
        <v>-97698593.193433329</v>
      </c>
      <c r="G120" s="121" t="e">
        <f>'FIN-CASHFLOW_CWS'!G5</f>
        <v>#REF!</v>
      </c>
      <c r="H120" s="121" t="e">
        <f>'FIN-CASHFLOW_CWS'!H5</f>
        <v>#REF!</v>
      </c>
      <c r="I120" s="121"/>
    </row>
    <row r="121" spans="2:54" x14ac:dyDescent="0.15">
      <c r="B121" s="136" t="s">
        <v>452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997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484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471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>
        <f>'FIN-CASHFLOW_CWS'!F9</f>
        <v>-273717.79000000004</v>
      </c>
      <c r="G124" s="121" t="e">
        <f>'FIN-CASHFLOW_CWS'!G9</f>
        <v>#REF!</v>
      </c>
      <c r="H124" s="121" t="e">
        <f>'FIN-CASHFLOW_CWS'!H9</f>
        <v>#REF!</v>
      </c>
      <c r="I124" s="121"/>
    </row>
    <row r="125" spans="2:54" x14ac:dyDescent="0.15">
      <c r="B125" s="127" t="s">
        <v>472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-18060000</v>
      </c>
      <c r="I125" s="121"/>
    </row>
    <row r="126" spans="2:54" x14ac:dyDescent="0.15">
      <c r="B126" s="127" t="s">
        <v>473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13776032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821</v>
      </c>
      <c r="C128" s="121">
        <f>'FIN-CASHFLOW_CWS'!C13</f>
        <v>0</v>
      </c>
      <c r="D128" s="121">
        <f>'FIN-CASHFLOW_CWS'!D13</f>
        <v>-193345</v>
      </c>
      <c r="E128" s="121">
        <f>'FIN-CASHFLOW_CWS'!E13</f>
        <v>-255705</v>
      </c>
      <c r="F128" s="121">
        <f>'FIN-CASHFLOW_CWS'!F13</f>
        <v>-412781.45666666678</v>
      </c>
      <c r="G128" s="121" t="e">
        <f>'FIN-CASHFLOW_CWS'!G13</f>
        <v>#REF!</v>
      </c>
      <c r="H128" s="121" t="e">
        <f>'FIN-CASHFLOW_CWS'!H13</f>
        <v>#REF!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839</v>
      </c>
      <c r="C130" s="121">
        <f>'FIN-CASHFLOW_CWS'!C15</f>
        <v>-28592</v>
      </c>
      <c r="D130" s="121">
        <f>'FIN-CASHFLOW_CWS'!D15</f>
        <v>-112606953.60000001</v>
      </c>
      <c r="E130" s="121">
        <f>'FIN-CASHFLOW_CWS'!E15</f>
        <v>-122709834.45000002</v>
      </c>
      <c r="F130" s="121">
        <f>'FIN-CASHFLOW_CWS'!F15</f>
        <v>-98111374.650099993</v>
      </c>
      <c r="G130" s="121" t="e">
        <f>'FIN-CASHFLOW_CWS'!G15</f>
        <v>#REF!</v>
      </c>
      <c r="H130" s="121" t="e">
        <f>'FIN-CASHFLOW_CWS'!H15</f>
        <v>#REF!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840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474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841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842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467</v>
      </c>
      <c r="C138" s="121">
        <f>'FIN-CASHFLOW_CWS'!C23</f>
        <v>47195599.800000004</v>
      </c>
      <c r="D138" s="121">
        <f>'FIN-CASHFLOW_CWS'!D23</f>
        <v>109034614.84999999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452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475</v>
      </c>
      <c r="C140" s="121">
        <f>'FIN-CASHFLOW_CWS'!C25</f>
        <v>47167007.800000004</v>
      </c>
      <c r="D140" s="121">
        <f>'FIN-CASHFLOW_CWS'!D25</f>
        <v>-3670838.7500000149</v>
      </c>
      <c r="E140" s="121">
        <f>'FIN-CASHFLOW_CWS'!E25</f>
        <v>-122716834.45000002</v>
      </c>
      <c r="F140" s="121">
        <f>'FIN-CASHFLOW_CWS'!F25</f>
        <v>-98105874.650099993</v>
      </c>
      <c r="G140" s="121" t="e">
        <f>'FIN-CASHFLOW_CWS'!G25</f>
        <v>#REF!</v>
      </c>
      <c r="H140" s="121" t="e">
        <f>'FIN-CASHFLOW_CWS'!H25</f>
        <v>#REF!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477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43496169.04999999</v>
      </c>
      <c r="F142" s="121">
        <f>'FIN-CASHFLOW_CWS'!F27</f>
        <v>-79220665.400000036</v>
      </c>
      <c r="G142" s="121">
        <f>'FIN-CASHFLOW_CWS'!G27</f>
        <v>-177326540.05010003</v>
      </c>
      <c r="H142" s="121" t="e">
        <f>'FIN-CASHFLOW_CWS'!H27</f>
        <v>#REF!</v>
      </c>
      <c r="I142" s="121"/>
    </row>
    <row r="143" spans="2:9" x14ac:dyDescent="0.15">
      <c r="B143" s="136" t="s">
        <v>476</v>
      </c>
      <c r="C143" s="121">
        <f>'FIN-CASHFLOW_CWS'!C28</f>
        <v>47167007.800000004</v>
      </c>
      <c r="D143" s="121">
        <f>'FIN-CASHFLOW_CWS'!D28</f>
        <v>43496169.04999999</v>
      </c>
      <c r="E143" s="121">
        <f>'FIN-CASHFLOW_CWS'!E28</f>
        <v>-79220665.400000036</v>
      </c>
      <c r="F143" s="121">
        <f>'FIN-CASHFLOW_CWS'!F28</f>
        <v>-177326540.05010003</v>
      </c>
      <c r="G143" s="121" t="e">
        <f>'FIN-CASHFLOW_CWS'!G28</f>
        <v>#REF!</v>
      </c>
      <c r="H143" s="121" t="e">
        <f>'FIN-CASHFLOW_CWS'!H28</f>
        <v>#REF!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453</v>
      </c>
    </row>
    <row r="146" spans="2:9" x14ac:dyDescent="0.15">
      <c r="B146" s="134"/>
    </row>
    <row r="147" spans="2:9" x14ac:dyDescent="0.15">
      <c r="B147" s="135" t="s">
        <v>454</v>
      </c>
    </row>
    <row r="148" spans="2:9" x14ac:dyDescent="0.15">
      <c r="B148" s="135"/>
    </row>
    <row r="149" spans="2:9" x14ac:dyDescent="0.15">
      <c r="B149" s="135" t="s">
        <v>455</v>
      </c>
    </row>
    <row r="150" spans="2:9" x14ac:dyDescent="0.15">
      <c r="B150" s="136" t="s">
        <v>451</v>
      </c>
      <c r="C150" s="121">
        <f>'FIN-BALANCE_CWS'!D7</f>
        <v>47167007.800000004</v>
      </c>
      <c r="D150" s="121">
        <f>'FIN-BALANCE_CWS'!E7</f>
        <v>43496169.050000004</v>
      </c>
      <c r="E150" s="121">
        <f>'FIN-BALANCE_CWS'!F7</f>
        <v>-79220665.399999991</v>
      </c>
      <c r="F150" s="121">
        <f>'FIN-BALANCE_CWS'!G7</f>
        <v>-177326540.0501</v>
      </c>
      <c r="G150" s="121" t="e">
        <f>'FIN-BALANCE_CWS'!H7</f>
        <v>#REF!</v>
      </c>
      <c r="H150" s="121" t="e">
        <f>'FIN-BALANCE_CWS'!I7</f>
        <v>#REF!</v>
      </c>
      <c r="I150" s="121"/>
    </row>
    <row r="151" spans="2:9" x14ac:dyDescent="0.15">
      <c r="B151" s="136" t="s">
        <v>456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>
        <f>'FIN-BALANCE_CWS'!G8</f>
        <v>622002.78999999992</v>
      </c>
      <c r="G151" s="121" t="e">
        <f>'FIN-BALANCE_CWS'!H8</f>
        <v>#REF!</v>
      </c>
      <c r="H151" s="121" t="e">
        <f>'FIN-BALANCE_CWS'!I8</f>
        <v>#REF!</v>
      </c>
      <c r="I151" s="121"/>
    </row>
    <row r="152" spans="2:9" x14ac:dyDescent="0.15">
      <c r="B152" s="136" t="s">
        <v>457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19915078</v>
      </c>
      <c r="I152" s="121"/>
    </row>
    <row r="153" spans="2:9" x14ac:dyDescent="0.15">
      <c r="B153" s="135" t="s">
        <v>458</v>
      </c>
      <c r="C153" s="121">
        <f>'FIN-BALANCE_CWS'!D10</f>
        <v>47167007.800000004</v>
      </c>
      <c r="D153" s="121">
        <f>'FIN-BALANCE_CWS'!E10</f>
        <v>44151789.050000004</v>
      </c>
      <c r="E153" s="121">
        <f>'FIN-BALANCE_CWS'!F10</f>
        <v>-78103780.399999991</v>
      </c>
      <c r="F153" s="121">
        <f>'FIN-BALANCE_CWS'!G10</f>
        <v>-174851171.26010001</v>
      </c>
      <c r="G153" s="121" t="e">
        <f>'FIN-BALANCE_CWS'!H10</f>
        <v>#REF!</v>
      </c>
      <c r="H153" s="121" t="e">
        <f>'FIN-BALANCE_CWS'!I10</f>
        <v>#REF!</v>
      </c>
      <c r="I153" s="121"/>
    </row>
    <row r="154" spans="2:9" x14ac:dyDescent="0.15">
      <c r="B154" s="136" t="s">
        <v>452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459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460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452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461</v>
      </c>
      <c r="C160" s="121">
        <f>'FIN-BALANCE_CWS'!D17</f>
        <v>47167007.800000004</v>
      </c>
      <c r="D160" s="121">
        <f>'FIN-BALANCE_CWS'!E17</f>
        <v>44232014.050000004</v>
      </c>
      <c r="E160" s="121">
        <f>'FIN-BALANCE_CWS'!F17</f>
        <v>-78036955.399999991</v>
      </c>
      <c r="F160" s="121">
        <f>'FIN-BALANCE_CWS'!G17</f>
        <v>-174810854.59343335</v>
      </c>
      <c r="G160" s="121" t="e">
        <f>'FIN-BALANCE_CWS'!H17</f>
        <v>#REF!</v>
      </c>
      <c r="H160" s="121" t="e">
        <f>'FIN-BALANCE_CWS'!I17</f>
        <v>#REF!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1054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462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369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13800000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463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13800000</v>
      </c>
      <c r="I168" s="121"/>
    </row>
    <row r="169" spans="2:9" x14ac:dyDescent="0.15">
      <c r="B169" s="136" t="s">
        <v>452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464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465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466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13800000</v>
      </c>
      <c r="I174" s="121"/>
    </row>
    <row r="175" spans="2:9" x14ac:dyDescent="0.15">
      <c r="B175" s="136" t="s">
        <v>452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1055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1056</v>
      </c>
      <c r="C177" s="121">
        <f>'FIN-BALANCE_CWS'!D34</f>
        <v>47195599.800000004</v>
      </c>
      <c r="D177" s="121">
        <f>'FIN-BALANCE_CWS'!E34</f>
        <v>156230214.65000001</v>
      </c>
      <c r="E177" s="121">
        <f>'FIN-BALANCE_CWS'!F34</f>
        <v>156230214.65000001</v>
      </c>
      <c r="F177" s="121">
        <f>'FIN-BALANCE_CWS'!G34</f>
        <v>156230214.65000001</v>
      </c>
      <c r="G177" s="121">
        <f>'FIN-BALANCE_CWS'!H34</f>
        <v>156230214.65000001</v>
      </c>
      <c r="H177" s="121">
        <f>'FIN-BALANCE_CWS'!I34</f>
        <v>156230214.65000001</v>
      </c>
      <c r="I177" s="121"/>
    </row>
    <row r="178" spans="2:9" x14ac:dyDescent="0.15">
      <c r="B178" s="136" t="s">
        <v>468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-225145383.04166669</v>
      </c>
      <c r="F178" s="121">
        <f>'FIN-BALANCE_CWS'!G35</f>
        <v>-324398121.40077502</v>
      </c>
      <c r="G178" s="121" t="e">
        <f>'FIN-BALANCE_CWS'!H35</f>
        <v>#REF!</v>
      </c>
      <c r="H178" s="121" t="e">
        <f>'FIN-BALANCE_CWS'!I35</f>
        <v>#REF!</v>
      </c>
      <c r="I178" s="121"/>
    </row>
    <row r="179" spans="2:9" x14ac:dyDescent="0.15">
      <c r="B179" s="137" t="s">
        <v>469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-9750947.0083333347</v>
      </c>
      <c r="F179" s="121">
        <f>'FIN-BALANCE_CWS'!G36</f>
        <v>-8196801.8426583325</v>
      </c>
      <c r="G179" s="121" t="e">
        <f>'FIN-BALANCE_CWS'!H36</f>
        <v>#REF!</v>
      </c>
      <c r="H179" s="121" t="e">
        <f>'FIN-BALANCE_CWS'!I36</f>
        <v>#REF!</v>
      </c>
      <c r="I179" s="121"/>
    </row>
    <row r="180" spans="2:9" x14ac:dyDescent="0.15">
      <c r="B180" s="135" t="s">
        <v>1057</v>
      </c>
      <c r="C180" s="121">
        <f>'FIN-BALANCE_CWS'!D37</f>
        <v>47167007.800000004</v>
      </c>
      <c r="D180" s="121">
        <f>'FIN-BALANCE_CWS'!E37</f>
        <v>43788014.049999997</v>
      </c>
      <c r="E180" s="121">
        <f>'FIN-BALANCE_CWS'!F37</f>
        <v>-78666115.400000021</v>
      </c>
      <c r="F180" s="121">
        <f>'FIN-BALANCE_CWS'!G37</f>
        <v>-176364708.59343335</v>
      </c>
      <c r="G180" s="121" t="e">
        <f>'FIN-BALANCE_CWS'!H37</f>
        <v>#REF!</v>
      </c>
      <c r="H180" s="121" t="e">
        <f>'FIN-BALANCE_CWS'!I37</f>
        <v>#REF!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1058</v>
      </c>
      <c r="C182" s="121">
        <f>'FIN-BALANCE_CWS'!D39</f>
        <v>47167007.800000004</v>
      </c>
      <c r="D182" s="121">
        <f>'FIN-BALANCE_CWS'!E39</f>
        <v>44232014.049999997</v>
      </c>
      <c r="E182" s="121">
        <f>'FIN-BALANCE_CWS'!F39</f>
        <v>-78036955.400000021</v>
      </c>
      <c r="F182" s="121">
        <f>'FIN-BALANCE_CWS'!G39</f>
        <v>-174810854.59343335</v>
      </c>
      <c r="G182" s="121" t="e">
        <f>'FIN-BALANCE_CWS'!H39</f>
        <v>#REF!</v>
      </c>
      <c r="H182" s="121" t="e">
        <f>'FIN-BALANCE_CWS'!I39</f>
        <v>#REF!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1065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968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1066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829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1107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577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1077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531</v>
      </c>
      <c r="C12" s="233"/>
      <c r="H12" s="233"/>
      <c r="N12" s="233"/>
      <c r="S12" s="233"/>
      <c r="V12" s="233"/>
    </row>
    <row r="13" spans="1:37" x14ac:dyDescent="0.15">
      <c r="B13" s="47" t="s">
        <v>578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1067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827</v>
      </c>
      <c r="C17" s="233"/>
      <c r="H17" s="233"/>
      <c r="N17" s="233"/>
      <c r="S17" s="233"/>
      <c r="V17" s="233"/>
    </row>
    <row r="18" spans="2:23" x14ac:dyDescent="0.15">
      <c r="B18" s="16" t="s">
        <v>830</v>
      </c>
      <c r="C18" s="233"/>
      <c r="H18" s="233"/>
      <c r="N18" s="233"/>
      <c r="S18" s="233"/>
      <c r="V18" s="233"/>
    </row>
    <row r="19" spans="2:23" x14ac:dyDescent="0.15">
      <c r="B19" s="16" t="s">
        <v>828</v>
      </c>
      <c r="C19" s="233"/>
      <c r="H19" s="233"/>
      <c r="N19" s="233"/>
      <c r="S19" s="233"/>
      <c r="V19" s="233"/>
    </row>
    <row r="20" spans="2:23" x14ac:dyDescent="0.15">
      <c r="B20" s="47" t="s">
        <v>545</v>
      </c>
      <c r="C20" s="233"/>
      <c r="H20" s="233"/>
      <c r="N20" s="233"/>
      <c r="S20" s="233"/>
      <c r="V20" s="233"/>
    </row>
    <row r="21" spans="2:23" x14ac:dyDescent="0.15">
      <c r="B21" s="47" t="s">
        <v>822</v>
      </c>
      <c r="C21" s="233"/>
      <c r="H21" s="233"/>
      <c r="N21" s="233"/>
      <c r="S21" s="233"/>
      <c r="V21" s="233"/>
    </row>
    <row r="22" spans="2:23" x14ac:dyDescent="0.15">
      <c r="B22" s="47" t="s">
        <v>823</v>
      </c>
      <c r="C22" s="233"/>
      <c r="H22" s="233"/>
      <c r="N22" s="233"/>
      <c r="S22" s="233"/>
      <c r="V22" s="233"/>
    </row>
    <row r="23" spans="2:23" x14ac:dyDescent="0.15">
      <c r="B23" s="47" t="s">
        <v>824</v>
      </c>
      <c r="C23" s="233"/>
      <c r="H23" s="233"/>
      <c r="N23" s="233"/>
      <c r="S23" s="233"/>
      <c r="V23" s="233"/>
    </row>
    <row r="24" spans="2:23" x14ac:dyDescent="0.15">
      <c r="B24" s="47" t="s">
        <v>825</v>
      </c>
      <c r="C24" s="233"/>
      <c r="H24" s="233"/>
      <c r="N24" s="233"/>
      <c r="S24" s="233"/>
      <c r="V24" s="233"/>
    </row>
    <row r="25" spans="2:23" x14ac:dyDescent="0.15">
      <c r="B25" s="47" t="s">
        <v>826</v>
      </c>
      <c r="C25" s="233"/>
      <c r="H25" s="233"/>
      <c r="N25" s="233"/>
      <c r="S25" s="233"/>
      <c r="V25" s="233"/>
    </row>
    <row r="26" spans="2:23" ht="18" x14ac:dyDescent="0.2">
      <c r="B26" s="14" t="s">
        <v>831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569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528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529</v>
      </c>
      <c r="C29" s="233"/>
      <c r="H29" s="233"/>
      <c r="N29" s="233"/>
      <c r="S29" s="232"/>
      <c r="V29" s="233"/>
    </row>
    <row r="30" spans="2:23" x14ac:dyDescent="0.15">
      <c r="B30" s="47" t="s">
        <v>530</v>
      </c>
      <c r="C30" s="233"/>
      <c r="H30" s="233"/>
      <c r="N30" s="233"/>
      <c r="S30" s="232"/>
      <c r="V30" s="233"/>
    </row>
    <row r="31" spans="2:23" x14ac:dyDescent="0.15">
      <c r="B31" s="14" t="s">
        <v>832</v>
      </c>
      <c r="C31" s="233"/>
      <c r="H31" s="233"/>
      <c r="N31" s="233"/>
      <c r="S31" s="232"/>
      <c r="V31" s="233"/>
    </row>
    <row r="32" spans="2:23" x14ac:dyDescent="0.15">
      <c r="B32" s="47" t="s">
        <v>554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707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708</v>
      </c>
      <c r="C34" s="233"/>
      <c r="H34" s="233"/>
      <c r="N34" s="233"/>
      <c r="S34" s="232"/>
      <c r="V34" s="233"/>
    </row>
    <row r="35" spans="2:22" x14ac:dyDescent="0.15">
      <c r="B35" s="47" t="s">
        <v>709</v>
      </c>
      <c r="C35" s="233"/>
      <c r="H35" s="233"/>
      <c r="N35" s="233"/>
      <c r="S35" s="233"/>
      <c r="V35" s="232"/>
    </row>
    <row r="36" spans="2:22" x14ac:dyDescent="0.15">
      <c r="B36" s="47" t="s">
        <v>710</v>
      </c>
      <c r="C36" s="233"/>
      <c r="H36" s="233"/>
      <c r="N36" s="233"/>
      <c r="S36" s="233"/>
      <c r="V36" s="232"/>
    </row>
    <row r="37" spans="2:22" x14ac:dyDescent="0.15">
      <c r="B37" s="16" t="s">
        <v>833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539</v>
      </c>
      <c r="C39" s="232"/>
      <c r="H39" s="233"/>
      <c r="N39" s="233"/>
      <c r="S39" s="233"/>
      <c r="V39" s="233"/>
    </row>
    <row r="40" spans="2:22" x14ac:dyDescent="0.15">
      <c r="B40" s="106" t="s">
        <v>335</v>
      </c>
      <c r="C40" s="232"/>
      <c r="H40" s="233"/>
      <c r="N40" s="233"/>
      <c r="S40" s="233"/>
      <c r="V40" s="233"/>
    </row>
    <row r="41" spans="2:22" x14ac:dyDescent="0.15">
      <c r="B41" s="106" t="s">
        <v>336</v>
      </c>
      <c r="C41" s="232"/>
      <c r="H41" s="233"/>
      <c r="N41" s="233"/>
      <c r="S41" s="233"/>
      <c r="V41" s="233"/>
    </row>
    <row r="42" spans="2:22" x14ac:dyDescent="0.15">
      <c r="B42" s="106" t="s">
        <v>552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540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551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744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576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571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566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541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542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543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544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549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566</v>
      </c>
      <c r="C61" s="233"/>
      <c r="H61" s="233"/>
      <c r="N61" s="233"/>
      <c r="S61" s="233"/>
      <c r="V61" s="233"/>
    </row>
    <row r="62" spans="2:22" x14ac:dyDescent="0.15">
      <c r="B62" s="106" t="s">
        <v>546</v>
      </c>
      <c r="C62" s="233"/>
      <c r="H62" s="233"/>
      <c r="N62" s="233"/>
      <c r="S62" s="233"/>
      <c r="V62" s="233"/>
    </row>
    <row r="63" spans="2:22" x14ac:dyDescent="0.15">
      <c r="B63" s="106" t="s">
        <v>532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550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566</v>
      </c>
      <c r="C66" s="233"/>
      <c r="H66" s="233"/>
      <c r="N66" s="233"/>
      <c r="S66" s="233"/>
      <c r="V66" s="233"/>
    </row>
    <row r="67" spans="2:22" x14ac:dyDescent="0.15">
      <c r="B67" s="106" t="s">
        <v>546</v>
      </c>
      <c r="C67" s="233"/>
      <c r="H67" s="233"/>
      <c r="N67" s="233"/>
      <c r="S67" s="233"/>
      <c r="V67" s="233"/>
    </row>
    <row r="68" spans="2:22" x14ac:dyDescent="0.15">
      <c r="B68" s="106" t="s">
        <v>532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547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520</v>
      </c>
      <c r="C72" s="233"/>
      <c r="H72" s="233"/>
      <c r="N72" s="233"/>
      <c r="S72" s="233"/>
      <c r="V72" s="233"/>
    </row>
    <row r="73" spans="2:22" x14ac:dyDescent="0.15">
      <c r="B73" s="47" t="s">
        <v>548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1112</v>
      </c>
      <c r="C76" s="233"/>
      <c r="H76" s="233"/>
      <c r="N76" s="233"/>
      <c r="S76" s="233"/>
      <c r="V76" s="233"/>
    </row>
    <row r="77" spans="2:22" x14ac:dyDescent="0.15">
      <c r="B77" s="47" t="s">
        <v>1113</v>
      </c>
      <c r="C77" s="233"/>
      <c r="H77" s="233"/>
      <c r="N77" s="233"/>
      <c r="S77" s="233"/>
      <c r="V77" s="233"/>
    </row>
    <row r="78" spans="2:22" x14ac:dyDescent="0.15">
      <c r="B78" s="16" t="s">
        <v>406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539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740</v>
      </c>
      <c r="C82" s="233"/>
      <c r="H82" s="233"/>
      <c r="N82" s="233"/>
      <c r="S82" s="233"/>
      <c r="V82" s="233"/>
    </row>
    <row r="83" spans="2:22" x14ac:dyDescent="0.15">
      <c r="B83" s="106" t="s">
        <v>519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516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517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518</v>
      </c>
      <c r="C86" s="233"/>
      <c r="H86" s="233"/>
      <c r="N86" s="233"/>
      <c r="S86" s="233"/>
      <c r="V86" s="233"/>
    </row>
    <row r="87" spans="2:22" x14ac:dyDescent="0.15">
      <c r="B87" s="106" t="s">
        <v>526</v>
      </c>
      <c r="C87" s="233"/>
      <c r="H87" s="233"/>
      <c r="N87" s="233"/>
      <c r="S87" s="233"/>
      <c r="V87" s="233"/>
    </row>
    <row r="88" spans="2:22" x14ac:dyDescent="0.15">
      <c r="B88" s="106" t="s">
        <v>527</v>
      </c>
      <c r="C88" s="233"/>
      <c r="H88" s="233"/>
      <c r="N88" s="233"/>
      <c r="S88" s="233"/>
      <c r="V88" s="233"/>
    </row>
    <row r="89" spans="2:22" x14ac:dyDescent="0.15">
      <c r="B89" s="106" t="s">
        <v>423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424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741</v>
      </c>
      <c r="C92" s="233"/>
      <c r="H92" s="233"/>
      <c r="N92" s="233"/>
      <c r="S92" s="233"/>
      <c r="V92" s="233"/>
    </row>
    <row r="93" spans="2:22" x14ac:dyDescent="0.15">
      <c r="B93" s="106" t="s">
        <v>519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516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517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518</v>
      </c>
      <c r="C96" s="233"/>
      <c r="H96" s="233"/>
      <c r="N96" s="233"/>
      <c r="S96" s="233"/>
      <c r="V96" s="233"/>
    </row>
    <row r="97" spans="2:22" x14ac:dyDescent="0.15">
      <c r="B97" s="106" t="s">
        <v>526</v>
      </c>
      <c r="C97" s="233"/>
      <c r="H97" s="233"/>
      <c r="N97" s="233"/>
      <c r="S97" s="233"/>
      <c r="V97" s="233"/>
    </row>
    <row r="98" spans="2:22" x14ac:dyDescent="0.15">
      <c r="B98" s="106" t="s">
        <v>527</v>
      </c>
      <c r="C98" s="233"/>
      <c r="H98" s="233"/>
      <c r="N98" s="233"/>
      <c r="S98" s="233"/>
      <c r="V98" s="233"/>
    </row>
    <row r="99" spans="2:22" x14ac:dyDescent="0.15">
      <c r="B99" s="106" t="s">
        <v>572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568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553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573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429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574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559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567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521</v>
      </c>
      <c r="C116" s="233"/>
      <c r="H116" s="233"/>
      <c r="N116" s="233"/>
      <c r="S116" s="233"/>
      <c r="V116" s="233"/>
    </row>
    <row r="117" spans="2:25" x14ac:dyDescent="0.15">
      <c r="B117" s="47" t="s">
        <v>522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575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384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558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559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524</v>
      </c>
      <c r="C124" s="233"/>
      <c r="H124" s="233"/>
      <c r="N124" s="233"/>
      <c r="S124" s="233"/>
      <c r="V124" s="233"/>
    </row>
    <row r="125" spans="2:25" x14ac:dyDescent="0.15">
      <c r="B125" s="47" t="s">
        <v>569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528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529</v>
      </c>
      <c r="C127" s="233"/>
      <c r="H127" s="233"/>
      <c r="N127" s="233"/>
      <c r="S127" s="232"/>
      <c r="V127" s="233"/>
    </row>
    <row r="128" spans="2:25" x14ac:dyDescent="0.15">
      <c r="B128" s="47" t="s">
        <v>530</v>
      </c>
      <c r="C128" s="233"/>
      <c r="H128" s="233"/>
      <c r="N128" s="233"/>
      <c r="S128" s="232"/>
      <c r="V128" s="233"/>
    </row>
    <row r="129" spans="2:22" x14ac:dyDescent="0.15">
      <c r="B129" s="47" t="s">
        <v>554</v>
      </c>
      <c r="C129" s="233"/>
      <c r="H129" s="233"/>
      <c r="N129" s="233"/>
      <c r="S129" s="233"/>
      <c r="V129" s="233"/>
    </row>
    <row r="130" spans="2:22" x14ac:dyDescent="0.15">
      <c r="B130" s="47" t="s">
        <v>707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708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709</v>
      </c>
      <c r="C132" s="233"/>
      <c r="H132" s="233"/>
      <c r="N132" s="233"/>
      <c r="S132" s="232"/>
      <c r="V132" s="233"/>
    </row>
    <row r="133" spans="2:22" x14ac:dyDescent="0.15">
      <c r="B133" s="47" t="s">
        <v>710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557</v>
      </c>
      <c r="C136" s="233"/>
      <c r="H136" s="233"/>
      <c r="N136" s="233"/>
      <c r="S136" s="233"/>
      <c r="V136" s="233"/>
    </row>
    <row r="137" spans="2:22" x14ac:dyDescent="0.15">
      <c r="B137" s="47" t="s">
        <v>556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523</v>
      </c>
      <c r="C138" s="233"/>
      <c r="H138" s="232"/>
      <c r="N138" s="233"/>
      <c r="S138" s="233"/>
      <c r="V138" s="233"/>
    </row>
    <row r="139" spans="2:22" x14ac:dyDescent="0.15">
      <c r="B139" s="47" t="s">
        <v>525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555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560</v>
      </c>
      <c r="C143" s="233"/>
      <c r="H143" s="233"/>
      <c r="N143" s="233"/>
      <c r="S143" s="233"/>
      <c r="V143" s="233"/>
    </row>
    <row r="144" spans="2:22" x14ac:dyDescent="0.15">
      <c r="B144" s="106" t="s">
        <v>562</v>
      </c>
      <c r="C144" s="232"/>
      <c r="H144" s="233"/>
      <c r="N144" s="233"/>
      <c r="S144" s="233"/>
      <c r="V144" s="233"/>
    </row>
    <row r="145" spans="2:22" x14ac:dyDescent="0.15">
      <c r="B145" s="106" t="s">
        <v>563</v>
      </c>
      <c r="C145" s="232"/>
      <c r="H145" s="233"/>
      <c r="N145" s="233"/>
      <c r="S145" s="233"/>
      <c r="V145" s="233"/>
    </row>
    <row r="146" spans="2:22" x14ac:dyDescent="0.15">
      <c r="B146" s="106" t="s">
        <v>564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561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570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565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  <sheetView topLeftCell="B1" workbookViewId="2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1109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537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586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486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288</v>
      </c>
      <c r="H7" s="50">
        <f>SUM(AO111:AZ111)</f>
        <v>622</v>
      </c>
      <c r="I7" s="50">
        <f>SUM(BA111:BL111)</f>
        <v>659</v>
      </c>
      <c r="J7" s="35">
        <f>SUM(D7:I7)</f>
        <v>1830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488</v>
      </c>
      <c r="J9" s="37"/>
      <c r="K9" s="37"/>
      <c r="BM9" s="65"/>
    </row>
    <row r="10" spans="1:65" s="33" customFormat="1" x14ac:dyDescent="0.15">
      <c r="B10" s="47" t="s">
        <v>488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5184000</v>
      </c>
      <c r="H10" s="70" t="e">
        <f>SUM(AO114:AZ114)</f>
        <v>#VALUE!</v>
      </c>
      <c r="I10" s="70">
        <f>SUM(BA114:BL114)</f>
        <v>11862000</v>
      </c>
      <c r="J10" s="65" t="e">
        <f>SUM(D10:I10)</f>
        <v>#VALUE!</v>
      </c>
      <c r="K10" s="144" t="e">
        <f>J10-BM114</f>
        <v>#VALUE!</v>
      </c>
      <c r="L10" s="70" t="s">
        <v>618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3600000</v>
      </c>
      <c r="H11" s="70">
        <f>SUM(AO115:AZ115)</f>
        <v>931756</v>
      </c>
      <c r="I11" s="70">
        <f>SUM(BA115:BL115)</f>
        <v>8237500</v>
      </c>
      <c r="J11" s="65">
        <f>SUM(D11:I11)</f>
        <v>16222506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339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1584000</v>
      </c>
      <c r="H12" s="70" t="e">
        <f>SUM(AO116:AZ116)</f>
        <v>#VALUE!</v>
      </c>
      <c r="I12" s="70">
        <f>SUM(BA116:BL116)</f>
        <v>3624500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326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0.30555555555555558</v>
      </c>
      <c r="H13" s="46" t="e">
        <f>H12/H10</f>
        <v>#VALUE!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358</v>
      </c>
      <c r="J15" s="37"/>
      <c r="K15" s="37"/>
      <c r="BM15" s="65"/>
    </row>
    <row r="16" spans="1:65" s="33" customFormat="1" x14ac:dyDescent="0.15">
      <c r="B16" s="47" t="s">
        <v>358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56.42</v>
      </c>
      <c r="H16" s="70" t="e">
        <f>SUM(AO120:AZ120)</f>
        <v>#REF!</v>
      </c>
      <c r="I16" s="70">
        <f>SUM(BA120:BL120)</f>
        <v>0</v>
      </c>
      <c r="J16" s="65" t="e">
        <f>SUM(D16:I16)</f>
        <v>#REF!</v>
      </c>
      <c r="K16" s="144" t="e">
        <f>J16-BM120</f>
        <v>#REF!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359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 t="e">
        <f>SUM(AO121:AZ121)</f>
        <v>#REF!</v>
      </c>
      <c r="I17" s="70" t="e">
        <f>SUM(BA121:BL121)</f>
        <v>#REF!</v>
      </c>
      <c r="J17" s="65" t="e">
        <f>SUM(D17:I17)</f>
        <v>#REF!</v>
      </c>
      <c r="K17" s="144" t="e">
        <f>J17-BM121</f>
        <v>#REF!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363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56.42</v>
      </c>
      <c r="H18" s="70" t="e">
        <f>SUM(AO122:AZ122)</f>
        <v>#REF!</v>
      </c>
      <c r="I18" s="70" t="e">
        <f>SUM(BA122:BL122)</f>
        <v>#REF!</v>
      </c>
      <c r="J18" s="65" t="e">
        <f>SUM(D18:I18)</f>
        <v>#REF!</v>
      </c>
      <c r="K18" s="144" t="e">
        <f>J18-BM122</f>
        <v>#REF!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487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362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242500</v>
      </c>
      <c r="H21" s="70" t="e">
        <f>SUM(AO125:AZ125)</f>
        <v>#REF!</v>
      </c>
      <c r="I21" s="70">
        <f>SUM(BA125:BL125)</f>
        <v>0</v>
      </c>
      <c r="J21" s="65" t="e">
        <f>SUM(D21:I21)</f>
        <v>#REF!</v>
      </c>
      <c r="K21" s="144" t="e">
        <f>J21-BM125</f>
        <v>#REF!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361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 t="e">
        <f>SUM(AO126:AZ126)</f>
        <v>#REF!</v>
      </c>
      <c r="I22" s="70" t="e">
        <f>SUM(BA126:BL126)</f>
        <v>#REF!</v>
      </c>
      <c r="J22" s="65" t="e">
        <f>SUM(D22:I22)</f>
        <v>#REF!</v>
      </c>
      <c r="K22" s="144" t="e">
        <f>J22-BM126</f>
        <v>#REF!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364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242500</v>
      </c>
      <c r="H23" s="70" t="e">
        <f>SUM(AO127:AZ127)</f>
        <v>#REF!</v>
      </c>
      <c r="I23" s="70" t="e">
        <f>SUM(BA127:BL127)</f>
        <v>#REF!</v>
      </c>
      <c r="J23" s="65" t="e">
        <f>SUM(D23:I23)</f>
        <v>#REF!</v>
      </c>
      <c r="K23" s="144" t="e">
        <f>J23-BM127</f>
        <v>#REF!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365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1826556.4199999997</v>
      </c>
      <c r="H25" s="104" t="e">
        <f>SUM(AO129:AZ129)</f>
        <v>#REF!</v>
      </c>
      <c r="I25" s="104" t="e">
        <f>SUM(BA129:BL129)</f>
        <v>#REF!</v>
      </c>
      <c r="J25" s="38" t="e">
        <f>SUM(D25:I25)</f>
        <v>#REF!</v>
      </c>
      <c r="K25" s="144" t="e">
        <f>J25-BM129</f>
        <v>#REF!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485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401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402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428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448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449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591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417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418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419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421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422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489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383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722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508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33664989.125</v>
      </c>
      <c r="G46" s="158">
        <f>SUM(AC150:AN150)</f>
        <v>43322263.910500005</v>
      </c>
      <c r="H46" s="158" t="e">
        <f>SUM(AO150:AZ150)</f>
        <v>#VALUE!</v>
      </c>
      <c r="I46" s="158" t="e">
        <f>SUM(BA150:BL150)</f>
        <v>#REF!</v>
      </c>
      <c r="J46" s="159" t="e">
        <f>SUM(D46:I46)</f>
        <v>#VALUE!</v>
      </c>
      <c r="K46" s="144" t="e">
        <f>J46-BM150</f>
        <v>#VALUE!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389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 t="e">
        <f>SUM(AO152:AZ152)</f>
        <v>#VALUE!</v>
      </c>
      <c r="I48" s="158" t="e">
        <f>SUM(BA152:BL152)</f>
        <v>#REF!</v>
      </c>
      <c r="J48" s="159" t="e">
        <f>SUM(D48:I48)</f>
        <v>#VALUE!</v>
      </c>
      <c r="K48" s="144" t="e">
        <f>J48-BM152</f>
        <v>#VALUE!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 t="e">
        <f>SUM(AO153:AZ153)</f>
        <v>#VALUE!</v>
      </c>
      <c r="I49" s="158" t="e">
        <f>SUM(BA153:BL153)</f>
        <v>#REF!</v>
      </c>
      <c r="J49" s="159" t="e">
        <f>SUM(D49:I49)</f>
        <v>#VALUE!</v>
      </c>
      <c r="K49" s="144" t="e">
        <f>J49-BM153</f>
        <v>#VALUE!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509</v>
      </c>
      <c r="D50" s="160">
        <f>D154</f>
        <v>0</v>
      </c>
      <c r="E50" s="160">
        <f>SUM(E154:P154)</f>
        <v>52810438</v>
      </c>
      <c r="F50" s="160">
        <f>SUM(Q154:AB154)</f>
        <v>67264989.125</v>
      </c>
      <c r="G50" s="160">
        <f>SUM(AC154:AN154)</f>
        <v>76922263.910500005</v>
      </c>
      <c r="H50" s="160" t="e">
        <f>SUM(AO154:AZ154)</f>
        <v>#VALUE!</v>
      </c>
      <c r="I50" s="160" t="e">
        <f>SUM(BA154:BL154)</f>
        <v>#REF!</v>
      </c>
      <c r="J50" s="144" t="e">
        <f>SUM(D50:I50)</f>
        <v>#VALUE!</v>
      </c>
      <c r="K50" s="144" t="e">
        <f>J50-BM154</f>
        <v>#VALUE!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492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389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493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494</v>
      </c>
      <c r="J59" s="35"/>
      <c r="K59" s="35"/>
      <c r="BM59" s="167"/>
    </row>
    <row r="60" spans="1:65" hidden="1" x14ac:dyDescent="0.15">
      <c r="B60" s="47" t="s">
        <v>390</v>
      </c>
      <c r="D60" s="161">
        <f>D164</f>
        <v>0</v>
      </c>
      <c r="E60" s="161">
        <f>SUM(E164:P164)</f>
        <v>10562087.600000001</v>
      </c>
      <c r="F60" s="161">
        <f>SUM(Q164:AB164)</f>
        <v>13452997.825000003</v>
      </c>
      <c r="G60" s="161">
        <f>SUM(AC164:AN164)</f>
        <v>15384452.782100001</v>
      </c>
      <c r="H60" s="161" t="e">
        <f>SUM(AO164:AZ164)</f>
        <v>#VALUE!</v>
      </c>
      <c r="I60" s="161" t="e">
        <f>SUM(BA164:BL164)</f>
        <v>#REF!</v>
      </c>
      <c r="J60" s="159" t="e">
        <f>SUM(D60:I60)</f>
        <v>#VALUE!</v>
      </c>
      <c r="K60" s="144" t="e">
        <f>J60-BM164</f>
        <v>#VALUE!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490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 t="e">
        <f>SUM(AO166:AZ166)</f>
        <v>#VALUE!</v>
      </c>
      <c r="I62" s="161" t="e">
        <f>SUM(BA166:BL166)</f>
        <v>#VALUE!</v>
      </c>
      <c r="J62" s="159" t="e">
        <f>SUM(D62:I62)</f>
        <v>#VALUE!</v>
      </c>
      <c r="K62" s="144" t="e">
        <f>J62-BM166</f>
        <v>#VALUE!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495</v>
      </c>
      <c r="D63" s="161">
        <f>D167</f>
        <v>0</v>
      </c>
      <c r="E63" s="161">
        <f>SUM(E167:P167)</f>
        <v>17311175.600000001</v>
      </c>
      <c r="F63" s="161">
        <f>SUM(Q167:AB167)</f>
        <v>20202085.824999999</v>
      </c>
      <c r="G63" s="161">
        <f>SUM(AC167:AN167)</f>
        <v>22133540.782099999</v>
      </c>
      <c r="H63" s="161" t="e">
        <f>SUM(AO167:AZ167)</f>
        <v>#VALUE!</v>
      </c>
      <c r="I63" s="161" t="e">
        <f>SUM(BA167:BL167)</f>
        <v>#REF!</v>
      </c>
      <c r="J63" s="159" t="e">
        <f>SUM(D63:I63)</f>
        <v>#VALUE!</v>
      </c>
      <c r="K63" s="144" t="e">
        <f>J63-BM167</f>
        <v>#VALUE!</v>
      </c>
      <c r="L63" s="161" t="s">
        <v>608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491</v>
      </c>
      <c r="D65" s="130">
        <f>D169</f>
        <v>0</v>
      </c>
      <c r="E65" s="130">
        <f>SUM(E169:P169)</f>
        <v>112121613.59999998</v>
      </c>
      <c r="F65" s="130">
        <f>SUM(Q169:AB169)</f>
        <v>123467074.95000002</v>
      </c>
      <c r="G65" s="130">
        <f>SUM(AC169:AN169)</f>
        <v>99055804.692599982</v>
      </c>
      <c r="H65" s="130" t="e">
        <f>SUM(AO169:AZ169)</f>
        <v>#VALUE!</v>
      </c>
      <c r="I65" s="130" t="e">
        <f>SUM(BA169:BL169)</f>
        <v>#REF!</v>
      </c>
      <c r="J65" s="38" t="e">
        <f>SUM(D65:I65)</f>
        <v>#VALUE!</v>
      </c>
      <c r="K65" s="144" t="e">
        <f>J65-BM169</f>
        <v>#VALUE!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1011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600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1071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123905584.45000002</v>
      </c>
      <c r="G101" s="130">
        <f>SUM(AC205:AN205)</f>
        <v>99525149.613433346</v>
      </c>
      <c r="H101" s="130" t="e">
        <f>SUM(AO205:AZ205)</f>
        <v>#VALUE!</v>
      </c>
      <c r="I101" s="130" t="e">
        <f>SUM(BA205:BL205)</f>
        <v>#REF!</v>
      </c>
      <c r="J101" s="38" t="e">
        <f>SUM(D101:I101)</f>
        <v>#VALUE!</v>
      </c>
      <c r="K101" s="144" t="e">
        <f>J101-BM205</f>
        <v>#VALUE!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469</v>
      </c>
      <c r="D103" s="130">
        <f>D207</f>
        <v>-28592</v>
      </c>
      <c r="E103" s="130">
        <f>SUM(E207:P207)</f>
        <v>-112413608.60000001</v>
      </c>
      <c r="F103" s="130">
        <f>SUM(Q207:AB207)</f>
        <v>-122454129.45000002</v>
      </c>
      <c r="G103" s="130">
        <f>SUM(AC207:AN207)</f>
        <v>-97698593.193433329</v>
      </c>
      <c r="H103" s="130" t="e">
        <f>SUM(AO207:AZ207)</f>
        <v>#REF!</v>
      </c>
      <c r="I103" s="130" t="e">
        <f>SUM(BA207:BL207)</f>
        <v>#REF!</v>
      </c>
      <c r="J103" s="38" t="e">
        <f>SUM(D103:I103)</f>
        <v>#REF!</v>
      </c>
      <c r="K103" s="144" t="e">
        <f>J103-BM207</f>
        <v>#REF!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1009</v>
      </c>
      <c r="D104" s="130">
        <f>D103</f>
        <v>-28592</v>
      </c>
      <c r="E104" s="130">
        <f>E103+D104</f>
        <v>-112442200.60000001</v>
      </c>
      <c r="F104" s="130">
        <f>F103+E104</f>
        <v>-234896330.05000001</v>
      </c>
      <c r="G104" s="130">
        <f>G103+F104</f>
        <v>-332594923.24343336</v>
      </c>
      <c r="H104" s="130" t="e">
        <f>H103+G104</f>
        <v>#REF!</v>
      </c>
      <c r="I104" s="130" t="e">
        <f>I103+H104</f>
        <v>#REF!</v>
      </c>
      <c r="J104" s="38" t="e">
        <f>SUM(D104:I104)</f>
        <v>#REF!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1" t="s">
        <v>35</v>
      </c>
      <c r="F107" s="371"/>
      <c r="G107" s="371"/>
      <c r="H107" s="371"/>
      <c r="I107" s="371"/>
      <c r="J107" s="371"/>
      <c r="K107" s="371"/>
      <c r="L107" s="371"/>
      <c r="M107" s="371"/>
      <c r="N107" s="371"/>
      <c r="O107" s="371"/>
      <c r="P107" s="371"/>
      <c r="Q107" s="371" t="s">
        <v>36</v>
      </c>
      <c r="R107" s="371"/>
      <c r="S107" s="371"/>
      <c r="T107" s="371"/>
      <c r="U107" s="371"/>
      <c r="V107" s="371"/>
      <c r="W107" s="371"/>
      <c r="X107" s="371"/>
      <c r="Y107" s="371"/>
      <c r="Z107" s="371"/>
      <c r="AA107" s="371"/>
      <c r="AB107" s="371"/>
      <c r="AC107" s="371" t="s">
        <v>37</v>
      </c>
      <c r="AD107" s="371"/>
      <c r="AE107" s="371"/>
      <c r="AF107" s="371"/>
      <c r="AG107" s="371"/>
      <c r="AH107" s="371"/>
      <c r="AI107" s="371"/>
      <c r="AJ107" s="371"/>
      <c r="AK107" s="371"/>
      <c r="AL107" s="371"/>
      <c r="AM107" s="371"/>
      <c r="AN107" s="371"/>
      <c r="AO107" s="371" t="s">
        <v>38</v>
      </c>
      <c r="AP107" s="371"/>
      <c r="AQ107" s="371"/>
      <c r="AR107" s="371"/>
      <c r="AS107" s="371"/>
      <c r="AT107" s="371"/>
      <c r="AU107" s="371"/>
      <c r="AV107" s="371"/>
      <c r="AW107" s="371"/>
      <c r="AX107" s="371"/>
      <c r="AY107" s="371"/>
      <c r="AZ107" s="371"/>
      <c r="BA107" s="371" t="s">
        <v>39</v>
      </c>
      <c r="BB107" s="371"/>
      <c r="BC107" s="371"/>
      <c r="BD107" s="371"/>
      <c r="BE107" s="371"/>
      <c r="BF107" s="371"/>
      <c r="BG107" s="371"/>
      <c r="BH107" s="371"/>
      <c r="BI107" s="371"/>
      <c r="BJ107" s="371"/>
      <c r="BK107" s="371"/>
      <c r="BL107" s="371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486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14</v>
      </c>
      <c r="AD111" s="50">
        <f>'REV-REVCALC_CWS'!AB13</f>
        <v>23</v>
      </c>
      <c r="AE111" s="50">
        <f>'REV-REVCALC_CWS'!AC13</f>
        <v>26</v>
      </c>
      <c r="AF111" s="50">
        <f>'REV-REVCALC_CWS'!AD13</f>
        <v>26</v>
      </c>
      <c r="AG111" s="50">
        <f>'REV-REVCALC_CWS'!AE13</f>
        <v>29</v>
      </c>
      <c r="AH111" s="50">
        <f>'REV-REVCALC_CWS'!AF13</f>
        <v>32</v>
      </c>
      <c r="AI111" s="50">
        <f>'REV-REVCALC_CWS'!AG13</f>
        <v>26</v>
      </c>
      <c r="AJ111" s="50">
        <f>'REV-REVCALC_CWS'!AH13</f>
        <v>29</v>
      </c>
      <c r="AK111" s="50">
        <f>'REV-REVCALC_CWS'!AI13</f>
        <v>23</v>
      </c>
      <c r="AL111" s="50">
        <f>'REV-REVCALC_CWS'!AJ13</f>
        <v>23</v>
      </c>
      <c r="AM111" s="50">
        <f>'REV-REVCALC_CWS'!AK13</f>
        <v>23</v>
      </c>
      <c r="AN111" s="50">
        <f>'REV-REVCALC_CWS'!AL13</f>
        <v>14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1830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488</v>
      </c>
      <c r="BM113" s="65"/>
    </row>
    <row r="114" spans="2:65" s="33" customFormat="1" x14ac:dyDescent="0.15">
      <c r="B114" s="47" t="s">
        <v>488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252000</v>
      </c>
      <c r="AD114" s="70">
        <f>'REV-REVCALC_CWS'!AB17</f>
        <v>414000</v>
      </c>
      <c r="AE114" s="70">
        <f>'REV-REVCALC_CWS'!AC17</f>
        <v>468000</v>
      </c>
      <c r="AF114" s="70">
        <f>'REV-REVCALC_CWS'!AD17</f>
        <v>468000</v>
      </c>
      <c r="AG114" s="70">
        <f>'REV-REVCALC_CWS'!AE17</f>
        <v>522000</v>
      </c>
      <c r="AH114" s="70">
        <f>'REV-REVCALC_CWS'!AF17</f>
        <v>576000</v>
      </c>
      <c r="AI114" s="70">
        <f>'REV-REVCALC_CWS'!AG17</f>
        <v>468000</v>
      </c>
      <c r="AJ114" s="70">
        <f>'REV-REVCALC_CWS'!AH17</f>
        <v>522000</v>
      </c>
      <c r="AK114" s="70">
        <f>'REV-REVCALC_CWS'!AI17</f>
        <v>414000</v>
      </c>
      <c r="AL114" s="70">
        <f>'REV-REVCALC_CWS'!AJ17</f>
        <v>414000</v>
      </c>
      <c r="AM114" s="70">
        <f>'REV-REVCALC_CWS'!AK17</f>
        <v>414000</v>
      </c>
      <c r="AN114" s="70">
        <f>'REV-REVCALC_CWS'!AL17</f>
        <v>252000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594000</v>
      </c>
      <c r="BB114" s="70">
        <f>'REV-REVCALC_CWS'!AZ17</f>
        <v>954000</v>
      </c>
      <c r="BC114" s="70">
        <f>'REV-REVCALC_CWS'!BA17</f>
        <v>1062000</v>
      </c>
      <c r="BD114" s="70">
        <f>'REV-REVCALC_CWS'!BB17</f>
        <v>1062000</v>
      </c>
      <c r="BE114" s="70">
        <f>'REV-REVCALC_CWS'!BC17</f>
        <v>1188000</v>
      </c>
      <c r="BF114" s="70">
        <f>'REV-REVCALC_CWS'!BD17</f>
        <v>1296000</v>
      </c>
      <c r="BG114" s="70">
        <f>'REV-REVCALC_CWS'!BE17</f>
        <v>1062000</v>
      </c>
      <c r="BH114" s="70">
        <f>'REV-REVCALC_CWS'!BF17</f>
        <v>1188000</v>
      </c>
      <c r="BI114" s="70">
        <f>'REV-REVCALC_CWS'!BG17</f>
        <v>954000</v>
      </c>
      <c r="BJ114" s="70">
        <f>'REV-REVCALC_CWS'!BH17</f>
        <v>954000</v>
      </c>
      <c r="BK114" s="70">
        <f>'REV-REVCALC_CWS'!BI17</f>
        <v>954000</v>
      </c>
      <c r="BL114" s="70">
        <f>'REV-REVCALC_CWS'!BJ17</f>
        <v>594000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175000</v>
      </c>
      <c r="AD115" s="70">
        <f>'REV-REVCALC_CWS'!AB26</f>
        <v>287500</v>
      </c>
      <c r="AE115" s="70">
        <f>'REV-REVCALC_CWS'!AC26</f>
        <v>325000</v>
      </c>
      <c r="AF115" s="70">
        <f>'REV-REVCALC_CWS'!AD26</f>
        <v>325000</v>
      </c>
      <c r="AG115" s="70">
        <f>'REV-REVCALC_CWS'!AE26</f>
        <v>362500</v>
      </c>
      <c r="AH115" s="70">
        <f>'REV-REVCALC_CWS'!AF26</f>
        <v>400000</v>
      </c>
      <c r="AI115" s="70">
        <f>'REV-REVCALC_CWS'!AG26</f>
        <v>325000</v>
      </c>
      <c r="AJ115" s="70">
        <f>'REV-REVCALC_CWS'!AH26</f>
        <v>362500</v>
      </c>
      <c r="AK115" s="70">
        <f>'REV-REVCALC_CWS'!AI26</f>
        <v>287500</v>
      </c>
      <c r="AL115" s="70">
        <f>'REV-REVCALC_CWS'!AJ26</f>
        <v>287500</v>
      </c>
      <c r="AM115" s="70">
        <f>'REV-REVCALC_CWS'!AK26</f>
        <v>287500</v>
      </c>
      <c r="AN115" s="70">
        <f>'REV-REVCALC_CWS'!AL26</f>
        <v>175000</v>
      </c>
      <c r="AO115" s="70">
        <f>'REV-REVCALC_CWS'!AM26</f>
        <v>46438</v>
      </c>
      <c r="AP115" s="70">
        <f>'REV-REVCALC_CWS'!AN26</f>
        <v>74900</v>
      </c>
      <c r="AQ115" s="70">
        <f>'REV-REVCALC_CWS'!AO26</f>
        <v>83888</v>
      </c>
      <c r="AR115" s="70">
        <f>'REV-REVCALC_CWS'!AP26</f>
        <v>83888</v>
      </c>
      <c r="AS115" s="70">
        <f>'REV-REVCALC_CWS'!AQ26</f>
        <v>92876</v>
      </c>
      <c r="AT115" s="70">
        <f>'REV-REVCALC_CWS'!AR26</f>
        <v>101864</v>
      </c>
      <c r="AU115" s="70">
        <f>'REV-REVCALC_CWS'!AS26</f>
        <v>83888</v>
      </c>
      <c r="AV115" s="70">
        <f>'REV-REVCALC_CWS'!AT26</f>
        <v>92876</v>
      </c>
      <c r="AW115" s="70">
        <f>'REV-REVCALC_CWS'!AU26</f>
        <v>74900</v>
      </c>
      <c r="AX115" s="70">
        <f>'REV-REVCALC_CWS'!AV26</f>
        <v>74900</v>
      </c>
      <c r="AY115" s="70">
        <f>'REV-REVCALC_CWS'!AW26</f>
        <v>74900</v>
      </c>
      <c r="AZ115" s="70">
        <f>'REV-REVCALC_CWS'!AX26</f>
        <v>46438</v>
      </c>
      <c r="BA115" s="70">
        <f>'REV-REVCALC_CWS'!AY26</f>
        <v>412500</v>
      </c>
      <c r="BB115" s="70">
        <f>'REV-REVCALC_CWS'!AZ26</f>
        <v>662500</v>
      </c>
      <c r="BC115" s="70">
        <f>'REV-REVCALC_CWS'!BA26</f>
        <v>737500</v>
      </c>
      <c r="BD115" s="70">
        <f>'REV-REVCALC_CWS'!BB26</f>
        <v>737500</v>
      </c>
      <c r="BE115" s="70">
        <f>'REV-REVCALC_CWS'!BC26</f>
        <v>825000</v>
      </c>
      <c r="BF115" s="70">
        <f>'REV-REVCALC_CWS'!BD26</f>
        <v>900000</v>
      </c>
      <c r="BG115" s="70">
        <f>'REV-REVCALC_CWS'!BE26</f>
        <v>737500</v>
      </c>
      <c r="BH115" s="70">
        <f>'REV-REVCALC_CWS'!BF26</f>
        <v>825000</v>
      </c>
      <c r="BI115" s="70">
        <f>'REV-REVCALC_CWS'!BG26</f>
        <v>662500</v>
      </c>
      <c r="BJ115" s="70">
        <f>'REV-REVCALC_CWS'!BH26</f>
        <v>662500</v>
      </c>
      <c r="BK115" s="70">
        <f>'REV-REVCALC_CWS'!BI26</f>
        <v>662500</v>
      </c>
      <c r="BL115" s="70">
        <f>'REV-REVCALC_CWS'!BJ26</f>
        <v>412500</v>
      </c>
      <c r="BM115" s="167">
        <f>SUM(D115:BL115)</f>
        <v>16222506</v>
      </c>
    </row>
    <row r="116" spans="2:65" s="33" customFormat="1" x14ac:dyDescent="0.15">
      <c r="B116" s="47" t="s">
        <v>339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77000</v>
      </c>
      <c r="AD116" s="70">
        <f t="shared" si="8"/>
        <v>126500</v>
      </c>
      <c r="AE116" s="70">
        <f t="shared" si="8"/>
        <v>143000</v>
      </c>
      <c r="AF116" s="70">
        <f t="shared" si="8"/>
        <v>143000</v>
      </c>
      <c r="AG116" s="70">
        <f t="shared" si="8"/>
        <v>159500</v>
      </c>
      <c r="AH116" s="70">
        <f t="shared" si="8"/>
        <v>176000</v>
      </c>
      <c r="AI116" s="70">
        <f t="shared" si="8"/>
        <v>143000</v>
      </c>
      <c r="AJ116" s="70">
        <f t="shared" si="8"/>
        <v>159500</v>
      </c>
      <c r="AK116" s="70">
        <f t="shared" si="8"/>
        <v>126500</v>
      </c>
      <c r="AL116" s="70">
        <f t="shared" si="8"/>
        <v>126500</v>
      </c>
      <c r="AM116" s="70">
        <f t="shared" si="8"/>
        <v>126500</v>
      </c>
      <c r="AN116" s="70">
        <f t="shared" si="8"/>
        <v>77000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181500</v>
      </c>
      <c r="BB116" s="70">
        <f t="shared" si="9"/>
        <v>291500</v>
      </c>
      <c r="BC116" s="70">
        <f t="shared" si="9"/>
        <v>324500</v>
      </c>
      <c r="BD116" s="70">
        <f t="shared" si="9"/>
        <v>324500</v>
      </c>
      <c r="BE116" s="70">
        <f t="shared" si="9"/>
        <v>363000</v>
      </c>
      <c r="BF116" s="70">
        <f t="shared" si="9"/>
        <v>396000</v>
      </c>
      <c r="BG116" s="70">
        <f t="shared" si="9"/>
        <v>324500</v>
      </c>
      <c r="BH116" s="70">
        <f t="shared" si="9"/>
        <v>363000</v>
      </c>
      <c r="BI116" s="70">
        <f t="shared" si="9"/>
        <v>291500</v>
      </c>
      <c r="BJ116" s="70">
        <f t="shared" si="9"/>
        <v>291500</v>
      </c>
      <c r="BK116" s="70">
        <f t="shared" si="9"/>
        <v>291500</v>
      </c>
      <c r="BL116" s="70">
        <f t="shared" si="9"/>
        <v>181500</v>
      </c>
      <c r="BM116" s="167" t="e">
        <f>SUM(D116:BL116)</f>
        <v>#VALUE!</v>
      </c>
    </row>
    <row r="117" spans="2:65" s="33" customFormat="1" x14ac:dyDescent="0.15">
      <c r="B117" s="47" t="s">
        <v>326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0.30555555555555558</v>
      </c>
      <c r="AD117" s="46">
        <f>'REV-REVCALC_CWS'!AB29</f>
        <v>0.30555555555555558</v>
      </c>
      <c r="AE117" s="46">
        <f>'REV-REVCALC_CWS'!AC29</f>
        <v>0.30555555555555558</v>
      </c>
      <c r="AF117" s="46">
        <f>'REV-REVCALC_CWS'!AD29</f>
        <v>0.30555555555555558</v>
      </c>
      <c r="AG117" s="46">
        <f>'REV-REVCALC_CWS'!AE29</f>
        <v>0.30555555555555558</v>
      </c>
      <c r="AH117" s="46">
        <f>'REV-REVCALC_CWS'!AF29</f>
        <v>0.30555555555555558</v>
      </c>
      <c r="AI117" s="46">
        <f>'REV-REVCALC_CWS'!AG29</f>
        <v>0.30555555555555558</v>
      </c>
      <c r="AJ117" s="46">
        <f>'REV-REVCALC_CWS'!AH29</f>
        <v>0.30555555555555558</v>
      </c>
      <c r="AK117" s="46">
        <f>'REV-REVCALC_CWS'!AI29</f>
        <v>0.30555555555555558</v>
      </c>
      <c r="AL117" s="46">
        <f>'REV-REVCALC_CWS'!AJ29</f>
        <v>0.30555555555555558</v>
      </c>
      <c r="AM117" s="46">
        <f>'REV-REVCALC_CWS'!AK29</f>
        <v>0.30555555555555558</v>
      </c>
      <c r="AN117" s="46">
        <f>'REV-REVCALC_CWS'!AL29</f>
        <v>0.30555555555555558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0.30555555555555558</v>
      </c>
      <c r="BB117" s="46">
        <f>'REV-REVCALC_CWS'!AZ29</f>
        <v>0.30555555555555558</v>
      </c>
      <c r="BC117" s="46">
        <f>'REV-REVCALC_CWS'!BA29</f>
        <v>0.30555555555555558</v>
      </c>
      <c r="BD117" s="46">
        <f>'REV-REVCALC_CWS'!BB29</f>
        <v>0.30555555555555558</v>
      </c>
      <c r="BE117" s="46">
        <f>'REV-REVCALC_CWS'!BC29</f>
        <v>0.30555555555555558</v>
      </c>
      <c r="BF117" s="46">
        <f>'REV-REVCALC_CWS'!BD29</f>
        <v>0.30555555555555558</v>
      </c>
      <c r="BG117" s="46">
        <f>'REV-REVCALC_CWS'!BE29</f>
        <v>0.30555555555555558</v>
      </c>
      <c r="BH117" s="46">
        <f>'REV-REVCALC_CWS'!BF29</f>
        <v>0.30555555555555558</v>
      </c>
      <c r="BI117" s="46">
        <f>'REV-REVCALC_CWS'!BG29</f>
        <v>0.30555555555555558</v>
      </c>
      <c r="BJ117" s="46">
        <f>'REV-REVCALC_CWS'!BH29</f>
        <v>0.30555555555555558</v>
      </c>
      <c r="BK117" s="46">
        <f>'REV-REVCALC_CWS'!BI29</f>
        <v>0.30555555555555558</v>
      </c>
      <c r="BL117" s="46">
        <f>'REV-REVCALC_CWS'!BJ29</f>
        <v>0.30555555555555558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358</v>
      </c>
      <c r="BM119" s="65"/>
    </row>
    <row r="120" spans="2:65" s="33" customFormat="1" x14ac:dyDescent="0.15">
      <c r="B120" s="47" t="s">
        <v>358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0</v>
      </c>
      <c r="AD120" s="70">
        <f>'REV-REVCALC_CWS'!AB40</f>
        <v>4.6500000000000004</v>
      </c>
      <c r="AE120" s="70">
        <f>'REV-REVCALC_CWS'!AC40</f>
        <v>5.27</v>
      </c>
      <c r="AF120" s="70">
        <f>'REV-REVCALC_CWS'!AD40</f>
        <v>5.27</v>
      </c>
      <c r="AG120" s="70">
        <f>'REV-REVCALC_CWS'!AE40</f>
        <v>6.2</v>
      </c>
      <c r="AH120" s="70">
        <f>'REV-REVCALC_CWS'!AF40</f>
        <v>6.82</v>
      </c>
      <c r="AI120" s="70">
        <f>'REV-REVCALC_CWS'!AG40</f>
        <v>5.27</v>
      </c>
      <c r="AJ120" s="70">
        <f>'REV-REVCALC_CWS'!AH40</f>
        <v>6.2</v>
      </c>
      <c r="AK120" s="70">
        <f>'REV-REVCALC_CWS'!AI40</f>
        <v>4.6500000000000004</v>
      </c>
      <c r="AL120" s="70">
        <f>'REV-REVCALC_CWS'!AJ40</f>
        <v>4.6500000000000004</v>
      </c>
      <c r="AM120" s="70">
        <f>'REV-REVCALC_CWS'!AK40</f>
        <v>4.6500000000000004</v>
      </c>
      <c r="AN120" s="70">
        <f>'REV-REVCALC_CWS'!AL40</f>
        <v>2.79</v>
      </c>
      <c r="AO120" s="70" t="e">
        <f>'REV-REVCALC_CWS'!AM40</f>
        <v>#REF!</v>
      </c>
      <c r="AP120" s="70" t="e">
        <f>'REV-REVCALC_CWS'!AN40</f>
        <v>#REF!</v>
      </c>
      <c r="AQ120" s="70" t="e">
        <f>'REV-REVCALC_CWS'!AO40</f>
        <v>#REF!</v>
      </c>
      <c r="AR120" s="70" t="e">
        <f>'REV-REVCALC_CWS'!AP40</f>
        <v>#REF!</v>
      </c>
      <c r="AS120" s="70" t="e">
        <f>'REV-REVCALC_CWS'!AQ40</f>
        <v>#REF!</v>
      </c>
      <c r="AT120" s="70" t="e">
        <f>'REV-REVCALC_CWS'!AR40</f>
        <v>#REF!</v>
      </c>
      <c r="AU120" s="70" t="e">
        <f>'REV-REVCALC_CWS'!AS40</f>
        <v>#REF!</v>
      </c>
      <c r="AV120" s="70" t="e">
        <f>'REV-REVCALC_CWS'!AT40</f>
        <v>#REF!</v>
      </c>
      <c r="AW120" s="70" t="e">
        <f>'REV-REVCALC_CWS'!AU40</f>
        <v>#REF!</v>
      </c>
      <c r="AX120" s="70" t="e">
        <f>'REV-REVCALC_CWS'!AV40</f>
        <v>#REF!</v>
      </c>
      <c r="AY120" s="70" t="e">
        <f>'REV-REVCALC_CWS'!AW40</f>
        <v>#REF!</v>
      </c>
      <c r="AZ120" s="70" t="e">
        <f>'REV-REVCALC_CWS'!AX40</f>
        <v>#REF!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 t="e">
        <f>SUM(D120:BL120)</f>
        <v>#REF!</v>
      </c>
    </row>
    <row r="121" spans="2:65" s="33" customFormat="1" x14ac:dyDescent="0.15">
      <c r="B121" s="47" t="s">
        <v>359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0</v>
      </c>
      <c r="AD121" s="70">
        <f>'REV-REVCALC_CWS'!AB41</f>
        <v>0</v>
      </c>
      <c r="AE121" s="70">
        <f>'REV-REVCALC_CWS'!AC41</f>
        <v>0</v>
      </c>
      <c r="AF121" s="70">
        <f>'REV-REVCALC_CWS'!AD41</f>
        <v>0</v>
      </c>
      <c r="AG121" s="70">
        <f>'REV-REVCALC_CWS'!AE41</f>
        <v>0</v>
      </c>
      <c r="AH121" s="70">
        <f>'REV-REVCALC_CWS'!AF41</f>
        <v>0</v>
      </c>
      <c r="AI121" s="70">
        <f>'REV-REVCALC_CWS'!AG41</f>
        <v>0</v>
      </c>
      <c r="AJ121" s="70">
        <f>'REV-REVCALC_CWS'!AH41</f>
        <v>0</v>
      </c>
      <c r="AK121" s="70">
        <f>'REV-REVCALC_CWS'!AI41</f>
        <v>0</v>
      </c>
      <c r="AL121" s="70">
        <f>'REV-REVCALC_CWS'!AJ41</f>
        <v>0</v>
      </c>
      <c r="AM121" s="70">
        <f>'REV-REVCALC_CWS'!AK41</f>
        <v>0</v>
      </c>
      <c r="AN121" s="70">
        <f>'REV-REVCALC_CWS'!AL41</f>
        <v>0</v>
      </c>
      <c r="AO121" s="70" t="e">
        <f>'REV-REVCALC_CWS'!AM41</f>
        <v>#REF!</v>
      </c>
      <c r="AP121" s="70" t="e">
        <f>'REV-REVCALC_CWS'!AN41</f>
        <v>#REF!</v>
      </c>
      <c r="AQ121" s="70" t="e">
        <f>'REV-REVCALC_CWS'!AO41</f>
        <v>#REF!</v>
      </c>
      <c r="AR121" s="70" t="e">
        <f>'REV-REVCALC_CWS'!AP41</f>
        <v>#REF!</v>
      </c>
      <c r="AS121" s="70" t="e">
        <f>'REV-REVCALC_CWS'!AQ41</f>
        <v>#REF!</v>
      </c>
      <c r="AT121" s="70" t="e">
        <f>'REV-REVCALC_CWS'!AR41</f>
        <v>#REF!</v>
      </c>
      <c r="AU121" s="70" t="e">
        <f>'REV-REVCALC_CWS'!AS41</f>
        <v>#REF!</v>
      </c>
      <c r="AV121" s="70" t="e">
        <f>'REV-REVCALC_CWS'!AT41</f>
        <v>#REF!</v>
      </c>
      <c r="AW121" s="70" t="e">
        <f>'REV-REVCALC_CWS'!AU41</f>
        <v>#REF!</v>
      </c>
      <c r="AX121" s="70" t="e">
        <f>'REV-REVCALC_CWS'!AV41</f>
        <v>#REF!</v>
      </c>
      <c r="AY121" s="70" t="e">
        <f>'REV-REVCALC_CWS'!AW41</f>
        <v>#REF!</v>
      </c>
      <c r="AZ121" s="70" t="e">
        <f>'REV-REVCALC_CWS'!AX41</f>
        <v>#REF!</v>
      </c>
      <c r="BA121" s="70" t="e">
        <f>'REV-REVCALC_CWS'!AY41</f>
        <v>#REF!</v>
      </c>
      <c r="BB121" s="70" t="e">
        <f>'REV-REVCALC_CWS'!AZ41</f>
        <v>#REF!</v>
      </c>
      <c r="BC121" s="70" t="e">
        <f>'REV-REVCALC_CWS'!BA41</f>
        <v>#REF!</v>
      </c>
      <c r="BD121" s="70" t="e">
        <f>'REV-REVCALC_CWS'!BB41</f>
        <v>#REF!</v>
      </c>
      <c r="BE121" s="70" t="e">
        <f>'REV-REVCALC_CWS'!BC41</f>
        <v>#REF!</v>
      </c>
      <c r="BF121" s="70" t="e">
        <f>'REV-REVCALC_CWS'!BD41</f>
        <v>#REF!</v>
      </c>
      <c r="BG121" s="70" t="e">
        <f>'REV-REVCALC_CWS'!BE41</f>
        <v>#REF!</v>
      </c>
      <c r="BH121" s="70" t="e">
        <f>'REV-REVCALC_CWS'!BF41</f>
        <v>#REF!</v>
      </c>
      <c r="BI121" s="70" t="e">
        <f>'REV-REVCALC_CWS'!BG41</f>
        <v>#REF!</v>
      </c>
      <c r="BJ121" s="70" t="e">
        <f>'REV-REVCALC_CWS'!BH41</f>
        <v>#REF!</v>
      </c>
      <c r="BK121" s="70" t="e">
        <f>'REV-REVCALC_CWS'!BI41</f>
        <v>#REF!</v>
      </c>
      <c r="BL121" s="70" t="e">
        <f>'REV-REVCALC_CWS'!BJ41</f>
        <v>#REF!</v>
      </c>
      <c r="BM121" s="167" t="e">
        <f>SUM(D121:BL121)</f>
        <v>#REF!</v>
      </c>
    </row>
    <row r="122" spans="2:65" s="33" customFormat="1" x14ac:dyDescent="0.15">
      <c r="B122" s="14" t="s">
        <v>363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0</v>
      </c>
      <c r="AD122" s="70">
        <f t="shared" si="10"/>
        <v>4.6500000000000004</v>
      </c>
      <c r="AE122" s="70">
        <f t="shared" si="10"/>
        <v>5.27</v>
      </c>
      <c r="AF122" s="70">
        <f t="shared" si="10"/>
        <v>5.27</v>
      </c>
      <c r="AG122" s="70">
        <f t="shared" si="10"/>
        <v>6.2</v>
      </c>
      <c r="AH122" s="70">
        <f t="shared" si="10"/>
        <v>6.82</v>
      </c>
      <c r="AI122" s="70">
        <f t="shared" si="10"/>
        <v>5.27</v>
      </c>
      <c r="AJ122" s="70">
        <f t="shared" si="10"/>
        <v>6.2</v>
      </c>
      <c r="AK122" s="70">
        <f t="shared" si="10"/>
        <v>4.6500000000000004</v>
      </c>
      <c r="AL122" s="70">
        <f t="shared" si="10"/>
        <v>4.6500000000000004</v>
      </c>
      <c r="AM122" s="70">
        <f t="shared" si="10"/>
        <v>4.6500000000000004</v>
      </c>
      <c r="AN122" s="70">
        <f t="shared" si="10"/>
        <v>2.79</v>
      </c>
      <c r="AO122" s="70" t="e">
        <f t="shared" si="10"/>
        <v>#REF!</v>
      </c>
      <c r="AP122" s="70" t="e">
        <f t="shared" si="10"/>
        <v>#REF!</v>
      </c>
      <c r="AQ122" s="70" t="e">
        <f t="shared" si="10"/>
        <v>#REF!</v>
      </c>
      <c r="AR122" s="70" t="e">
        <f t="shared" si="10"/>
        <v>#REF!</v>
      </c>
      <c r="AS122" s="70" t="e">
        <f t="shared" si="10"/>
        <v>#REF!</v>
      </c>
      <c r="AT122" s="70" t="e">
        <f t="shared" si="10"/>
        <v>#REF!</v>
      </c>
      <c r="AU122" s="70" t="e">
        <f t="shared" si="10"/>
        <v>#REF!</v>
      </c>
      <c r="AV122" s="70" t="e">
        <f t="shared" si="10"/>
        <v>#REF!</v>
      </c>
      <c r="AW122" s="70" t="e">
        <f t="shared" si="10"/>
        <v>#REF!</v>
      </c>
      <c r="AX122" s="70" t="e">
        <f t="shared" si="10"/>
        <v>#REF!</v>
      </c>
      <c r="AY122" s="70" t="e">
        <f t="shared" si="10"/>
        <v>#REF!</v>
      </c>
      <c r="AZ122" s="70" t="e">
        <f t="shared" si="10"/>
        <v>#REF!</v>
      </c>
      <c r="BA122" s="70" t="e">
        <f t="shared" si="10"/>
        <v>#REF!</v>
      </c>
      <c r="BB122" s="70" t="e">
        <f t="shared" si="10"/>
        <v>#REF!</v>
      </c>
      <c r="BC122" s="70" t="e">
        <f t="shared" si="10"/>
        <v>#REF!</v>
      </c>
      <c r="BD122" s="70" t="e">
        <f t="shared" si="10"/>
        <v>#REF!</v>
      </c>
      <c r="BE122" s="70" t="e">
        <f t="shared" si="10"/>
        <v>#REF!</v>
      </c>
      <c r="BF122" s="70" t="e">
        <f t="shared" si="10"/>
        <v>#REF!</v>
      </c>
      <c r="BG122" s="70" t="e">
        <f t="shared" si="10"/>
        <v>#REF!</v>
      </c>
      <c r="BH122" s="70" t="e">
        <f t="shared" si="10"/>
        <v>#REF!</v>
      </c>
      <c r="BI122" s="70" t="e">
        <f t="shared" si="10"/>
        <v>#REF!</v>
      </c>
      <c r="BJ122" s="70" t="e">
        <f t="shared" si="10"/>
        <v>#REF!</v>
      </c>
      <c r="BK122" s="70" t="e">
        <f t="shared" si="10"/>
        <v>#REF!</v>
      </c>
      <c r="BL122" s="70" t="e">
        <f t="shared" si="10"/>
        <v>#REF!</v>
      </c>
      <c r="BM122" s="167" t="e">
        <f>SUM(D122:BL122)</f>
        <v>#REF!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487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362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12500</v>
      </c>
      <c r="AD125" s="70">
        <f>'REV-REVCALC_CWS'!AB44</f>
        <v>20000</v>
      </c>
      <c r="AE125" s="70">
        <f>'REV-REVCALC_CWS'!AC44</f>
        <v>22500</v>
      </c>
      <c r="AF125" s="70">
        <f>'REV-REVCALC_CWS'!AD44</f>
        <v>22500</v>
      </c>
      <c r="AG125" s="70">
        <f>'REV-REVCALC_CWS'!AE44</f>
        <v>22500</v>
      </c>
      <c r="AH125" s="70">
        <f>'REV-REVCALC_CWS'!AF44</f>
        <v>25000</v>
      </c>
      <c r="AI125" s="70">
        <f>'REV-REVCALC_CWS'!AG44</f>
        <v>22500</v>
      </c>
      <c r="AJ125" s="70">
        <f>'REV-REVCALC_CWS'!AH44</f>
        <v>22500</v>
      </c>
      <c r="AK125" s="70">
        <f>'REV-REVCALC_CWS'!AI44</f>
        <v>20000</v>
      </c>
      <c r="AL125" s="70">
        <f>'REV-REVCALC_CWS'!AJ44</f>
        <v>20000</v>
      </c>
      <c r="AM125" s="70">
        <f>'REV-REVCALC_CWS'!AK44</f>
        <v>20000</v>
      </c>
      <c r="AN125" s="70">
        <f>'REV-REVCALC_CWS'!AL44</f>
        <v>12500</v>
      </c>
      <c r="AO125" s="70" t="e">
        <f>'REV-REVCALC_CWS'!AM44</f>
        <v>#REF!</v>
      </c>
      <c r="AP125" s="70" t="e">
        <f>'REV-REVCALC_CWS'!AN44</f>
        <v>#REF!</v>
      </c>
      <c r="AQ125" s="70" t="e">
        <f>'REV-REVCALC_CWS'!AO44</f>
        <v>#REF!</v>
      </c>
      <c r="AR125" s="70" t="e">
        <f>'REV-REVCALC_CWS'!AP44</f>
        <v>#REF!</v>
      </c>
      <c r="AS125" s="70" t="e">
        <f>'REV-REVCALC_CWS'!AQ44</f>
        <v>#REF!</v>
      </c>
      <c r="AT125" s="70" t="e">
        <f>'REV-REVCALC_CWS'!AR44</f>
        <v>#REF!</v>
      </c>
      <c r="AU125" s="70" t="e">
        <f>'REV-REVCALC_CWS'!AS44</f>
        <v>#REF!</v>
      </c>
      <c r="AV125" s="70" t="e">
        <f>'REV-REVCALC_CWS'!AT44</f>
        <v>#REF!</v>
      </c>
      <c r="AW125" s="70" t="e">
        <f>'REV-REVCALC_CWS'!AU44</f>
        <v>#REF!</v>
      </c>
      <c r="AX125" s="70" t="e">
        <f>'REV-REVCALC_CWS'!AV44</f>
        <v>#REF!</v>
      </c>
      <c r="AY125" s="70" t="e">
        <f>'REV-REVCALC_CWS'!AW44</f>
        <v>#REF!</v>
      </c>
      <c r="AZ125" s="70" t="e">
        <f>'REV-REVCALC_CWS'!AX44</f>
        <v>#REF!</v>
      </c>
      <c r="BA125" s="70">
        <f>'REV-REVCALC_CWS'!AY44</f>
        <v>0</v>
      </c>
      <c r="BB125" s="70">
        <f>'REV-REVCALC_CWS'!AZ44</f>
        <v>0</v>
      </c>
      <c r="BC125" s="70">
        <f>'REV-REVCALC_CWS'!BA44</f>
        <v>0</v>
      </c>
      <c r="BD125" s="70">
        <f>'REV-REVCALC_CWS'!BB44</f>
        <v>0</v>
      </c>
      <c r="BE125" s="70">
        <f>'REV-REVCALC_CWS'!BC44</f>
        <v>0</v>
      </c>
      <c r="BF125" s="70">
        <f>'REV-REVCALC_CWS'!BD44</f>
        <v>0</v>
      </c>
      <c r="BG125" s="70">
        <f>'REV-REVCALC_CWS'!BE44</f>
        <v>0</v>
      </c>
      <c r="BH125" s="70">
        <f>'REV-REVCALC_CWS'!BF44</f>
        <v>0</v>
      </c>
      <c r="BI125" s="70">
        <f>'REV-REVCALC_CWS'!BG44</f>
        <v>0</v>
      </c>
      <c r="BJ125" s="70">
        <f>'REV-REVCALC_CWS'!BH44</f>
        <v>0</v>
      </c>
      <c r="BK125" s="70">
        <f>'REV-REVCALC_CWS'!BI44</f>
        <v>0</v>
      </c>
      <c r="BL125" s="70">
        <f>'REV-REVCALC_CWS'!BJ44</f>
        <v>0</v>
      </c>
      <c r="BM125" s="167" t="e">
        <f>SUM(D125:BL125)</f>
        <v>#REF!</v>
      </c>
    </row>
    <row r="126" spans="2:65" s="33" customFormat="1" x14ac:dyDescent="0.15">
      <c r="B126" s="47" t="s">
        <v>361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 t="e">
        <f>'REV-REVCALC_CWS'!AM45</f>
        <v>#REF!</v>
      </c>
      <c r="AP126" s="70" t="e">
        <f>'REV-REVCALC_CWS'!AN45</f>
        <v>#REF!</v>
      </c>
      <c r="AQ126" s="70" t="e">
        <f>'REV-REVCALC_CWS'!AO45</f>
        <v>#REF!</v>
      </c>
      <c r="AR126" s="70" t="e">
        <f>'REV-REVCALC_CWS'!AP45</f>
        <v>#REF!</v>
      </c>
      <c r="AS126" s="70" t="e">
        <f>'REV-REVCALC_CWS'!AQ45</f>
        <v>#REF!</v>
      </c>
      <c r="AT126" s="70" t="e">
        <f>'REV-REVCALC_CWS'!AR45</f>
        <v>#REF!</v>
      </c>
      <c r="AU126" s="70" t="e">
        <f>'REV-REVCALC_CWS'!AS45</f>
        <v>#REF!</v>
      </c>
      <c r="AV126" s="70" t="e">
        <f>'REV-REVCALC_CWS'!AT45</f>
        <v>#REF!</v>
      </c>
      <c r="AW126" s="70" t="e">
        <f>'REV-REVCALC_CWS'!AU45</f>
        <v>#REF!</v>
      </c>
      <c r="AX126" s="70" t="e">
        <f>'REV-REVCALC_CWS'!AV45</f>
        <v>#REF!</v>
      </c>
      <c r="AY126" s="70" t="e">
        <f>'REV-REVCALC_CWS'!AW45</f>
        <v>#REF!</v>
      </c>
      <c r="AZ126" s="70" t="e">
        <f>'REV-REVCALC_CWS'!AX45</f>
        <v>#REF!</v>
      </c>
      <c r="BA126" s="70" t="e">
        <f>'REV-REVCALC_CWS'!AY45</f>
        <v>#REF!</v>
      </c>
      <c r="BB126" s="70" t="e">
        <f>'REV-REVCALC_CWS'!AZ45</f>
        <v>#REF!</v>
      </c>
      <c r="BC126" s="70" t="e">
        <f>'REV-REVCALC_CWS'!BA45</f>
        <v>#REF!</v>
      </c>
      <c r="BD126" s="70" t="e">
        <f>'REV-REVCALC_CWS'!BB45</f>
        <v>#REF!</v>
      </c>
      <c r="BE126" s="70" t="e">
        <f>'REV-REVCALC_CWS'!BC45</f>
        <v>#REF!</v>
      </c>
      <c r="BF126" s="70" t="e">
        <f>'REV-REVCALC_CWS'!BD45</f>
        <v>#REF!</v>
      </c>
      <c r="BG126" s="70" t="e">
        <f>'REV-REVCALC_CWS'!BE45</f>
        <v>#REF!</v>
      </c>
      <c r="BH126" s="70" t="e">
        <f>'REV-REVCALC_CWS'!BF45</f>
        <v>#REF!</v>
      </c>
      <c r="BI126" s="70" t="e">
        <f>'REV-REVCALC_CWS'!BG45</f>
        <v>#REF!</v>
      </c>
      <c r="BJ126" s="70" t="e">
        <f>'REV-REVCALC_CWS'!BH45</f>
        <v>#REF!</v>
      </c>
      <c r="BK126" s="70" t="e">
        <f>'REV-REVCALC_CWS'!BI45</f>
        <v>#REF!</v>
      </c>
      <c r="BL126" s="70" t="e">
        <f>'REV-REVCALC_CWS'!BJ45</f>
        <v>#REF!</v>
      </c>
      <c r="BM126" s="167" t="e">
        <f>SUM(D126:BL126)</f>
        <v>#REF!</v>
      </c>
    </row>
    <row r="127" spans="2:65" s="33" customFormat="1" x14ac:dyDescent="0.15">
      <c r="B127" s="14" t="s">
        <v>364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12500</v>
      </c>
      <c r="AD127" s="70">
        <f t="shared" si="11"/>
        <v>20000</v>
      </c>
      <c r="AE127" s="70">
        <f t="shared" si="11"/>
        <v>22500</v>
      </c>
      <c r="AF127" s="70">
        <f t="shared" si="11"/>
        <v>22500</v>
      </c>
      <c r="AG127" s="70">
        <f t="shared" si="11"/>
        <v>22500</v>
      </c>
      <c r="AH127" s="70">
        <f t="shared" si="11"/>
        <v>25000</v>
      </c>
      <c r="AI127" s="70">
        <f t="shared" si="11"/>
        <v>22500</v>
      </c>
      <c r="AJ127" s="70">
        <f t="shared" si="11"/>
        <v>22500</v>
      </c>
      <c r="AK127" s="70">
        <f t="shared" si="11"/>
        <v>20000</v>
      </c>
      <c r="AL127" s="70">
        <f t="shared" si="11"/>
        <v>20000</v>
      </c>
      <c r="AM127" s="70">
        <f t="shared" si="11"/>
        <v>20000</v>
      </c>
      <c r="AN127" s="70">
        <f t="shared" si="11"/>
        <v>12500</v>
      </c>
      <c r="AO127" s="70" t="e">
        <f t="shared" si="11"/>
        <v>#REF!</v>
      </c>
      <c r="AP127" s="70" t="e">
        <f t="shared" si="11"/>
        <v>#REF!</v>
      </c>
      <c r="AQ127" s="70" t="e">
        <f t="shared" si="11"/>
        <v>#REF!</v>
      </c>
      <c r="AR127" s="70" t="e">
        <f t="shared" si="11"/>
        <v>#REF!</v>
      </c>
      <c r="AS127" s="70" t="e">
        <f t="shared" si="11"/>
        <v>#REF!</v>
      </c>
      <c r="AT127" s="70" t="e">
        <f t="shared" si="11"/>
        <v>#REF!</v>
      </c>
      <c r="AU127" s="70" t="e">
        <f t="shared" si="11"/>
        <v>#REF!</v>
      </c>
      <c r="AV127" s="70" t="e">
        <f t="shared" si="11"/>
        <v>#REF!</v>
      </c>
      <c r="AW127" s="70" t="e">
        <f t="shared" si="11"/>
        <v>#REF!</v>
      </c>
      <c r="AX127" s="70" t="e">
        <f t="shared" si="11"/>
        <v>#REF!</v>
      </c>
      <c r="AY127" s="70" t="e">
        <f t="shared" si="11"/>
        <v>#REF!</v>
      </c>
      <c r="AZ127" s="70" t="e">
        <f t="shared" si="11"/>
        <v>#REF!</v>
      </c>
      <c r="BA127" s="70" t="e">
        <f t="shared" si="11"/>
        <v>#REF!</v>
      </c>
      <c r="BB127" s="70" t="e">
        <f t="shared" si="11"/>
        <v>#REF!</v>
      </c>
      <c r="BC127" s="70" t="e">
        <f t="shared" si="11"/>
        <v>#REF!</v>
      </c>
      <c r="BD127" s="70" t="e">
        <f t="shared" si="11"/>
        <v>#REF!</v>
      </c>
      <c r="BE127" s="70" t="e">
        <f t="shared" si="11"/>
        <v>#REF!</v>
      </c>
      <c r="BF127" s="70" t="e">
        <f t="shared" si="11"/>
        <v>#REF!</v>
      </c>
      <c r="BG127" s="70" t="e">
        <f t="shared" si="11"/>
        <v>#REF!</v>
      </c>
      <c r="BH127" s="70" t="e">
        <f t="shared" si="11"/>
        <v>#REF!</v>
      </c>
      <c r="BI127" s="70" t="e">
        <f t="shared" si="11"/>
        <v>#REF!</v>
      </c>
      <c r="BJ127" s="70" t="e">
        <f t="shared" si="11"/>
        <v>#REF!</v>
      </c>
      <c r="BK127" s="70" t="e">
        <f t="shared" si="11"/>
        <v>#REF!</v>
      </c>
      <c r="BL127" s="70" t="e">
        <f t="shared" si="11"/>
        <v>#REF!</v>
      </c>
      <c r="BM127" s="167" t="e">
        <f>SUM(D127:BL127)</f>
        <v>#REF!</v>
      </c>
    </row>
    <row r="128" spans="2:65" s="33" customFormat="1" x14ac:dyDescent="0.15">
      <c r="BM128" s="65"/>
    </row>
    <row r="129" spans="1:65" s="33" customFormat="1" x14ac:dyDescent="0.15">
      <c r="B129" s="14" t="s">
        <v>365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89500</v>
      </c>
      <c r="AD129" s="104">
        <f t="shared" si="12"/>
        <v>146504.65</v>
      </c>
      <c r="AE129" s="104">
        <f t="shared" si="12"/>
        <v>165505.26999999999</v>
      </c>
      <c r="AF129" s="104">
        <f t="shared" si="12"/>
        <v>165505.26999999999</v>
      </c>
      <c r="AG129" s="104">
        <f t="shared" si="12"/>
        <v>182006.2</v>
      </c>
      <c r="AH129" s="104">
        <f t="shared" si="12"/>
        <v>201006.82</v>
      </c>
      <c r="AI129" s="104">
        <f t="shared" si="12"/>
        <v>165505.26999999999</v>
      </c>
      <c r="AJ129" s="104">
        <f t="shared" ref="AJ129:BL129" si="13">AJ127+AJ122+AJ116</f>
        <v>182006.2</v>
      </c>
      <c r="AK129" s="104">
        <f t="shared" si="13"/>
        <v>146504.65</v>
      </c>
      <c r="AL129" s="104">
        <f t="shared" si="13"/>
        <v>146504.65</v>
      </c>
      <c r="AM129" s="104">
        <f t="shared" si="13"/>
        <v>146504.65</v>
      </c>
      <c r="AN129" s="104">
        <f t="shared" si="13"/>
        <v>89502.790000000008</v>
      </c>
      <c r="AO129" s="104" t="e">
        <f t="shared" si="13"/>
        <v>#REF!</v>
      </c>
      <c r="AP129" s="104" t="e">
        <f t="shared" si="13"/>
        <v>#REF!</v>
      </c>
      <c r="AQ129" s="104" t="e">
        <f t="shared" si="13"/>
        <v>#REF!</v>
      </c>
      <c r="AR129" s="104" t="e">
        <f t="shared" si="13"/>
        <v>#REF!</v>
      </c>
      <c r="AS129" s="104" t="e">
        <f t="shared" si="13"/>
        <v>#REF!</v>
      </c>
      <c r="AT129" s="104" t="e">
        <f t="shared" si="13"/>
        <v>#REF!</v>
      </c>
      <c r="AU129" s="104" t="e">
        <f t="shared" si="13"/>
        <v>#REF!</v>
      </c>
      <c r="AV129" s="104" t="e">
        <f t="shared" si="13"/>
        <v>#REF!</v>
      </c>
      <c r="AW129" s="104" t="e">
        <f t="shared" si="13"/>
        <v>#REF!</v>
      </c>
      <c r="AX129" s="104" t="e">
        <f t="shared" si="13"/>
        <v>#REF!</v>
      </c>
      <c r="AY129" s="104" t="e">
        <f t="shared" si="13"/>
        <v>#REF!</v>
      </c>
      <c r="AZ129" s="104" t="e">
        <f t="shared" si="13"/>
        <v>#REF!</v>
      </c>
      <c r="BA129" s="104" t="e">
        <f t="shared" si="13"/>
        <v>#REF!</v>
      </c>
      <c r="BB129" s="104" t="e">
        <f t="shared" si="13"/>
        <v>#REF!</v>
      </c>
      <c r="BC129" s="104" t="e">
        <f t="shared" si="13"/>
        <v>#REF!</v>
      </c>
      <c r="BD129" s="104" t="e">
        <f t="shared" si="13"/>
        <v>#REF!</v>
      </c>
      <c r="BE129" s="104" t="e">
        <f t="shared" si="13"/>
        <v>#REF!</v>
      </c>
      <c r="BF129" s="104" t="e">
        <f t="shared" si="13"/>
        <v>#REF!</v>
      </c>
      <c r="BG129" s="104" t="e">
        <f t="shared" si="13"/>
        <v>#REF!</v>
      </c>
      <c r="BH129" s="104" t="e">
        <f t="shared" si="13"/>
        <v>#REF!</v>
      </c>
      <c r="BI129" s="104" t="e">
        <f t="shared" si="13"/>
        <v>#REF!</v>
      </c>
      <c r="BJ129" s="104" t="e">
        <f t="shared" si="13"/>
        <v>#REF!</v>
      </c>
      <c r="BK129" s="104" t="e">
        <f t="shared" si="13"/>
        <v>#REF!</v>
      </c>
      <c r="BL129" s="104" t="e">
        <f t="shared" si="13"/>
        <v>#REF!</v>
      </c>
      <c r="BM129" s="167" t="e">
        <f>SUM(D129:BL129)</f>
        <v>#REF!</v>
      </c>
    </row>
    <row r="130" spans="1:65" s="33" customFormat="1" x14ac:dyDescent="0.15">
      <c r="BM130" s="65"/>
    </row>
    <row r="131" spans="1:65" x14ac:dyDescent="0.15">
      <c r="B131" s="16" t="s">
        <v>485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401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402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428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448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449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417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418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419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421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422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489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383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508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2803223.375</v>
      </c>
      <c r="R150" s="158">
        <f>STAFF_CWS!U210</f>
        <v>2805323.25</v>
      </c>
      <c r="S150" s="158">
        <f>STAFF_CWS!V210</f>
        <v>2805831.5</v>
      </c>
      <c r="T150" s="158">
        <f>STAFF_CWS!W210</f>
        <v>2805831.5</v>
      </c>
      <c r="U150" s="158">
        <f>STAFF_CWS!X210</f>
        <v>2806379.875</v>
      </c>
      <c r="V150" s="158">
        <f>STAFF_CWS!Y210</f>
        <v>2806995.125</v>
      </c>
      <c r="W150" s="158">
        <f>STAFF_CWS!Z210</f>
        <v>2805831.5</v>
      </c>
      <c r="X150" s="158">
        <f>STAFF_CWS!AA210</f>
        <v>2806379.875</v>
      </c>
      <c r="Y150" s="158">
        <f>STAFF_CWS!AB210</f>
        <v>2805323.25</v>
      </c>
      <c r="Z150" s="158">
        <f>STAFF_CWS!AC210</f>
        <v>2805323.25</v>
      </c>
      <c r="AA150" s="158">
        <f>STAFF_CWS!AD210</f>
        <v>2805323.25</v>
      </c>
      <c r="AB150" s="158">
        <f>STAFF_CWS!AE210</f>
        <v>2803223.375</v>
      </c>
      <c r="AC150" s="158">
        <f>STAFF_CWS!AF210</f>
        <v>3606112.5</v>
      </c>
      <c r="AD150" s="158">
        <f>STAFF_CWS!AG210</f>
        <v>3609862.61625</v>
      </c>
      <c r="AE150" s="158">
        <f>STAFF_CWS!AH210</f>
        <v>3611112.6317500002</v>
      </c>
      <c r="AF150" s="158">
        <f>STAFF_CWS!AI210</f>
        <v>3611112.6317500002</v>
      </c>
      <c r="AG150" s="158">
        <f>STAFF_CWS!AJ210</f>
        <v>3612000.1549999998</v>
      </c>
      <c r="AH150" s="158">
        <f>STAFF_CWS!AK210</f>
        <v>3613250.1705</v>
      </c>
      <c r="AI150" s="158">
        <f>STAFF_CWS!AL210</f>
        <v>3611112.6317500002</v>
      </c>
      <c r="AJ150" s="158">
        <f>STAFF_CWS!AM210</f>
        <v>3612000.1549999998</v>
      </c>
      <c r="AK150" s="158">
        <f>STAFF_CWS!AN210</f>
        <v>3609862.61625</v>
      </c>
      <c r="AL150" s="158">
        <f>STAFF_CWS!AO210</f>
        <v>3609862.61625</v>
      </c>
      <c r="AM150" s="158">
        <f>STAFF_CWS!AP210</f>
        <v>3609862.61625</v>
      </c>
      <c r="AN150" s="158">
        <f>STAFF_CWS!AQ210</f>
        <v>3606112.5697499998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 t="e">
        <f>STAFF_CWS!BD210</f>
        <v>#REF!</v>
      </c>
      <c r="BB150" s="158" t="e">
        <f>STAFF_CWS!BE210</f>
        <v>#REF!</v>
      </c>
      <c r="BC150" s="158" t="e">
        <f>STAFF_CWS!BF210</f>
        <v>#REF!</v>
      </c>
      <c r="BD150" s="158" t="e">
        <f>STAFF_CWS!BG210</f>
        <v>#REF!</v>
      </c>
      <c r="BE150" s="158" t="e">
        <f>STAFF_CWS!BH210</f>
        <v>#REF!</v>
      </c>
      <c r="BF150" s="158" t="e">
        <f>STAFF_CWS!BI210</f>
        <v>#REF!</v>
      </c>
      <c r="BG150" s="158" t="e">
        <f>STAFF_CWS!BJ210</f>
        <v>#REF!</v>
      </c>
      <c r="BH150" s="158" t="e">
        <f>STAFF_CWS!BK210</f>
        <v>#REF!</v>
      </c>
      <c r="BI150" s="158" t="e">
        <f>STAFF_CWS!BL210</f>
        <v>#REF!</v>
      </c>
      <c r="BJ150" s="158" t="e">
        <f>STAFF_CWS!BM210</f>
        <v>#REF!</v>
      </c>
      <c r="BK150" s="158" t="e">
        <f>STAFF_CWS!BN210</f>
        <v>#REF!</v>
      </c>
      <c r="BL150" s="158" t="e">
        <f>STAFF_CWS!BO210</f>
        <v>#REF!</v>
      </c>
      <c r="BM150" s="167" t="e">
        <f>SUM(D150:BL150)</f>
        <v>#VALUE!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389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 t="e">
        <f>STAFF_CWS!BD358</f>
        <v>#REF!</v>
      </c>
      <c r="BB152" s="158" t="e">
        <f>STAFF_CWS!BE358</f>
        <v>#REF!</v>
      </c>
      <c r="BC152" s="158" t="e">
        <f>STAFF_CWS!BF358</f>
        <v>#REF!</v>
      </c>
      <c r="BD152" s="158" t="e">
        <f>STAFF_CWS!BG358</f>
        <v>#REF!</v>
      </c>
      <c r="BE152" s="158" t="e">
        <f>STAFF_CWS!BH358</f>
        <v>#REF!</v>
      </c>
      <c r="BF152" s="158" t="e">
        <f>STAFF_CWS!BI358</f>
        <v>#REF!</v>
      </c>
      <c r="BG152" s="158" t="e">
        <f>STAFF_CWS!BJ358</f>
        <v>#REF!</v>
      </c>
      <c r="BH152" s="158" t="e">
        <f>STAFF_CWS!BK358</f>
        <v>#REF!</v>
      </c>
      <c r="BI152" s="158" t="e">
        <f>STAFF_CWS!BL358</f>
        <v>#REF!</v>
      </c>
      <c r="BJ152" s="158" t="e">
        <f>STAFF_CWS!BM358</f>
        <v>#REF!</v>
      </c>
      <c r="BK152" s="158" t="e">
        <f>STAFF_CWS!BN358</f>
        <v>#REF!</v>
      </c>
      <c r="BL152" s="158" t="e">
        <f>STAFF_CWS!BO358</f>
        <v>#REF!</v>
      </c>
      <c r="BM152" s="167" t="e">
        <f>SUM(D152:BL152)</f>
        <v>#VALUE!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 t="e">
        <f>STAFF_CWS!BD531</f>
        <v>#REF!</v>
      </c>
      <c r="BB153" s="158" t="e">
        <f>STAFF_CWS!BE531</f>
        <v>#REF!</v>
      </c>
      <c r="BC153" s="158" t="e">
        <f>STAFF_CWS!BF531</f>
        <v>#REF!</v>
      </c>
      <c r="BD153" s="158" t="e">
        <f>STAFF_CWS!BG531</f>
        <v>#REF!</v>
      </c>
      <c r="BE153" s="158" t="e">
        <f>STAFF_CWS!BH531</f>
        <v>#REF!</v>
      </c>
      <c r="BF153" s="158" t="e">
        <f>STAFF_CWS!BI531</f>
        <v>#REF!</v>
      </c>
      <c r="BG153" s="158" t="e">
        <f>STAFF_CWS!BJ531</f>
        <v>#REF!</v>
      </c>
      <c r="BH153" s="158" t="e">
        <f>STAFF_CWS!BK531</f>
        <v>#REF!</v>
      </c>
      <c r="BI153" s="158" t="e">
        <f>STAFF_CWS!BL531</f>
        <v>#REF!</v>
      </c>
      <c r="BJ153" s="158" t="e">
        <f>STAFF_CWS!BM531</f>
        <v>#REF!</v>
      </c>
      <c r="BK153" s="158" t="e">
        <f>STAFF_CWS!BN531</f>
        <v>#REF!</v>
      </c>
      <c r="BL153" s="158" t="e">
        <f>STAFF_CWS!BO531</f>
        <v>#REF!</v>
      </c>
      <c r="BM153" s="167" t="e">
        <f>SUM(D153:BL153)</f>
        <v>#VALUE!</v>
      </c>
    </row>
    <row r="154" spans="1:65" s="50" customFormat="1" x14ac:dyDescent="0.15">
      <c r="A154" s="74"/>
      <c r="B154" s="14" t="s">
        <v>509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5603223.375</v>
      </c>
      <c r="R154" s="160">
        <f t="shared" si="17"/>
        <v>5605323.25</v>
      </c>
      <c r="S154" s="160">
        <f t="shared" si="17"/>
        <v>5605831.5</v>
      </c>
      <c r="T154" s="160">
        <f t="shared" si="17"/>
        <v>5605831.5</v>
      </c>
      <c r="U154" s="160">
        <f t="shared" si="17"/>
        <v>5606379.875</v>
      </c>
      <c r="V154" s="160">
        <f t="shared" si="17"/>
        <v>5606995.125</v>
      </c>
      <c r="W154" s="160">
        <f t="shared" si="17"/>
        <v>5605831.5</v>
      </c>
      <c r="X154" s="160">
        <f t="shared" si="17"/>
        <v>5606379.875</v>
      </c>
      <c r="Y154" s="160">
        <f t="shared" si="17"/>
        <v>5605323.25</v>
      </c>
      <c r="Z154" s="160">
        <f t="shared" si="17"/>
        <v>5605323.25</v>
      </c>
      <c r="AA154" s="160">
        <f t="shared" si="17"/>
        <v>5605323.25</v>
      </c>
      <c r="AB154" s="160">
        <f t="shared" si="17"/>
        <v>5603223.375</v>
      </c>
      <c r="AC154" s="160">
        <f t="shared" si="17"/>
        <v>6406112.5</v>
      </c>
      <c r="AD154" s="160">
        <f t="shared" si="17"/>
        <v>6409862.61625</v>
      </c>
      <c r="AE154" s="160">
        <f t="shared" si="17"/>
        <v>6411112.6317500006</v>
      </c>
      <c r="AF154" s="160">
        <f t="shared" si="17"/>
        <v>6411112.6317500006</v>
      </c>
      <c r="AG154" s="160">
        <f t="shared" si="17"/>
        <v>6412000.1549999993</v>
      </c>
      <c r="AH154" s="160">
        <f t="shared" si="17"/>
        <v>6413250.1705</v>
      </c>
      <c r="AI154" s="160">
        <f t="shared" si="17"/>
        <v>6411112.6317500006</v>
      </c>
      <c r="AJ154" s="160">
        <f t="shared" si="17"/>
        <v>6412000.1549999993</v>
      </c>
      <c r="AK154" s="160">
        <f t="shared" si="17"/>
        <v>6409862.61625</v>
      </c>
      <c r="AL154" s="160">
        <f t="shared" si="17"/>
        <v>6409862.61625</v>
      </c>
      <c r="AM154" s="160">
        <f t="shared" si="17"/>
        <v>6409862.61625</v>
      </c>
      <c r="AN154" s="160">
        <f t="shared" si="17"/>
        <v>6406112.5697499998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 t="e">
        <f t="shared" si="17"/>
        <v>#REF!</v>
      </c>
      <c r="BB154" s="160" t="e">
        <f t="shared" si="17"/>
        <v>#REF!</v>
      </c>
      <c r="BC154" s="160" t="e">
        <f t="shared" si="17"/>
        <v>#REF!</v>
      </c>
      <c r="BD154" s="160" t="e">
        <f t="shared" si="17"/>
        <v>#REF!</v>
      </c>
      <c r="BE154" s="160" t="e">
        <f t="shared" si="17"/>
        <v>#REF!</v>
      </c>
      <c r="BF154" s="160" t="e">
        <f t="shared" si="17"/>
        <v>#REF!</v>
      </c>
      <c r="BG154" s="160" t="e">
        <f t="shared" si="17"/>
        <v>#REF!</v>
      </c>
      <c r="BH154" s="160" t="e">
        <f t="shared" si="17"/>
        <v>#REF!</v>
      </c>
      <c r="BI154" s="160" t="e">
        <f t="shared" si="17"/>
        <v>#REF!</v>
      </c>
      <c r="BJ154" s="160" t="e">
        <f t="shared" si="17"/>
        <v>#REF!</v>
      </c>
      <c r="BK154" s="160" t="e">
        <f t="shared" si="17"/>
        <v>#REF!</v>
      </c>
      <c r="BL154" s="160" t="e">
        <f t="shared" si="17"/>
        <v>#REF!</v>
      </c>
      <c r="BM154" s="167" t="e">
        <f>SUM(D154:BL154)</f>
        <v>#VALUE!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492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389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493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494</v>
      </c>
      <c r="J163" s="14"/>
      <c r="BM163" s="167"/>
    </row>
    <row r="164" spans="1:65" x14ac:dyDescent="0.15">
      <c r="B164" s="47" t="s">
        <v>390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1120644.675</v>
      </c>
      <c r="R164" s="161">
        <f>STAFF_CWS!U224+STAFF_CWS!U289+STAFF_CWS!U372+STAFF_CWS!U545</f>
        <v>1121064.6499999999</v>
      </c>
      <c r="S164" s="161">
        <f>STAFF_CWS!V224+STAFF_CWS!V289+STAFF_CWS!V372+STAFF_CWS!V545</f>
        <v>1121166.3</v>
      </c>
      <c r="T164" s="161">
        <f>STAFF_CWS!W224+STAFF_CWS!W289+STAFF_CWS!W372+STAFF_CWS!W545</f>
        <v>1121166.3</v>
      </c>
      <c r="U164" s="161">
        <f>STAFF_CWS!X224+STAFF_CWS!X289+STAFF_CWS!X372+STAFF_CWS!X545</f>
        <v>1121275.9750000001</v>
      </c>
      <c r="V164" s="161">
        <f>STAFF_CWS!Y224+STAFF_CWS!Y289+STAFF_CWS!Y372+STAFF_CWS!Y545</f>
        <v>1121399.0249999999</v>
      </c>
      <c r="W164" s="161">
        <f>STAFF_CWS!Z224+STAFF_CWS!Z289+STAFF_CWS!Z372+STAFF_CWS!Z545</f>
        <v>1121166.3</v>
      </c>
      <c r="X164" s="161">
        <f>STAFF_CWS!AA224+STAFF_CWS!AA289+STAFF_CWS!AA372+STAFF_CWS!AA545</f>
        <v>1121275.9750000001</v>
      </c>
      <c r="Y164" s="161">
        <f>STAFF_CWS!AB224+STAFF_CWS!AB289+STAFF_CWS!AB372+STAFF_CWS!AB545</f>
        <v>1121064.6499999999</v>
      </c>
      <c r="Z164" s="161">
        <f>STAFF_CWS!AC224+STAFF_CWS!AC289+STAFF_CWS!AC372+STAFF_CWS!AC545</f>
        <v>1121064.6499999999</v>
      </c>
      <c r="AA164" s="161">
        <f>STAFF_CWS!AD224+STAFF_CWS!AD289+STAFF_CWS!AD372+STAFF_CWS!AD545</f>
        <v>1121064.6499999999</v>
      </c>
      <c r="AB164" s="161">
        <f>STAFF_CWS!AE224+STAFF_CWS!AE289+STAFF_CWS!AE372+STAFF_CWS!AE545</f>
        <v>1120644.675</v>
      </c>
      <c r="AC164" s="161">
        <f>STAFF_CWS!AF224+STAFF_CWS!AF289+STAFF_CWS!AF372+STAFF_CWS!AF545</f>
        <v>1281222.5</v>
      </c>
      <c r="AD164" s="161">
        <f>STAFF_CWS!AG224+STAFF_CWS!AG289+STAFF_CWS!AG372+STAFF_CWS!AG545</f>
        <v>1281972.5232500001</v>
      </c>
      <c r="AE164" s="161">
        <f>STAFF_CWS!AH224+STAFF_CWS!AH289+STAFF_CWS!AH372+STAFF_CWS!AH545</f>
        <v>1282222.5263500002</v>
      </c>
      <c r="AF164" s="161">
        <f>STAFF_CWS!AI224+STAFF_CWS!AI289+STAFF_CWS!AI372+STAFF_CWS!AI545</f>
        <v>1282222.5263500002</v>
      </c>
      <c r="AG164" s="161">
        <f>STAFF_CWS!AJ224+STAFF_CWS!AJ289+STAFF_CWS!AJ372+STAFF_CWS!AJ545</f>
        <v>1282400.031</v>
      </c>
      <c r="AH164" s="161">
        <f>STAFF_CWS!AK224+STAFF_CWS!AK289+STAFF_CWS!AK372+STAFF_CWS!AK545</f>
        <v>1282650.0341</v>
      </c>
      <c r="AI164" s="161">
        <f>STAFF_CWS!AL224+STAFF_CWS!AL289+STAFF_CWS!AL372+STAFF_CWS!AL545</f>
        <v>1282222.5263500002</v>
      </c>
      <c r="AJ164" s="161">
        <f>STAFF_CWS!AM224+STAFF_CWS!AM289+STAFF_CWS!AM372+STAFF_CWS!AM545</f>
        <v>1282400.031</v>
      </c>
      <c r="AK164" s="161">
        <f>STAFF_CWS!AN224+STAFF_CWS!AN289+STAFF_CWS!AN372+STAFF_CWS!AN545</f>
        <v>1281972.5232500001</v>
      </c>
      <c r="AL164" s="161">
        <f>STAFF_CWS!AO224+STAFF_CWS!AO289+STAFF_CWS!AO372+STAFF_CWS!AO545</f>
        <v>1281972.5232500001</v>
      </c>
      <c r="AM164" s="161">
        <f>STAFF_CWS!AP224+STAFF_CWS!AP289+STAFF_CWS!AP372+STAFF_CWS!AP545</f>
        <v>1281972.5232500001</v>
      </c>
      <c r="AN164" s="161">
        <f>STAFF_CWS!AQ224+STAFF_CWS!AQ289+STAFF_CWS!AQ372+STAFF_CWS!AQ545</f>
        <v>1281222.5139500001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 t="e">
        <f>STAFF_CWS!BD224+STAFF_CWS!BD289+STAFF_CWS!BD372+STAFF_CWS!BD545</f>
        <v>#REF!</v>
      </c>
      <c r="BB164" s="161" t="e">
        <f>STAFF_CWS!BE224+STAFF_CWS!BE289+STAFF_CWS!BE372+STAFF_CWS!BE545</f>
        <v>#REF!</v>
      </c>
      <c r="BC164" s="161" t="e">
        <f>STAFF_CWS!BF224+STAFF_CWS!BF289+STAFF_CWS!BF372+STAFF_CWS!BF545</f>
        <v>#REF!</v>
      </c>
      <c r="BD164" s="161" t="e">
        <f>STAFF_CWS!BG224+STAFF_CWS!BG289+STAFF_CWS!BG372+STAFF_CWS!BG545</f>
        <v>#REF!</v>
      </c>
      <c r="BE164" s="161" t="e">
        <f>STAFF_CWS!BH224+STAFF_CWS!BH289+STAFF_CWS!BH372+STAFF_CWS!BH545</f>
        <v>#REF!</v>
      </c>
      <c r="BF164" s="161" t="e">
        <f>STAFF_CWS!BI224+STAFF_CWS!BI289+STAFF_CWS!BI372+STAFF_CWS!BI545</f>
        <v>#REF!</v>
      </c>
      <c r="BG164" s="161" t="e">
        <f>STAFF_CWS!BJ224+STAFF_CWS!BJ289+STAFF_CWS!BJ372+STAFF_CWS!BJ545</f>
        <v>#REF!</v>
      </c>
      <c r="BH164" s="161" t="e">
        <f>STAFF_CWS!BK224+STAFF_CWS!BK289+STAFF_CWS!BK372+STAFF_CWS!BK545</f>
        <v>#REF!</v>
      </c>
      <c r="BI164" s="161" t="e">
        <f>STAFF_CWS!BL224+STAFF_CWS!BL289+STAFF_CWS!BL372+STAFF_CWS!BL545</f>
        <v>#REF!</v>
      </c>
      <c r="BJ164" s="161" t="e">
        <f>STAFF_CWS!BM224+STAFF_CWS!BM289+STAFF_CWS!BM372+STAFF_CWS!BM545</f>
        <v>#REF!</v>
      </c>
      <c r="BK164" s="161" t="e">
        <f>STAFF_CWS!BN224+STAFF_CWS!BN289+STAFF_CWS!BN372+STAFF_CWS!BN545</f>
        <v>#REF!</v>
      </c>
      <c r="BL164" s="161" t="e">
        <f>STAFF_CWS!BO224+STAFF_CWS!BO289+STAFF_CWS!BO372+STAFF_CWS!BO545</f>
        <v>#REF!</v>
      </c>
      <c r="BM164" s="167" t="e">
        <f>SUM(D164:BL164)</f>
        <v>#VALUE!</v>
      </c>
    </row>
    <row r="165" spans="1:65" s="157" customFormat="1" x14ac:dyDescent="0.15">
      <c r="A165" s="156"/>
      <c r="B165" s="47" t="s">
        <v>490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 t="e">
        <f>STAFF_CWS!BO228+STAFF_CWS!BO293+STAFF_CWS!BO376+STAFF_CWS!BO549</f>
        <v>#REF!</v>
      </c>
      <c r="BM166" s="167" t="e">
        <f>SUM(D166:BL166)</f>
        <v>#VALUE!</v>
      </c>
    </row>
    <row r="167" spans="1:65" x14ac:dyDescent="0.15">
      <c r="B167" s="16" t="s">
        <v>495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1683068.675</v>
      </c>
      <c r="R167" s="161">
        <f t="shared" si="19"/>
        <v>1683488.65</v>
      </c>
      <c r="S167" s="161">
        <f t="shared" si="19"/>
        <v>1683590.3</v>
      </c>
      <c r="T167" s="161">
        <f t="shared" si="19"/>
        <v>1683590.3</v>
      </c>
      <c r="U167" s="161">
        <f t="shared" si="19"/>
        <v>1683699.9750000001</v>
      </c>
      <c r="V167" s="161">
        <f t="shared" si="19"/>
        <v>1683823.0249999999</v>
      </c>
      <c r="W167" s="161">
        <f t="shared" si="19"/>
        <v>1683590.3</v>
      </c>
      <c r="X167" s="161">
        <f t="shared" si="19"/>
        <v>1683699.9750000001</v>
      </c>
      <c r="Y167" s="161">
        <f t="shared" si="19"/>
        <v>1683488.65</v>
      </c>
      <c r="Z167" s="161">
        <f t="shared" si="19"/>
        <v>1683488.65</v>
      </c>
      <c r="AA167" s="161">
        <f t="shared" si="19"/>
        <v>1683488.65</v>
      </c>
      <c r="AB167" s="161">
        <f t="shared" si="19"/>
        <v>1683068.675</v>
      </c>
      <c r="AC167" s="161">
        <f t="shared" si="19"/>
        <v>1843646.5</v>
      </c>
      <c r="AD167" s="161">
        <f t="shared" si="19"/>
        <v>1844396.5232500001</v>
      </c>
      <c r="AE167" s="161">
        <f t="shared" si="19"/>
        <v>1844646.5263500002</v>
      </c>
      <c r="AF167" s="161">
        <f t="shared" si="19"/>
        <v>1844646.5263500002</v>
      </c>
      <c r="AG167" s="161">
        <f t="shared" si="19"/>
        <v>1844824.031</v>
      </c>
      <c r="AH167" s="161">
        <f t="shared" si="19"/>
        <v>1845074.0341</v>
      </c>
      <c r="AI167" s="161">
        <f t="shared" si="19"/>
        <v>1844646.5263500002</v>
      </c>
      <c r="AJ167" s="161">
        <f t="shared" si="19"/>
        <v>1844824.031</v>
      </c>
      <c r="AK167" s="161">
        <f t="shared" si="19"/>
        <v>1844396.5232500001</v>
      </c>
      <c r="AL167" s="161">
        <f t="shared" si="19"/>
        <v>1844396.5232500001</v>
      </c>
      <c r="AM167" s="161">
        <f t="shared" si="19"/>
        <v>1844396.5232500001</v>
      </c>
      <c r="AN167" s="161">
        <f t="shared" si="19"/>
        <v>1843646.5139500001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#REF!</v>
      </c>
      <c r="BB167" s="161" t="e">
        <f t="shared" si="19"/>
        <v>#REF!</v>
      </c>
      <c r="BC167" s="161" t="e">
        <f t="shared" si="19"/>
        <v>#REF!</v>
      </c>
      <c r="BD167" s="161" t="e">
        <f t="shared" si="19"/>
        <v>#REF!</v>
      </c>
      <c r="BE167" s="161" t="e">
        <f t="shared" si="19"/>
        <v>#REF!</v>
      </c>
      <c r="BF167" s="161" t="e">
        <f t="shared" si="19"/>
        <v>#REF!</v>
      </c>
      <c r="BG167" s="161" t="e">
        <f t="shared" si="19"/>
        <v>#REF!</v>
      </c>
      <c r="BH167" s="161" t="e">
        <f t="shared" si="19"/>
        <v>#REF!</v>
      </c>
      <c r="BI167" s="161" t="e">
        <f t="shared" si="19"/>
        <v>#REF!</v>
      </c>
      <c r="BJ167" s="161" t="e">
        <f t="shared" si="19"/>
        <v>#REF!</v>
      </c>
      <c r="BK167" s="161" t="e">
        <f t="shared" si="19"/>
        <v>#REF!</v>
      </c>
      <c r="BL167" s="161" t="e">
        <f t="shared" si="19"/>
        <v>#REF!</v>
      </c>
      <c r="BM167" s="167" t="e">
        <f>SUM(D167:BL167)</f>
        <v>#VALUE!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491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10786292.050000001</v>
      </c>
      <c r="R169" s="130">
        <f t="shared" si="20"/>
        <v>10788811.9</v>
      </c>
      <c r="S169" s="130">
        <f t="shared" si="20"/>
        <v>10789421.800000001</v>
      </c>
      <c r="T169" s="130">
        <f t="shared" si="20"/>
        <v>10789421.800000001</v>
      </c>
      <c r="U169" s="130">
        <f t="shared" si="20"/>
        <v>10790079.85</v>
      </c>
      <c r="V169" s="130">
        <f t="shared" si="20"/>
        <v>10790818.15</v>
      </c>
      <c r="W169" s="130">
        <f t="shared" si="20"/>
        <v>9789421.8000000007</v>
      </c>
      <c r="X169" s="130">
        <f t="shared" si="20"/>
        <v>9790079.8499999996</v>
      </c>
      <c r="Y169" s="130">
        <f t="shared" si="20"/>
        <v>9788811.9000000004</v>
      </c>
      <c r="Z169" s="130">
        <f t="shared" si="20"/>
        <v>9788811.9000000004</v>
      </c>
      <c r="AA169" s="130">
        <f t="shared" si="20"/>
        <v>9788811.9000000004</v>
      </c>
      <c r="AB169" s="130">
        <f t="shared" si="20"/>
        <v>9786292.0500000007</v>
      </c>
      <c r="AC169" s="130">
        <f t="shared" si="20"/>
        <v>8249759</v>
      </c>
      <c r="AD169" s="130">
        <f t="shared" si="20"/>
        <v>8254259.1394999996</v>
      </c>
      <c r="AE169" s="130">
        <f t="shared" si="20"/>
        <v>8255759.1581000006</v>
      </c>
      <c r="AF169" s="130">
        <f t="shared" si="20"/>
        <v>8255759.1581000006</v>
      </c>
      <c r="AG169" s="130">
        <f t="shared" si="20"/>
        <v>8256824.1859999988</v>
      </c>
      <c r="AH169" s="130">
        <f t="shared" si="20"/>
        <v>8258324.2045999998</v>
      </c>
      <c r="AI169" s="130">
        <f t="shared" si="20"/>
        <v>8255759.1581000006</v>
      </c>
      <c r="AJ169" s="130">
        <f t="shared" ref="AJ169:BL169" si="21">AJ167+AJ161+AJ154</f>
        <v>8256824.1859999988</v>
      </c>
      <c r="AK169" s="130">
        <f t="shared" si="21"/>
        <v>8254259.1394999996</v>
      </c>
      <c r="AL169" s="130">
        <f t="shared" si="21"/>
        <v>8254259.1394999996</v>
      </c>
      <c r="AM169" s="130">
        <f t="shared" si="21"/>
        <v>8254259.1394999996</v>
      </c>
      <c r="AN169" s="130">
        <f t="shared" si="21"/>
        <v>8249759.0836999994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#REF!</v>
      </c>
      <c r="BB169" s="130" t="e">
        <f t="shared" si="21"/>
        <v>#REF!</v>
      </c>
      <c r="BC169" s="130" t="e">
        <f t="shared" si="21"/>
        <v>#REF!</v>
      </c>
      <c r="BD169" s="130" t="e">
        <f t="shared" si="21"/>
        <v>#REF!</v>
      </c>
      <c r="BE169" s="130" t="e">
        <f t="shared" si="21"/>
        <v>#REF!</v>
      </c>
      <c r="BF169" s="130" t="e">
        <f t="shared" si="21"/>
        <v>#REF!</v>
      </c>
      <c r="BG169" s="130" t="e">
        <f t="shared" si="21"/>
        <v>#REF!</v>
      </c>
      <c r="BH169" s="130" t="e">
        <f t="shared" si="21"/>
        <v>#REF!</v>
      </c>
      <c r="BI169" s="130" t="e">
        <f t="shared" si="21"/>
        <v>#REF!</v>
      </c>
      <c r="BJ169" s="130" t="e">
        <f t="shared" si="21"/>
        <v>#REF!</v>
      </c>
      <c r="BK169" s="130" t="e">
        <f t="shared" si="21"/>
        <v>#REF!</v>
      </c>
      <c r="BL169" s="130" t="e">
        <f t="shared" si="21"/>
        <v>#REF!</v>
      </c>
      <c r="BM169" s="167" t="e">
        <f>SUM(D169:BL169)</f>
        <v>#VALUE!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1011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10827695.341666667</v>
      </c>
      <c r="R205" s="130">
        <f t="shared" si="22"/>
        <v>10815910.191666666</v>
      </c>
      <c r="S205" s="130">
        <f t="shared" si="22"/>
        <v>10815970.091666667</v>
      </c>
      <c r="T205" s="130">
        <f t="shared" si="22"/>
        <v>10835535.091666667</v>
      </c>
      <c r="U205" s="130">
        <f t="shared" si="22"/>
        <v>10820228.141666666</v>
      </c>
      <c r="V205" s="130">
        <f t="shared" si="22"/>
        <v>10825676.441666666</v>
      </c>
      <c r="W205" s="130">
        <f t="shared" si="22"/>
        <v>9826141.7583333347</v>
      </c>
      <c r="X205" s="130">
        <f t="shared" si="22"/>
        <v>9827154.8083333336</v>
      </c>
      <c r="Y205" s="130">
        <f t="shared" si="22"/>
        <v>9823016.8583333343</v>
      </c>
      <c r="Z205" s="130">
        <f t="shared" si="22"/>
        <v>9841531.8583333343</v>
      </c>
      <c r="AA205" s="130">
        <f t="shared" si="22"/>
        <v>9823016.8583333343</v>
      </c>
      <c r="AB205" s="130">
        <f t="shared" si="22"/>
        <v>9823707.0083333347</v>
      </c>
      <c r="AC205" s="130">
        <f t="shared" si="22"/>
        <v>8289317.8822916662</v>
      </c>
      <c r="AD205" s="130">
        <f t="shared" si="22"/>
        <v>8293674.6884583328</v>
      </c>
      <c r="AE205" s="130">
        <f t="shared" si="22"/>
        <v>8289054.7070583338</v>
      </c>
      <c r="AF205" s="130">
        <f t="shared" si="22"/>
        <v>8311159.7070583338</v>
      </c>
      <c r="AG205" s="130">
        <f t="shared" si="22"/>
        <v>8290119.734958332</v>
      </c>
      <c r="AH205" s="130">
        <f t="shared" si="22"/>
        <v>8297919.753558333</v>
      </c>
      <c r="AI205" s="130">
        <f t="shared" si="22"/>
        <v>8290409.7070583338</v>
      </c>
      <c r="AJ205" s="130">
        <f t="shared" ref="AJ205:BL205" si="23">AJ203+AJ201+AJ199+AJ197+AJ191+AJ185+AJ178+AJ172+AJ169+AJ147+AJ138</f>
        <v>8293919.734958332</v>
      </c>
      <c r="AK205" s="130">
        <f t="shared" si="23"/>
        <v>8287554.6884583328</v>
      </c>
      <c r="AL205" s="130">
        <f t="shared" si="23"/>
        <v>8308159.6884583328</v>
      </c>
      <c r="AM205" s="130">
        <f t="shared" si="23"/>
        <v>8287554.6884583328</v>
      </c>
      <c r="AN205" s="130">
        <f t="shared" si="23"/>
        <v>8286304.6326583326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#REF!</v>
      </c>
      <c r="BB205" s="130" t="e">
        <f t="shared" si="23"/>
        <v>#REF!</v>
      </c>
      <c r="BC205" s="130" t="e">
        <f t="shared" si="23"/>
        <v>#REF!</v>
      </c>
      <c r="BD205" s="130" t="e">
        <f t="shared" si="23"/>
        <v>#REF!</v>
      </c>
      <c r="BE205" s="130" t="e">
        <f t="shared" si="23"/>
        <v>#REF!</v>
      </c>
      <c r="BF205" s="130" t="e">
        <f t="shared" si="23"/>
        <v>#REF!</v>
      </c>
      <c r="BG205" s="130" t="e">
        <f t="shared" si="23"/>
        <v>#REF!</v>
      </c>
      <c r="BH205" s="130" t="e">
        <f t="shared" si="23"/>
        <v>#REF!</v>
      </c>
      <c r="BI205" s="130" t="e">
        <f t="shared" si="23"/>
        <v>#REF!</v>
      </c>
      <c r="BJ205" s="130" t="e">
        <f t="shared" si="23"/>
        <v>#REF!</v>
      </c>
      <c r="BK205" s="130" t="e">
        <f t="shared" si="23"/>
        <v>#REF!</v>
      </c>
      <c r="BL205" s="130" t="e">
        <f t="shared" si="23"/>
        <v>#REF!</v>
      </c>
      <c r="BM205" s="167" t="e">
        <f>SUM(D205:BL205)</f>
        <v>#VALUE!</v>
      </c>
    </row>
    <row r="206" spans="1:65" x14ac:dyDescent="0.15">
      <c r="J206" s="33"/>
    </row>
    <row r="207" spans="1:65" x14ac:dyDescent="0.15">
      <c r="B207" s="14" t="s">
        <v>469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-10754935.341666667</v>
      </c>
      <c r="R207" s="130">
        <f t="shared" si="24"/>
        <v>-10702490.191666666</v>
      </c>
      <c r="S207" s="130">
        <f t="shared" si="24"/>
        <v>-10682220.091666667</v>
      </c>
      <c r="T207" s="130">
        <f t="shared" si="24"/>
        <v>-10701785.091666667</v>
      </c>
      <c r="U207" s="130">
        <f t="shared" si="24"/>
        <v>-10674708.141666666</v>
      </c>
      <c r="V207" s="130">
        <f t="shared" si="24"/>
        <v>-10665711.441666666</v>
      </c>
      <c r="W207" s="130">
        <f t="shared" si="24"/>
        <v>-9692391.7583333347</v>
      </c>
      <c r="X207" s="130">
        <f t="shared" si="24"/>
        <v>-9681634.8083333336</v>
      </c>
      <c r="Y207" s="130">
        <f t="shared" si="24"/>
        <v>-9709596.8583333343</v>
      </c>
      <c r="Z207" s="130">
        <f t="shared" si="24"/>
        <v>-9728111.8583333343</v>
      </c>
      <c r="AA207" s="130">
        <f t="shared" si="24"/>
        <v>-9709596.8583333343</v>
      </c>
      <c r="AB207" s="130">
        <f t="shared" si="24"/>
        <v>-9750947.0083333347</v>
      </c>
      <c r="AC207" s="130">
        <f t="shared" si="24"/>
        <v>-8199817.8822916662</v>
      </c>
      <c r="AD207" s="130">
        <f t="shared" si="24"/>
        <v>-8147170.0384583324</v>
      </c>
      <c r="AE207" s="130">
        <f t="shared" si="24"/>
        <v>-8123549.4370583342</v>
      </c>
      <c r="AF207" s="130">
        <f t="shared" si="24"/>
        <v>-8145654.4370583342</v>
      </c>
      <c r="AG207" s="130">
        <f t="shared" si="24"/>
        <v>-8108113.5349583318</v>
      </c>
      <c r="AH207" s="130">
        <f t="shared" si="24"/>
        <v>-8096912.9335583327</v>
      </c>
      <c r="AI207" s="130">
        <f t="shared" si="24"/>
        <v>-8124904.4370583342</v>
      </c>
      <c r="AJ207" s="130">
        <f t="shared" ref="AJ207:BL207" si="25">AJ129-AJ205</f>
        <v>-8111913.5349583318</v>
      </c>
      <c r="AK207" s="130">
        <f t="shared" si="25"/>
        <v>-8141050.0384583324</v>
      </c>
      <c r="AL207" s="130">
        <f t="shared" si="25"/>
        <v>-8161655.0384583324</v>
      </c>
      <c r="AM207" s="130">
        <f t="shared" si="25"/>
        <v>-8141050.0384583324</v>
      </c>
      <c r="AN207" s="130">
        <f t="shared" si="25"/>
        <v>-8196801.8426583325</v>
      </c>
      <c r="AO207" s="130" t="e">
        <f t="shared" si="25"/>
        <v>#REF!</v>
      </c>
      <c r="AP207" s="130" t="e">
        <f t="shared" si="25"/>
        <v>#REF!</v>
      </c>
      <c r="AQ207" s="130" t="e">
        <f t="shared" si="25"/>
        <v>#REF!</v>
      </c>
      <c r="AR207" s="130" t="e">
        <f t="shared" si="25"/>
        <v>#REF!</v>
      </c>
      <c r="AS207" s="130" t="e">
        <f t="shared" si="25"/>
        <v>#REF!</v>
      </c>
      <c r="AT207" s="130" t="e">
        <f t="shared" si="25"/>
        <v>#REF!</v>
      </c>
      <c r="AU207" s="130" t="e">
        <f t="shared" si="25"/>
        <v>#REF!</v>
      </c>
      <c r="AV207" s="130" t="e">
        <f t="shared" si="25"/>
        <v>#REF!</v>
      </c>
      <c r="AW207" s="130" t="e">
        <f t="shared" si="25"/>
        <v>#REF!</v>
      </c>
      <c r="AX207" s="130" t="e">
        <f t="shared" si="25"/>
        <v>#REF!</v>
      </c>
      <c r="AY207" s="130" t="e">
        <f t="shared" si="25"/>
        <v>#REF!</v>
      </c>
      <c r="AZ207" s="130" t="e">
        <f t="shared" si="25"/>
        <v>#REF!</v>
      </c>
      <c r="BA207" s="130" t="e">
        <f t="shared" si="25"/>
        <v>#REF!</v>
      </c>
      <c r="BB207" s="130" t="e">
        <f t="shared" si="25"/>
        <v>#REF!</v>
      </c>
      <c r="BC207" s="130" t="e">
        <f t="shared" si="25"/>
        <v>#REF!</v>
      </c>
      <c r="BD207" s="130" t="e">
        <f t="shared" si="25"/>
        <v>#REF!</v>
      </c>
      <c r="BE207" s="130" t="e">
        <f t="shared" si="25"/>
        <v>#REF!</v>
      </c>
      <c r="BF207" s="130" t="e">
        <f t="shared" si="25"/>
        <v>#REF!</v>
      </c>
      <c r="BG207" s="130" t="e">
        <f t="shared" si="25"/>
        <v>#REF!</v>
      </c>
      <c r="BH207" s="130" t="e">
        <f t="shared" si="25"/>
        <v>#REF!</v>
      </c>
      <c r="BI207" s="130" t="e">
        <f t="shared" si="25"/>
        <v>#REF!</v>
      </c>
      <c r="BJ207" s="130" t="e">
        <f t="shared" si="25"/>
        <v>#REF!</v>
      </c>
      <c r="BK207" s="130" t="e">
        <f t="shared" si="25"/>
        <v>#REF!</v>
      </c>
      <c r="BL207" s="130" t="e">
        <f t="shared" si="25"/>
        <v>#REF!</v>
      </c>
      <c r="BM207" s="167" t="e">
        <f>SUM(D207:BL207)</f>
        <v>#REF!</v>
      </c>
    </row>
    <row r="208" spans="1:65" x14ac:dyDescent="0.15">
      <c r="B208" s="14" t="s">
        <v>1009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-123197135.94166668</v>
      </c>
      <c r="R208" s="130">
        <f t="shared" si="26"/>
        <v>-133899626.13333334</v>
      </c>
      <c r="S208" s="130">
        <f t="shared" si="26"/>
        <v>-144581846.22499999</v>
      </c>
      <c r="T208" s="130">
        <f t="shared" si="26"/>
        <v>-155283631.31666666</v>
      </c>
      <c r="U208" s="130">
        <f t="shared" si="26"/>
        <v>-165958339.45833331</v>
      </c>
      <c r="V208" s="130">
        <f t="shared" si="26"/>
        <v>-176624050.89999998</v>
      </c>
      <c r="W208" s="130">
        <f t="shared" si="26"/>
        <v>-186316442.6583333</v>
      </c>
      <c r="X208" s="130">
        <f t="shared" si="26"/>
        <v>-195998077.46666664</v>
      </c>
      <c r="Y208" s="130">
        <f t="shared" si="26"/>
        <v>-205707674.32499999</v>
      </c>
      <c r="Z208" s="130">
        <f t="shared" si="26"/>
        <v>-215435786.18333334</v>
      </c>
      <c r="AA208" s="130">
        <f t="shared" si="26"/>
        <v>-225145383.04166669</v>
      </c>
      <c r="AB208" s="130">
        <f t="shared" si="26"/>
        <v>-234896330.05000001</v>
      </c>
      <c r="AC208" s="130">
        <f t="shared" si="26"/>
        <v>-243096147.93229169</v>
      </c>
      <c r="AD208" s="130">
        <f t="shared" si="26"/>
        <v>-251243317.97075003</v>
      </c>
      <c r="AE208" s="130">
        <f t="shared" si="26"/>
        <v>-259366867.40780836</v>
      </c>
      <c r="AF208" s="130">
        <f t="shared" si="26"/>
        <v>-267512521.84486669</v>
      </c>
      <c r="AG208" s="130">
        <f t="shared" si="26"/>
        <v>-275620635.379825</v>
      </c>
      <c r="AH208" s="130">
        <f t="shared" si="26"/>
        <v>-283717548.31338334</v>
      </c>
      <c r="AI208" s="130">
        <f t="shared" si="26"/>
        <v>-291842452.75044167</v>
      </c>
      <c r="AJ208" s="130">
        <f t="shared" si="26"/>
        <v>-299954366.28539997</v>
      </c>
      <c r="AK208" s="130">
        <f t="shared" ref="AK208:BL208" si="27">AK207+AJ208</f>
        <v>-308095416.32385832</v>
      </c>
      <c r="AL208" s="130">
        <f t="shared" si="27"/>
        <v>-316257071.36231667</v>
      </c>
      <c r="AM208" s="130">
        <f t="shared" si="27"/>
        <v>-324398121.40077502</v>
      </c>
      <c r="AN208" s="130">
        <f t="shared" si="27"/>
        <v>-332594923.24343336</v>
      </c>
      <c r="AO208" s="130" t="e">
        <f t="shared" si="27"/>
        <v>#REF!</v>
      </c>
      <c r="AP208" s="130" t="e">
        <f t="shared" si="27"/>
        <v>#REF!</v>
      </c>
      <c r="AQ208" s="130" t="e">
        <f t="shared" si="27"/>
        <v>#REF!</v>
      </c>
      <c r="AR208" s="130" t="e">
        <f t="shared" si="27"/>
        <v>#REF!</v>
      </c>
      <c r="AS208" s="130" t="e">
        <f t="shared" si="27"/>
        <v>#REF!</v>
      </c>
      <c r="AT208" s="130" t="e">
        <f t="shared" si="27"/>
        <v>#REF!</v>
      </c>
      <c r="AU208" s="130" t="e">
        <f t="shared" si="27"/>
        <v>#REF!</v>
      </c>
      <c r="AV208" s="130" t="e">
        <f t="shared" si="27"/>
        <v>#REF!</v>
      </c>
      <c r="AW208" s="130" t="e">
        <f t="shared" si="27"/>
        <v>#REF!</v>
      </c>
      <c r="AX208" s="130" t="e">
        <f t="shared" si="27"/>
        <v>#REF!</v>
      </c>
      <c r="AY208" s="130" t="e">
        <f t="shared" si="27"/>
        <v>#REF!</v>
      </c>
      <c r="AZ208" s="130" t="e">
        <f t="shared" si="27"/>
        <v>#REF!</v>
      </c>
      <c r="BA208" s="130" t="e">
        <f t="shared" si="27"/>
        <v>#REF!</v>
      </c>
      <c r="BB208" s="130" t="e">
        <f t="shared" si="27"/>
        <v>#REF!</v>
      </c>
      <c r="BC208" s="130" t="e">
        <f t="shared" si="27"/>
        <v>#REF!</v>
      </c>
      <c r="BD208" s="130" t="e">
        <f t="shared" si="27"/>
        <v>#REF!</v>
      </c>
      <c r="BE208" s="130" t="e">
        <f t="shared" si="27"/>
        <v>#REF!</v>
      </c>
      <c r="BF208" s="130" t="e">
        <f t="shared" si="27"/>
        <v>#REF!</v>
      </c>
      <c r="BG208" s="130" t="e">
        <f t="shared" si="27"/>
        <v>#REF!</v>
      </c>
      <c r="BH208" s="130" t="e">
        <f t="shared" si="27"/>
        <v>#REF!</v>
      </c>
      <c r="BI208" s="130" t="e">
        <f t="shared" si="27"/>
        <v>#REF!</v>
      </c>
      <c r="BJ208" s="130" t="e">
        <f t="shared" si="27"/>
        <v>#REF!</v>
      </c>
      <c r="BK208" s="130" t="e">
        <f t="shared" si="27"/>
        <v>#REF!</v>
      </c>
      <c r="BL208" s="130" t="e">
        <f t="shared" si="27"/>
        <v>#REF!</v>
      </c>
      <c r="BM208" s="167" t="e">
        <f>SUM(D208:BL208)</f>
        <v>#REF!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836</v>
      </c>
    </row>
    <row r="3" spans="2:63" x14ac:dyDescent="0.15">
      <c r="B3" s="136" t="s">
        <v>452</v>
      </c>
    </row>
    <row r="4" spans="2:63" x14ac:dyDescent="0.15">
      <c r="B4" s="135" t="s">
        <v>837</v>
      </c>
    </row>
    <row r="5" spans="2:63" x14ac:dyDescent="0.15">
      <c r="B5" s="136" t="s">
        <v>469</v>
      </c>
      <c r="C5" s="121">
        <f>C35</f>
        <v>-28592</v>
      </c>
      <c r="D5" s="121">
        <f>SUM(D35:O35)</f>
        <v>-112413608.60000001</v>
      </c>
      <c r="E5" s="121">
        <f>SUM(P35:AA35)</f>
        <v>-122454129.45000002</v>
      </c>
      <c r="F5" s="121">
        <f>SUM(AB35:AM35)</f>
        <v>-97698593.193433329</v>
      </c>
      <c r="G5" s="121" t="e">
        <f>SUM(AN35:AY35)</f>
        <v>#REF!</v>
      </c>
      <c r="H5" s="121" t="e">
        <f>SUM(AZ35:BK35)</f>
        <v>#REF!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452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838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484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471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>
        <f>SUM(AB39:AM39)</f>
        <v>-273717.79000000004</v>
      </c>
      <c r="G9" s="121" t="e">
        <f>SUM(AN39:AY39)</f>
        <v>#REF!</v>
      </c>
      <c r="H9" s="121" t="e">
        <f>SUM(AZ39:BK39)</f>
        <v>#REF!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472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-18060000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473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13776032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821</v>
      </c>
      <c r="C13" s="121">
        <f t="shared" ref="C13:H13" si="0">SUM(C8:C12)</f>
        <v>0</v>
      </c>
      <c r="D13" s="121">
        <f t="shared" si="0"/>
        <v>-193345</v>
      </c>
      <c r="E13" s="121">
        <f t="shared" si="0"/>
        <v>-255705</v>
      </c>
      <c r="F13" s="121">
        <f t="shared" si="0"/>
        <v>-412781.45666666678</v>
      </c>
      <c r="G13" s="121" t="e">
        <f t="shared" si="0"/>
        <v>#REF!</v>
      </c>
      <c r="H13" s="121" t="e">
        <f t="shared" si="0"/>
        <v>#REF!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1043</v>
      </c>
      <c r="C15" s="121">
        <f t="shared" ref="C15:H15" si="1">C5+C13</f>
        <v>-28592</v>
      </c>
      <c r="D15" s="121">
        <f t="shared" si="1"/>
        <v>-112606953.60000001</v>
      </c>
      <c r="E15" s="121">
        <f t="shared" si="1"/>
        <v>-122709834.45000002</v>
      </c>
      <c r="F15" s="121">
        <f t="shared" si="1"/>
        <v>-98111374.650099993</v>
      </c>
      <c r="G15" s="121" t="e">
        <f t="shared" si="1"/>
        <v>#REF!</v>
      </c>
      <c r="H15" s="121" t="e">
        <f t="shared" si="1"/>
        <v>#REF!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840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474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1045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842</v>
      </c>
      <c r="C22" s="121"/>
      <c r="D22" s="121"/>
      <c r="E22" s="121"/>
      <c r="F22" s="121"/>
      <c r="G22" s="121"/>
      <c r="H22" s="121"/>
      <c r="I22" s="121"/>
      <c r="J22" s="121">
        <f>+D23+C23</f>
        <v>156230214.65000001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1056</v>
      </c>
      <c r="C23" s="121">
        <f>C53</f>
        <v>47195599.800000004</v>
      </c>
      <c r="D23" s="121">
        <f>SUM(D53:O53)</f>
        <v>109034614.84999999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452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475</v>
      </c>
      <c r="C25" s="121">
        <f>+C23+C20+C15</f>
        <v>47167007.800000004</v>
      </c>
      <c r="D25" s="121">
        <f t="shared" ref="D25:H25" si="3">+D23+D20+D15</f>
        <v>-3670838.7500000149</v>
      </c>
      <c r="E25" s="121">
        <f t="shared" si="3"/>
        <v>-122716834.45000002</v>
      </c>
      <c r="F25" s="121">
        <f t="shared" si="3"/>
        <v>-98105874.650099993</v>
      </c>
      <c r="G25" s="121" t="e">
        <f t="shared" si="3"/>
        <v>#REF!</v>
      </c>
      <c r="H25" s="121" t="e">
        <f t="shared" si="3"/>
        <v>#REF!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477</v>
      </c>
      <c r="C27" s="121">
        <v>0</v>
      </c>
      <c r="D27" s="121">
        <f>+C28</f>
        <v>47167007.800000004</v>
      </c>
      <c r="E27" s="121">
        <f t="shared" ref="E27:H27" si="4">+D28</f>
        <v>43496169.04999999</v>
      </c>
      <c r="F27" s="121">
        <f t="shared" si="4"/>
        <v>-79220665.400000036</v>
      </c>
      <c r="G27" s="121">
        <f t="shared" si="4"/>
        <v>-177326540.05010003</v>
      </c>
      <c r="H27" s="121" t="e">
        <f t="shared" si="4"/>
        <v>#REF!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476</v>
      </c>
      <c r="C28" s="121">
        <f>C25</f>
        <v>47167007.800000004</v>
      </c>
      <c r="D28" s="121">
        <f>+D27+D25</f>
        <v>43496169.04999999</v>
      </c>
      <c r="E28" s="121">
        <f t="shared" ref="E28:H28" si="5">+E27+E25</f>
        <v>-79220665.400000036</v>
      </c>
      <c r="F28" s="121">
        <f t="shared" si="5"/>
        <v>-177326540.05010003</v>
      </c>
      <c r="G28" s="121" t="e">
        <f t="shared" si="5"/>
        <v>#REF!</v>
      </c>
      <c r="H28" s="121" t="e">
        <f t="shared" si="5"/>
        <v>#REF!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1" t="s">
        <v>35</v>
      </c>
      <c r="E30" s="371"/>
      <c r="F30" s="371"/>
      <c r="G30" s="371"/>
      <c r="H30" s="371"/>
      <c r="I30" s="371"/>
      <c r="J30" s="371"/>
      <c r="K30" s="371"/>
      <c r="L30" s="371"/>
      <c r="M30" s="371"/>
      <c r="N30" s="371"/>
      <c r="O30" s="371"/>
      <c r="P30" s="371" t="s">
        <v>36</v>
      </c>
      <c r="Q30" s="371"/>
      <c r="R30" s="371"/>
      <c r="S30" s="371"/>
      <c r="T30" s="371"/>
      <c r="U30" s="371"/>
      <c r="V30" s="371"/>
      <c r="W30" s="371"/>
      <c r="X30" s="371"/>
      <c r="Y30" s="371"/>
      <c r="Z30" s="371"/>
      <c r="AA30" s="371"/>
      <c r="AB30" s="371" t="s">
        <v>37</v>
      </c>
      <c r="AC30" s="371"/>
      <c r="AD30" s="371"/>
      <c r="AE30" s="371"/>
      <c r="AF30" s="371"/>
      <c r="AG30" s="371"/>
      <c r="AH30" s="371"/>
      <c r="AI30" s="371"/>
      <c r="AJ30" s="371"/>
      <c r="AK30" s="371"/>
      <c r="AL30" s="371"/>
      <c r="AM30" s="371"/>
      <c r="AN30" s="371" t="s">
        <v>38</v>
      </c>
      <c r="AO30" s="371"/>
      <c r="AP30" s="371"/>
      <c r="AQ30" s="371"/>
      <c r="AR30" s="371"/>
      <c r="AS30" s="371"/>
      <c r="AT30" s="371"/>
      <c r="AU30" s="371"/>
      <c r="AV30" s="371"/>
      <c r="AW30" s="371"/>
      <c r="AX30" s="371"/>
      <c r="AY30" s="371"/>
      <c r="AZ30" s="371" t="s">
        <v>39</v>
      </c>
      <c r="BA30" s="371"/>
      <c r="BB30" s="371"/>
      <c r="BC30" s="371"/>
      <c r="BD30" s="371"/>
      <c r="BE30" s="371"/>
      <c r="BF30" s="371"/>
      <c r="BG30" s="371"/>
      <c r="BH30" s="371"/>
      <c r="BI30" s="371"/>
      <c r="BJ30" s="371"/>
      <c r="BK30" s="371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836</v>
      </c>
      <c r="C32" s="75"/>
      <c r="D32" s="371" t="s">
        <v>35</v>
      </c>
      <c r="E32" s="371"/>
      <c r="F32" s="371"/>
      <c r="G32" s="371"/>
      <c r="H32" s="371"/>
      <c r="I32" s="371"/>
      <c r="J32" s="371"/>
      <c r="K32" s="371"/>
      <c r="L32" s="371"/>
      <c r="M32" s="371"/>
      <c r="N32" s="371"/>
      <c r="O32" s="371"/>
      <c r="P32" s="371" t="s">
        <v>36</v>
      </c>
      <c r="Q32" s="371"/>
      <c r="R32" s="371"/>
      <c r="S32" s="371"/>
      <c r="T32" s="371"/>
      <c r="U32" s="371"/>
      <c r="V32" s="371"/>
      <c r="W32" s="371"/>
      <c r="X32" s="371"/>
      <c r="Y32" s="371"/>
      <c r="Z32" s="371"/>
      <c r="AA32" s="371"/>
      <c r="AB32" s="371" t="s">
        <v>37</v>
      </c>
      <c r="AC32" s="371"/>
      <c r="AD32" s="371"/>
      <c r="AE32" s="371"/>
      <c r="AF32" s="371"/>
      <c r="AG32" s="371"/>
      <c r="AH32" s="371"/>
      <c r="AI32" s="371"/>
      <c r="AJ32" s="371"/>
      <c r="AK32" s="371"/>
      <c r="AL32" s="371"/>
      <c r="AM32" s="371"/>
      <c r="AN32" s="371" t="s">
        <v>38</v>
      </c>
      <c r="AO32" s="371"/>
      <c r="AP32" s="371"/>
      <c r="AQ32" s="371"/>
      <c r="AR32" s="371"/>
      <c r="AS32" s="371"/>
      <c r="AT32" s="371"/>
      <c r="AU32" s="371"/>
      <c r="AV32" s="371"/>
      <c r="AW32" s="371"/>
      <c r="AX32" s="371"/>
      <c r="AY32" s="371"/>
      <c r="AZ32" s="371" t="s">
        <v>39</v>
      </c>
      <c r="BA32" s="371"/>
      <c r="BB32" s="371"/>
      <c r="BC32" s="371"/>
      <c r="BD32" s="371"/>
      <c r="BE32" s="371"/>
      <c r="BF32" s="371"/>
      <c r="BG32" s="371"/>
      <c r="BH32" s="371"/>
      <c r="BI32" s="371"/>
      <c r="BJ32" s="371"/>
      <c r="BK32" s="371"/>
    </row>
    <row r="33" spans="2:63" x14ac:dyDescent="0.15">
      <c r="B33" s="136" t="s">
        <v>452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837</v>
      </c>
    </row>
    <row r="35" spans="2:63" x14ac:dyDescent="0.15">
      <c r="B35" s="136" t="s">
        <v>469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-10754935.341666667</v>
      </c>
      <c r="Q35" s="121">
        <f>'FIN-P&amp;L_CWS'!R207</f>
        <v>-10702490.191666666</v>
      </c>
      <c r="R35" s="121">
        <f>'FIN-P&amp;L_CWS'!S207</f>
        <v>-10682220.091666667</v>
      </c>
      <c r="S35" s="121">
        <f>'FIN-P&amp;L_CWS'!T207</f>
        <v>-10701785.091666667</v>
      </c>
      <c r="T35" s="121">
        <f>'FIN-P&amp;L_CWS'!U207</f>
        <v>-10674708.141666666</v>
      </c>
      <c r="U35" s="121">
        <f>'FIN-P&amp;L_CWS'!V207</f>
        <v>-10665711.441666666</v>
      </c>
      <c r="V35" s="121">
        <f>'FIN-P&amp;L_CWS'!W207</f>
        <v>-9692391.7583333347</v>
      </c>
      <c r="W35" s="121">
        <f>'FIN-P&amp;L_CWS'!X207</f>
        <v>-9681634.8083333336</v>
      </c>
      <c r="X35" s="121">
        <f>'FIN-P&amp;L_CWS'!Y207</f>
        <v>-9709596.8583333343</v>
      </c>
      <c r="Y35" s="121">
        <f>'FIN-P&amp;L_CWS'!Z207</f>
        <v>-9728111.8583333343</v>
      </c>
      <c r="Z35" s="121">
        <f>'FIN-P&amp;L_CWS'!AA207</f>
        <v>-9709596.8583333343</v>
      </c>
      <c r="AA35" s="121">
        <f>'FIN-P&amp;L_CWS'!AB207</f>
        <v>-9750947.0083333347</v>
      </c>
      <c r="AB35" s="121">
        <f>'FIN-P&amp;L_CWS'!AC207</f>
        <v>-8199817.8822916662</v>
      </c>
      <c r="AC35" s="121">
        <f>'FIN-P&amp;L_CWS'!AD207</f>
        <v>-8147170.0384583324</v>
      </c>
      <c r="AD35" s="121">
        <f>'FIN-P&amp;L_CWS'!AE207</f>
        <v>-8123549.4370583342</v>
      </c>
      <c r="AE35" s="121">
        <f>'FIN-P&amp;L_CWS'!AF207</f>
        <v>-8145654.4370583342</v>
      </c>
      <c r="AF35" s="121">
        <f>'FIN-P&amp;L_CWS'!AG207</f>
        <v>-8108113.5349583318</v>
      </c>
      <c r="AG35" s="121">
        <f>'FIN-P&amp;L_CWS'!AH207</f>
        <v>-8096912.9335583327</v>
      </c>
      <c r="AH35" s="121">
        <f>'FIN-P&amp;L_CWS'!AI207</f>
        <v>-8124904.4370583342</v>
      </c>
      <c r="AI35" s="121">
        <f>'FIN-P&amp;L_CWS'!AJ207</f>
        <v>-8111913.5349583318</v>
      </c>
      <c r="AJ35" s="121">
        <f>'FIN-P&amp;L_CWS'!AK207</f>
        <v>-8141050.0384583324</v>
      </c>
      <c r="AK35" s="121">
        <f>'FIN-P&amp;L_CWS'!AL207</f>
        <v>-8161655.0384583324</v>
      </c>
      <c r="AL35" s="121">
        <f>'FIN-P&amp;L_CWS'!AM207</f>
        <v>-8141050.0384583324</v>
      </c>
      <c r="AM35" s="121">
        <f>'FIN-P&amp;L_CWS'!AN207</f>
        <v>-8196801.8426583325</v>
      </c>
      <c r="AN35" s="121" t="e">
        <f>'FIN-P&amp;L_CWS'!AO207</f>
        <v>#REF!</v>
      </c>
      <c r="AO35" s="121" t="e">
        <f>'FIN-P&amp;L_CWS'!AP207</f>
        <v>#REF!</v>
      </c>
      <c r="AP35" s="121" t="e">
        <f>'FIN-P&amp;L_CWS'!AQ207</f>
        <v>#REF!</v>
      </c>
      <c r="AQ35" s="121" t="e">
        <f>'FIN-P&amp;L_CWS'!AR207</f>
        <v>#REF!</v>
      </c>
      <c r="AR35" s="121" t="e">
        <f>'FIN-P&amp;L_CWS'!AS207</f>
        <v>#REF!</v>
      </c>
      <c r="AS35" s="121" t="e">
        <f>'FIN-P&amp;L_CWS'!AT207</f>
        <v>#REF!</v>
      </c>
      <c r="AT35" s="121" t="e">
        <f>'FIN-P&amp;L_CWS'!AU207</f>
        <v>#REF!</v>
      </c>
      <c r="AU35" s="121" t="e">
        <f>'FIN-P&amp;L_CWS'!AV207</f>
        <v>#REF!</v>
      </c>
      <c r="AV35" s="121" t="e">
        <f>'FIN-P&amp;L_CWS'!AW207</f>
        <v>#REF!</v>
      </c>
      <c r="AW35" s="121" t="e">
        <f>'FIN-P&amp;L_CWS'!AX207</f>
        <v>#REF!</v>
      </c>
      <c r="AX35" s="121" t="e">
        <f>'FIN-P&amp;L_CWS'!AY207</f>
        <v>#REF!</v>
      </c>
      <c r="AY35" s="121" t="e">
        <f>'FIN-P&amp;L_CWS'!AZ207</f>
        <v>#REF!</v>
      </c>
      <c r="AZ35" s="121" t="e">
        <f>'FIN-P&amp;L_CWS'!BA207</f>
        <v>#REF!</v>
      </c>
      <c r="BA35" s="121" t="e">
        <f>'FIN-P&amp;L_CWS'!BB207</f>
        <v>#REF!</v>
      </c>
      <c r="BB35" s="121" t="e">
        <f>'FIN-P&amp;L_CWS'!BC207</f>
        <v>#REF!</v>
      </c>
      <c r="BC35" s="121" t="e">
        <f>'FIN-P&amp;L_CWS'!BD207</f>
        <v>#REF!</v>
      </c>
      <c r="BD35" s="121" t="e">
        <f>'FIN-P&amp;L_CWS'!BE207</f>
        <v>#REF!</v>
      </c>
      <c r="BE35" s="121" t="e">
        <f>'FIN-P&amp;L_CWS'!BF207</f>
        <v>#REF!</v>
      </c>
      <c r="BF35" s="121" t="e">
        <f>'FIN-P&amp;L_CWS'!BG207</f>
        <v>#REF!</v>
      </c>
      <c r="BG35" s="121" t="e">
        <f>'FIN-P&amp;L_CWS'!BH207</f>
        <v>#REF!</v>
      </c>
      <c r="BH35" s="121" t="e">
        <f>'FIN-P&amp;L_CWS'!BI207</f>
        <v>#REF!</v>
      </c>
      <c r="BI35" s="121" t="e">
        <f>'FIN-P&amp;L_CWS'!BJ207</f>
        <v>#REF!</v>
      </c>
      <c r="BJ35" s="121" t="e">
        <f>'FIN-P&amp;L_CWS'!BK207</f>
        <v>#REF!</v>
      </c>
      <c r="BK35" s="121" t="e">
        <f>'FIN-P&amp;L_CWS'!BL207</f>
        <v>#REF!</v>
      </c>
    </row>
    <row r="36" spans="2:63" x14ac:dyDescent="0.15">
      <c r="B36" s="136" t="s">
        <v>452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838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484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471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>
        <f>'REV-AR_CWS'!AB20*-1</f>
        <v>-273715</v>
      </c>
      <c r="AC39" s="121">
        <f>'REV-AR_CWS'!AC20*-1</f>
        <v>-384004.65</v>
      </c>
      <c r="AD39" s="121">
        <f>'REV-AR_CWS'!AD20*-1</f>
        <v>-128000.62</v>
      </c>
      <c r="AE39" s="121">
        <f>'REV-AR_CWS'!AE20*-1</f>
        <v>0</v>
      </c>
      <c r="AF39" s="121">
        <f>'REV-AR_CWS'!AF20*-1</f>
        <v>-100000.92999999993</v>
      </c>
      <c r="AG39" s="121">
        <f>'REV-AR_CWS'!AG20*-1</f>
        <v>-128000.61999999988</v>
      </c>
      <c r="AH39" s="121">
        <f>'REV-AR_CWS'!AH20*-1</f>
        <v>228001.54999999981</v>
      </c>
      <c r="AI39" s="121">
        <f>'REV-AR_CWS'!AI20*-1</f>
        <v>-100000.92999999993</v>
      </c>
      <c r="AJ39" s="121">
        <f>'REV-AR_CWS'!AJ20*-1</f>
        <v>228001.54999999993</v>
      </c>
      <c r="AK39" s="121">
        <f>'REV-AR_CWS'!AK20*-1</f>
        <v>0</v>
      </c>
      <c r="AL39" s="121">
        <f>'REV-AR_CWS'!AL20*-1</f>
        <v>0</v>
      </c>
      <c r="AM39" s="121">
        <f>'REV-AR_CWS'!AM20*-1</f>
        <v>384001.86</v>
      </c>
      <c r="AN39" s="121" t="e">
        <f>'REV-AR_CWS'!AN20*-1</f>
        <v>#REF!</v>
      </c>
      <c r="AO39" s="121" t="e">
        <f>'REV-AR_CWS'!AO20*-1</f>
        <v>#REF!</v>
      </c>
      <c r="AP39" s="121" t="e">
        <f>'REV-AR_CWS'!AP20*-1</f>
        <v>#REF!</v>
      </c>
      <c r="AQ39" s="121" t="e">
        <f>'REV-AR_CWS'!AQ20*-1</f>
        <v>#REF!</v>
      </c>
      <c r="AR39" s="121" t="e">
        <f>'REV-AR_CWS'!AR20*-1</f>
        <v>#REF!</v>
      </c>
      <c r="AS39" s="121" t="e">
        <f>'REV-AR_CWS'!AS20*-1</f>
        <v>#REF!</v>
      </c>
      <c r="AT39" s="121" t="e">
        <f>'REV-AR_CWS'!AT20*-1</f>
        <v>#REF!</v>
      </c>
      <c r="AU39" s="121" t="e">
        <f>'REV-AR_CWS'!AU20*-1</f>
        <v>#REF!</v>
      </c>
      <c r="AV39" s="121" t="e">
        <f>'REV-AR_CWS'!AV20*-1</f>
        <v>#REF!</v>
      </c>
      <c r="AW39" s="121" t="e">
        <f>'REV-AR_CWS'!AW20*-1</f>
        <v>#REF!</v>
      </c>
      <c r="AX39" s="121" t="e">
        <f>'REV-AR_CWS'!AX20*-1</f>
        <v>#REF!</v>
      </c>
      <c r="AY39" s="121" t="e">
        <f>'REV-AR_CWS'!AY20*-1</f>
        <v>#REF!</v>
      </c>
      <c r="AZ39" s="121" t="e">
        <f>'REV-AR_CWS'!AZ20*-1</f>
        <v>#REF!</v>
      </c>
      <c r="BA39" s="121" t="e">
        <f>'REV-AR_CWS'!BA20*-1</f>
        <v>#REF!</v>
      </c>
      <c r="BB39" s="121" t="e">
        <f>'REV-AR_CWS'!BB20*-1</f>
        <v>#REF!</v>
      </c>
      <c r="BC39" s="121" t="e">
        <f>'REV-AR_CWS'!BC20*-1</f>
        <v>#REF!</v>
      </c>
      <c r="BD39" s="121" t="e">
        <f>'REV-AR_CWS'!BD20*-1</f>
        <v>#REF!</v>
      </c>
      <c r="BE39" s="121" t="e">
        <f>'REV-AR_CWS'!BE20*-1</f>
        <v>#REF!</v>
      </c>
      <c r="BF39" s="121" t="e">
        <f>'REV-AR_CWS'!BF20*-1</f>
        <v>#REF!</v>
      </c>
      <c r="BG39" s="121" t="e">
        <f>'REV-AR_CWS'!BG20*-1</f>
        <v>#REF!</v>
      </c>
      <c r="BH39" s="121" t="e">
        <f>'REV-AR_CWS'!BH20*-1</f>
        <v>#REF!</v>
      </c>
      <c r="BI39" s="121" t="e">
        <f>'REV-AR_CWS'!BI20*-1</f>
        <v>#REF!</v>
      </c>
      <c r="BJ39" s="121" t="e">
        <f>'REV-AR_CWS'!BJ20*-1</f>
        <v>#REF!</v>
      </c>
      <c r="BK39" s="121" t="e">
        <f>'REV-AR_CWS'!BK20*-1</f>
        <v>#REF!</v>
      </c>
    </row>
    <row r="40" spans="2:63" x14ac:dyDescent="0.15">
      <c r="B40" s="127" t="s">
        <v>472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-312000</v>
      </c>
      <c r="BA40" s="121">
        <f>'COGS-INVENTORY_CWS'!BA43*-1</f>
        <v>-156000</v>
      </c>
      <c r="BB40" s="121">
        <f>'COGS-INVENTORY_CWS'!BB43*-1</f>
        <v>-156000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228000</v>
      </c>
      <c r="BF40" s="121">
        <f>'COGS-INVENTORY_CWS'!BF43*-1</f>
        <v>72000</v>
      </c>
      <c r="BG40" s="121">
        <f>'COGS-INVENTORY_CWS'!BG43*-1</f>
        <v>156000</v>
      </c>
      <c r="BH40" s="121">
        <f>'COGS-INVENTORY_CWS'!BH43*-1</f>
        <v>240000</v>
      </c>
      <c r="BI40" s="121">
        <f>'COGS-INVENTORY_CWS'!BI43*-1</f>
        <v>-5364000</v>
      </c>
      <c r="BJ40" s="121">
        <f>'COGS-INVENTORY_CWS'!BJ43*-1</f>
        <v>-5364000</v>
      </c>
      <c r="BK40" s="121">
        <f>'COGS-INVENTORY_CWS'!BK43*-1</f>
        <v>-7404000</v>
      </c>
    </row>
    <row r="41" spans="2:63" x14ac:dyDescent="0.15">
      <c r="B41" s="127" t="s">
        <v>473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696658</v>
      </c>
      <c r="BA41" s="121">
        <f>'COGS-INVENTORY_CWS'!BA70</f>
        <v>779374</v>
      </c>
      <c r="BB41" s="121">
        <f>'COGS-INVENTORY_CWS'!BB70</f>
        <v>156000</v>
      </c>
      <c r="BC41" s="121">
        <f>'COGS-INVENTORY_CWS'!BC70</f>
        <v>-84000</v>
      </c>
      <c r="BD41" s="121">
        <f>'COGS-INVENTORY_CWS'!BD70</f>
        <v>-72000</v>
      </c>
      <c r="BE41" s="121">
        <f>'COGS-INVENTORY_CWS'!BE70</f>
        <v>-72000</v>
      </c>
      <c r="BF41" s="121">
        <f>'COGS-INVENTORY_CWS'!BF70</f>
        <v>-156000</v>
      </c>
      <c r="BG41" s="121">
        <f>'COGS-INVENTORY_CWS'!BG70</f>
        <v>0</v>
      </c>
      <c r="BH41" s="121">
        <f>'COGS-INVENTORY_CWS'!BH70</f>
        <v>-240000</v>
      </c>
      <c r="BI41" s="121">
        <f>'COGS-INVENTORY_CWS'!BI70</f>
        <v>5364000</v>
      </c>
      <c r="BJ41" s="121">
        <f>'COGS-INVENTORY_CWS'!BJ70</f>
        <v>5604000</v>
      </c>
      <c r="BK41" s="121">
        <f>'COGS-INVENTORY_CWS'!BK70</f>
        <v>1800000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821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1641.6666666666715</v>
      </c>
      <c r="N43" s="121">
        <f t="shared" si="6"/>
        <v>25641.666666666657</v>
      </c>
      <c r="O43" s="121">
        <f t="shared" si="6"/>
        <v>-52668.333333333343</v>
      </c>
      <c r="P43" s="121">
        <f t="shared" si="6"/>
        <v>-329783.33333333331</v>
      </c>
      <c r="Q43" s="121">
        <f t="shared" si="6"/>
        <v>-242103.33333333337</v>
      </c>
      <c r="R43" s="121">
        <f t="shared" si="6"/>
        <v>-58813.333333333343</v>
      </c>
      <c r="S43" s="121">
        <f t="shared" si="6"/>
        <v>-24038.333333333332</v>
      </c>
      <c r="T43" s="121">
        <f t="shared" si="6"/>
        <v>-87168.333333333343</v>
      </c>
      <c r="U43" s="121">
        <f t="shared" si="6"/>
        <v>-12803.333333333336</v>
      </c>
      <c r="V43" s="121">
        <f t="shared" si="6"/>
        <v>105013.33333333331</v>
      </c>
      <c r="W43" s="121">
        <f t="shared" si="6"/>
        <v>2828.3333333333358</v>
      </c>
      <c r="X43" s="121">
        <f t="shared" si="6"/>
        <v>125343.33333333331</v>
      </c>
      <c r="Y43" s="121">
        <f t="shared" si="6"/>
        <v>1758.3333333333358</v>
      </c>
      <c r="Z43" s="121">
        <f t="shared" si="6"/>
        <v>78798.333333333328</v>
      </c>
      <c r="AA43" s="121">
        <f t="shared" si="6"/>
        <v>185263.33333333334</v>
      </c>
      <c r="AB43" s="121">
        <f t="shared" si="6"/>
        <v>-362142.33333333331</v>
      </c>
      <c r="AC43" s="121">
        <f t="shared" si="6"/>
        <v>-378929.31666666671</v>
      </c>
      <c r="AD43" s="121">
        <f t="shared" si="6"/>
        <v>-126242.28666666668</v>
      </c>
      <c r="AE43" s="121">
        <f t="shared" si="6"/>
        <v>-42218.666666666664</v>
      </c>
      <c r="AF43" s="121">
        <f t="shared" si="6"/>
        <v>-142219.59666666662</v>
      </c>
      <c r="AG43" s="121">
        <f t="shared" si="6"/>
        <v>-38288.28666666655</v>
      </c>
      <c r="AH43" s="121">
        <f t="shared" si="6"/>
        <v>185782.88333333319</v>
      </c>
      <c r="AI43" s="121">
        <f t="shared" si="6"/>
        <v>-10288.596666666606</v>
      </c>
      <c r="AJ43" s="121">
        <f t="shared" si="6"/>
        <v>229759.8833333333</v>
      </c>
      <c r="AK43" s="121">
        <f t="shared" si="6"/>
        <v>1758.3333333333285</v>
      </c>
      <c r="AL43" s="121">
        <f t="shared" si="6"/>
        <v>133689.33333333331</v>
      </c>
      <c r="AM43" s="121">
        <f t="shared" si="6"/>
        <v>136557.1933333333</v>
      </c>
      <c r="AN43" s="121" t="e">
        <f t="shared" si="6"/>
        <v>#REF!</v>
      </c>
      <c r="AO43" s="121" t="e">
        <f t="shared" si="6"/>
        <v>#REF!</v>
      </c>
      <c r="AP43" s="121" t="e">
        <f t="shared" si="6"/>
        <v>#REF!</v>
      </c>
      <c r="AQ43" s="121" t="e">
        <f t="shared" si="6"/>
        <v>#REF!</v>
      </c>
      <c r="AR43" s="121" t="e">
        <f t="shared" si="6"/>
        <v>#REF!</v>
      </c>
      <c r="AS43" s="121" t="e">
        <f t="shared" si="6"/>
        <v>#REF!</v>
      </c>
      <c r="AT43" s="121" t="e">
        <f t="shared" si="6"/>
        <v>#REF!</v>
      </c>
      <c r="AU43" s="121" t="e">
        <f t="shared" si="6"/>
        <v>#REF!</v>
      </c>
      <c r="AV43" s="121" t="e">
        <f t="shared" si="6"/>
        <v>#REF!</v>
      </c>
      <c r="AW43" s="121" t="e">
        <f t="shared" si="6"/>
        <v>#REF!</v>
      </c>
      <c r="AX43" s="121" t="e">
        <f t="shared" si="6"/>
        <v>#REF!</v>
      </c>
      <c r="AY43" s="121" t="e">
        <f t="shared" si="6"/>
        <v>#REF!</v>
      </c>
      <c r="AZ43" s="121" t="e">
        <f t="shared" si="6"/>
        <v>#REF!</v>
      </c>
      <c r="BA43" s="121" t="e">
        <f t="shared" si="6"/>
        <v>#REF!</v>
      </c>
      <c r="BB43" s="121" t="e">
        <f t="shared" si="6"/>
        <v>#REF!</v>
      </c>
      <c r="BC43" s="121" t="e">
        <f t="shared" si="6"/>
        <v>#REF!</v>
      </c>
      <c r="BD43" s="121" t="e">
        <f t="shared" si="6"/>
        <v>#REF!</v>
      </c>
      <c r="BE43" s="121" t="e">
        <f t="shared" si="6"/>
        <v>#REF!</v>
      </c>
      <c r="BF43" s="121" t="e">
        <f t="shared" si="6"/>
        <v>#REF!</v>
      </c>
      <c r="BG43" s="121" t="e">
        <f t="shared" si="6"/>
        <v>#REF!</v>
      </c>
      <c r="BH43" s="121" t="e">
        <f t="shared" si="6"/>
        <v>#REF!</v>
      </c>
      <c r="BI43" s="121" t="e">
        <f t="shared" si="6"/>
        <v>#REF!</v>
      </c>
      <c r="BJ43" s="121" t="e">
        <f t="shared" si="6"/>
        <v>#REF!</v>
      </c>
      <c r="BK43" s="121" t="e">
        <f t="shared" si="6"/>
        <v>#REF!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1043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-9409517.5999999996</v>
      </c>
      <c r="P45" s="121">
        <f t="shared" si="7"/>
        <v>-11084718.675000001</v>
      </c>
      <c r="Q45" s="121">
        <f t="shared" si="7"/>
        <v>-10944593.525</v>
      </c>
      <c r="R45" s="121">
        <f t="shared" si="7"/>
        <v>-10741033.425000001</v>
      </c>
      <c r="S45" s="121">
        <f t="shared" si="7"/>
        <v>-10725823.425000001</v>
      </c>
      <c r="T45" s="121">
        <f t="shared" si="7"/>
        <v>-10761876.475</v>
      </c>
      <c r="U45" s="121">
        <f t="shared" si="7"/>
        <v>-10678514.775</v>
      </c>
      <c r="V45" s="121">
        <f t="shared" si="7"/>
        <v>-9587378.4250000007</v>
      </c>
      <c r="W45" s="121">
        <f t="shared" si="7"/>
        <v>-9678806.4749999996</v>
      </c>
      <c r="X45" s="121">
        <f t="shared" si="7"/>
        <v>-9584253.5250000004</v>
      </c>
      <c r="Y45" s="121">
        <f t="shared" si="7"/>
        <v>-9726353.5250000004</v>
      </c>
      <c r="Z45" s="121">
        <f t="shared" si="7"/>
        <v>-9630798.5250000004</v>
      </c>
      <c r="AA45" s="121">
        <f t="shared" si="7"/>
        <v>-9565683.6750000007</v>
      </c>
      <c r="AB45" s="121">
        <f t="shared" si="7"/>
        <v>-8561960.2156249993</v>
      </c>
      <c r="AC45" s="121">
        <f t="shared" si="7"/>
        <v>-8526099.3551249988</v>
      </c>
      <c r="AD45" s="121">
        <f t="shared" si="7"/>
        <v>-8249791.7237250013</v>
      </c>
      <c r="AE45" s="121">
        <f t="shared" si="7"/>
        <v>-8187873.1037250012</v>
      </c>
      <c r="AF45" s="121">
        <f t="shared" si="7"/>
        <v>-8250333.1316249985</v>
      </c>
      <c r="AG45" s="121">
        <f t="shared" si="7"/>
        <v>-8135201.2202249989</v>
      </c>
      <c r="AH45" s="121">
        <f t="shared" si="7"/>
        <v>-7939121.5537250014</v>
      </c>
      <c r="AI45" s="121">
        <f t="shared" ref="AI45:BK45" si="8">AI35+AI43</f>
        <v>-8122202.1316249985</v>
      </c>
      <c r="AJ45" s="121">
        <f t="shared" si="8"/>
        <v>-7911290.1551249996</v>
      </c>
      <c r="AK45" s="121">
        <f t="shared" si="8"/>
        <v>-8159896.7051249994</v>
      </c>
      <c r="AL45" s="121">
        <f t="shared" si="8"/>
        <v>-8007360.7051249994</v>
      </c>
      <c r="AM45" s="121">
        <f t="shared" si="8"/>
        <v>-8060244.6493249992</v>
      </c>
      <c r="AN45" s="121" t="e">
        <f t="shared" si="8"/>
        <v>#REF!</v>
      </c>
      <c r="AO45" s="121" t="e">
        <f t="shared" si="8"/>
        <v>#REF!</v>
      </c>
      <c r="AP45" s="121" t="e">
        <f t="shared" si="8"/>
        <v>#REF!</v>
      </c>
      <c r="AQ45" s="121" t="e">
        <f t="shared" si="8"/>
        <v>#REF!</v>
      </c>
      <c r="AR45" s="121" t="e">
        <f t="shared" si="8"/>
        <v>#REF!</v>
      </c>
      <c r="AS45" s="121" t="e">
        <f t="shared" si="8"/>
        <v>#REF!</v>
      </c>
      <c r="AT45" s="121" t="e">
        <f t="shared" si="8"/>
        <v>#REF!</v>
      </c>
      <c r="AU45" s="121" t="e">
        <f t="shared" si="8"/>
        <v>#REF!</v>
      </c>
      <c r="AV45" s="121" t="e">
        <f t="shared" si="8"/>
        <v>#REF!</v>
      </c>
      <c r="AW45" s="121" t="e">
        <f t="shared" si="8"/>
        <v>#REF!</v>
      </c>
      <c r="AX45" s="121" t="e">
        <f t="shared" si="8"/>
        <v>#REF!</v>
      </c>
      <c r="AY45" s="121" t="e">
        <f t="shared" si="8"/>
        <v>#REF!</v>
      </c>
      <c r="AZ45" s="121" t="e">
        <f t="shared" si="8"/>
        <v>#REF!</v>
      </c>
      <c r="BA45" s="121" t="e">
        <f t="shared" si="8"/>
        <v>#REF!</v>
      </c>
      <c r="BB45" s="121" t="e">
        <f t="shared" si="8"/>
        <v>#REF!</v>
      </c>
      <c r="BC45" s="121" t="e">
        <f t="shared" si="8"/>
        <v>#REF!</v>
      </c>
      <c r="BD45" s="121" t="e">
        <f t="shared" si="8"/>
        <v>#REF!</v>
      </c>
      <c r="BE45" s="121" t="e">
        <f t="shared" si="8"/>
        <v>#REF!</v>
      </c>
      <c r="BF45" s="121" t="e">
        <f t="shared" si="8"/>
        <v>#REF!</v>
      </c>
      <c r="BG45" s="121" t="e">
        <f t="shared" si="8"/>
        <v>#REF!</v>
      </c>
      <c r="BH45" s="121" t="e">
        <f t="shared" si="8"/>
        <v>#REF!</v>
      </c>
      <c r="BI45" s="121" t="e">
        <f t="shared" si="8"/>
        <v>#REF!</v>
      </c>
      <c r="BJ45" s="121" t="e">
        <f t="shared" si="8"/>
        <v>#REF!</v>
      </c>
      <c r="BK45" s="121" t="e">
        <f t="shared" si="8"/>
        <v>#REF!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840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474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1044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842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1056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52905686.650000021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452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475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43581868.350000024</v>
      </c>
      <c r="O55" s="121">
        <f t="shared" si="10"/>
        <v>-9409517.5999999996</v>
      </c>
      <c r="P55" s="121">
        <f t="shared" si="10"/>
        <v>-11084718.675000001</v>
      </c>
      <c r="Q55" s="121">
        <f t="shared" si="10"/>
        <v>-10944593.525</v>
      </c>
      <c r="R55" s="121">
        <f t="shared" si="10"/>
        <v>-10741033.425000001</v>
      </c>
      <c r="S55" s="121">
        <f t="shared" si="10"/>
        <v>-10725823.425000001</v>
      </c>
      <c r="T55" s="121">
        <f t="shared" si="10"/>
        <v>-10761876.475</v>
      </c>
      <c r="U55" s="121">
        <f t="shared" si="10"/>
        <v>-10678514.775</v>
      </c>
      <c r="V55" s="121">
        <f t="shared" si="10"/>
        <v>-9594378.4250000007</v>
      </c>
      <c r="W55" s="121">
        <f t="shared" si="10"/>
        <v>-9678806.4749999996</v>
      </c>
      <c r="X55" s="121">
        <f t="shared" si="10"/>
        <v>-9584253.5250000004</v>
      </c>
      <c r="Y55" s="121">
        <f t="shared" si="10"/>
        <v>-9726353.5250000004</v>
      </c>
      <c r="Z55" s="121">
        <f t="shared" si="10"/>
        <v>-9630798.5250000004</v>
      </c>
      <c r="AA55" s="121">
        <f t="shared" si="10"/>
        <v>-9565683.6750000007</v>
      </c>
      <c r="AB55" s="121">
        <f t="shared" si="10"/>
        <v>-8556460.2156249993</v>
      </c>
      <c r="AC55" s="121">
        <f t="shared" si="10"/>
        <v>-8526099.3551249988</v>
      </c>
      <c r="AD55" s="121">
        <f t="shared" si="10"/>
        <v>-8249791.7237250013</v>
      </c>
      <c r="AE55" s="121">
        <f t="shared" si="10"/>
        <v>-8187873.1037250012</v>
      </c>
      <c r="AF55" s="121">
        <f t="shared" si="10"/>
        <v>-8250333.1316249985</v>
      </c>
      <c r="AG55" s="121">
        <f t="shared" si="10"/>
        <v>-8135201.2202249989</v>
      </c>
      <c r="AH55" s="121">
        <f t="shared" si="10"/>
        <v>-7939121.5537250014</v>
      </c>
      <c r="AI55" s="121">
        <f t="shared" si="10"/>
        <v>-8122202.1316249985</v>
      </c>
      <c r="AJ55" s="121">
        <f t="shared" si="10"/>
        <v>-7911290.1551249996</v>
      </c>
      <c r="AK55" s="121">
        <f t="shared" si="10"/>
        <v>-8159896.7051249994</v>
      </c>
      <c r="AL55" s="121">
        <f t="shared" si="10"/>
        <v>-8007360.7051249994</v>
      </c>
      <c r="AM55" s="121">
        <f t="shared" si="10"/>
        <v>-8060244.6493249992</v>
      </c>
      <c r="AN55" s="121" t="e">
        <f t="shared" si="10"/>
        <v>#REF!</v>
      </c>
      <c r="AO55" s="121" t="e">
        <f t="shared" si="10"/>
        <v>#REF!</v>
      </c>
      <c r="AP55" s="121" t="e">
        <f t="shared" si="10"/>
        <v>#REF!</v>
      </c>
      <c r="AQ55" s="121" t="e">
        <f t="shared" si="10"/>
        <v>#REF!</v>
      </c>
      <c r="AR55" s="121" t="e">
        <f t="shared" si="10"/>
        <v>#REF!</v>
      </c>
      <c r="AS55" s="121" t="e">
        <f t="shared" si="10"/>
        <v>#REF!</v>
      </c>
      <c r="AT55" s="121" t="e">
        <f t="shared" si="10"/>
        <v>#REF!</v>
      </c>
      <c r="AU55" s="121" t="e">
        <f t="shared" si="10"/>
        <v>#REF!</v>
      </c>
      <c r="AV55" s="121" t="e">
        <f t="shared" si="10"/>
        <v>#REF!</v>
      </c>
      <c r="AW55" s="121" t="e">
        <f t="shared" si="10"/>
        <v>#REF!</v>
      </c>
      <c r="AX55" s="121" t="e">
        <f t="shared" si="10"/>
        <v>#REF!</v>
      </c>
      <c r="AY55" s="121" t="e">
        <f t="shared" si="10"/>
        <v>#REF!</v>
      </c>
      <c r="AZ55" s="121" t="e">
        <f t="shared" si="10"/>
        <v>#REF!</v>
      </c>
      <c r="BA55" s="121" t="e">
        <f t="shared" si="10"/>
        <v>#REF!</v>
      </c>
      <c r="BB55" s="121" t="e">
        <f t="shared" si="10"/>
        <v>#REF!</v>
      </c>
      <c r="BC55" s="121" t="e">
        <f t="shared" si="10"/>
        <v>#REF!</v>
      </c>
      <c r="BD55" s="121" t="e">
        <f t="shared" si="10"/>
        <v>#REF!</v>
      </c>
      <c r="BE55" s="121" t="e">
        <f t="shared" si="10"/>
        <v>#REF!</v>
      </c>
      <c r="BF55" s="121" t="e">
        <f t="shared" si="10"/>
        <v>#REF!</v>
      </c>
      <c r="BG55" s="121" t="e">
        <f t="shared" si="10"/>
        <v>#REF!</v>
      </c>
      <c r="BH55" s="121" t="e">
        <f t="shared" si="10"/>
        <v>#REF!</v>
      </c>
      <c r="BI55" s="121" t="e">
        <f t="shared" si="10"/>
        <v>#REF!</v>
      </c>
      <c r="BJ55" s="121" t="e">
        <f t="shared" si="10"/>
        <v>#REF!</v>
      </c>
      <c r="BK55" s="121" t="e">
        <f t="shared" si="10"/>
        <v>#REF!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477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52905686.650000006</v>
      </c>
      <c r="P57" s="121">
        <f t="shared" si="11"/>
        <v>43496169.050000004</v>
      </c>
      <c r="Q57" s="121">
        <f t="shared" si="11"/>
        <v>32411450.375000004</v>
      </c>
      <c r="R57" s="121">
        <f t="shared" si="11"/>
        <v>21466856.850000001</v>
      </c>
      <c r="S57" s="121">
        <f t="shared" si="11"/>
        <v>10725823.425000001</v>
      </c>
      <c r="T57" s="121">
        <f t="shared" si="11"/>
        <v>0</v>
      </c>
      <c r="U57" s="121">
        <f t="shared" si="11"/>
        <v>-10761876.475</v>
      </c>
      <c r="V57" s="121">
        <f t="shared" si="11"/>
        <v>-21440391.25</v>
      </c>
      <c r="W57" s="121">
        <f t="shared" si="11"/>
        <v>-31034769.675000001</v>
      </c>
      <c r="X57" s="121">
        <f t="shared" si="11"/>
        <v>-40713576.149999999</v>
      </c>
      <c r="Y57" s="121">
        <f t="shared" si="11"/>
        <v>-50297829.674999997</v>
      </c>
      <c r="Z57" s="121">
        <f t="shared" si="11"/>
        <v>-60024183.199999996</v>
      </c>
      <c r="AA57" s="121">
        <f t="shared" si="11"/>
        <v>-69654981.724999994</v>
      </c>
      <c r="AB57" s="121">
        <f t="shared" si="11"/>
        <v>-79220665.399999991</v>
      </c>
      <c r="AC57" s="121">
        <f t="shared" si="11"/>
        <v>-87777125.615624994</v>
      </c>
      <c r="AD57" s="121">
        <f t="shared" si="11"/>
        <v>-96303224.970749989</v>
      </c>
      <c r="AE57" s="121">
        <f t="shared" si="11"/>
        <v>-104553016.694475</v>
      </c>
      <c r="AF57" s="121">
        <f t="shared" si="11"/>
        <v>-112740889.7982</v>
      </c>
      <c r="AG57" s="121">
        <f t="shared" si="11"/>
        <v>-120991222.92982499</v>
      </c>
      <c r="AH57" s="121">
        <f t="shared" si="11"/>
        <v>-129126424.15004998</v>
      </c>
      <c r="AI57" s="121">
        <f t="shared" si="11"/>
        <v>-137065545.70377499</v>
      </c>
      <c r="AJ57" s="121">
        <f t="shared" ref="AJ57:BK57" si="12">AI58</f>
        <v>-145187747.83539999</v>
      </c>
      <c r="AK57" s="121">
        <f t="shared" si="12"/>
        <v>-153099037.99052498</v>
      </c>
      <c r="AL57" s="121">
        <f t="shared" si="12"/>
        <v>-161258934.69564998</v>
      </c>
      <c r="AM57" s="121">
        <f t="shared" si="12"/>
        <v>-169266295.40077499</v>
      </c>
      <c r="AN57" s="121">
        <f t="shared" si="12"/>
        <v>-177326540.0501</v>
      </c>
      <c r="AO57" s="121" t="e">
        <f t="shared" si="12"/>
        <v>#REF!</v>
      </c>
      <c r="AP57" s="121" t="e">
        <f t="shared" si="12"/>
        <v>#REF!</v>
      </c>
      <c r="AQ57" s="121" t="e">
        <f t="shared" si="12"/>
        <v>#REF!</v>
      </c>
      <c r="AR57" s="121" t="e">
        <f t="shared" si="12"/>
        <v>#REF!</v>
      </c>
      <c r="AS57" s="121" t="e">
        <f t="shared" si="12"/>
        <v>#REF!</v>
      </c>
      <c r="AT57" s="121" t="e">
        <f t="shared" si="12"/>
        <v>#REF!</v>
      </c>
      <c r="AU57" s="121" t="e">
        <f t="shared" si="12"/>
        <v>#REF!</v>
      </c>
      <c r="AV57" s="121" t="e">
        <f t="shared" si="12"/>
        <v>#REF!</v>
      </c>
      <c r="AW57" s="121" t="e">
        <f t="shared" si="12"/>
        <v>#REF!</v>
      </c>
      <c r="AX57" s="121" t="e">
        <f t="shared" si="12"/>
        <v>#REF!</v>
      </c>
      <c r="AY57" s="121" t="e">
        <f t="shared" si="12"/>
        <v>#REF!</v>
      </c>
      <c r="AZ57" s="121" t="e">
        <f t="shared" si="12"/>
        <v>#REF!</v>
      </c>
      <c r="BA57" s="121" t="e">
        <f t="shared" si="12"/>
        <v>#REF!</v>
      </c>
      <c r="BB57" s="121" t="e">
        <f t="shared" si="12"/>
        <v>#REF!</v>
      </c>
      <c r="BC57" s="121" t="e">
        <f t="shared" si="12"/>
        <v>#REF!</v>
      </c>
      <c r="BD57" s="121" t="e">
        <f t="shared" si="12"/>
        <v>#REF!</v>
      </c>
      <c r="BE57" s="121" t="e">
        <f t="shared" si="12"/>
        <v>#REF!</v>
      </c>
      <c r="BF57" s="121" t="e">
        <f t="shared" si="12"/>
        <v>#REF!</v>
      </c>
      <c r="BG57" s="121" t="e">
        <f t="shared" si="12"/>
        <v>#REF!</v>
      </c>
      <c r="BH57" s="121" t="e">
        <f t="shared" si="12"/>
        <v>#REF!</v>
      </c>
      <c r="BI57" s="121" t="e">
        <f t="shared" si="12"/>
        <v>#REF!</v>
      </c>
      <c r="BJ57" s="121" t="e">
        <f t="shared" si="12"/>
        <v>#REF!</v>
      </c>
      <c r="BK57" s="121" t="e">
        <f t="shared" si="12"/>
        <v>#REF!</v>
      </c>
      <c r="BL57" s="130"/>
    </row>
    <row r="58" spans="2:64" x14ac:dyDescent="0.15">
      <c r="B58" s="136" t="s">
        <v>476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52905686.650000006</v>
      </c>
      <c r="O58" s="121">
        <f t="shared" si="13"/>
        <v>43496169.050000004</v>
      </c>
      <c r="P58" s="121">
        <f t="shared" si="13"/>
        <v>32411450.375000004</v>
      </c>
      <c r="Q58" s="121">
        <f t="shared" si="13"/>
        <v>21466856.850000001</v>
      </c>
      <c r="R58" s="121">
        <f t="shared" si="13"/>
        <v>10725823.425000001</v>
      </c>
      <c r="S58" s="121">
        <f t="shared" si="13"/>
        <v>0</v>
      </c>
      <c r="T58" s="121">
        <f t="shared" si="13"/>
        <v>-10761876.475</v>
      </c>
      <c r="U58" s="121">
        <f t="shared" si="13"/>
        <v>-21440391.25</v>
      </c>
      <c r="V58" s="121">
        <f t="shared" si="13"/>
        <v>-31034769.675000001</v>
      </c>
      <c r="W58" s="121">
        <f t="shared" si="13"/>
        <v>-40713576.149999999</v>
      </c>
      <c r="X58" s="121">
        <f t="shared" si="13"/>
        <v>-50297829.674999997</v>
      </c>
      <c r="Y58" s="121">
        <f t="shared" si="13"/>
        <v>-60024183.199999996</v>
      </c>
      <c r="Z58" s="121">
        <f t="shared" si="13"/>
        <v>-69654981.724999994</v>
      </c>
      <c r="AA58" s="121">
        <f t="shared" si="13"/>
        <v>-79220665.399999991</v>
      </c>
      <c r="AB58" s="121">
        <f t="shared" si="13"/>
        <v>-87777125.615624994</v>
      </c>
      <c r="AC58" s="121">
        <f t="shared" si="13"/>
        <v>-96303224.970749989</v>
      </c>
      <c r="AD58" s="121">
        <f t="shared" si="13"/>
        <v>-104553016.694475</v>
      </c>
      <c r="AE58" s="121">
        <f t="shared" si="13"/>
        <v>-112740889.7982</v>
      </c>
      <c r="AF58" s="121">
        <f t="shared" si="13"/>
        <v>-120991222.92982499</v>
      </c>
      <c r="AG58" s="121">
        <f t="shared" si="13"/>
        <v>-129126424.15004998</v>
      </c>
      <c r="AH58" s="121">
        <f t="shared" si="13"/>
        <v>-137065545.70377499</v>
      </c>
      <c r="AI58" s="121">
        <f t="shared" si="13"/>
        <v>-145187747.83539999</v>
      </c>
      <c r="AJ58" s="121">
        <f t="shared" ref="AJ58:BK58" si="14">AJ57+AJ55</f>
        <v>-153099037.99052498</v>
      </c>
      <c r="AK58" s="121">
        <f t="shared" si="14"/>
        <v>-161258934.69564998</v>
      </c>
      <c r="AL58" s="121">
        <f t="shared" si="14"/>
        <v>-169266295.40077499</v>
      </c>
      <c r="AM58" s="121">
        <f t="shared" si="14"/>
        <v>-177326540.0501</v>
      </c>
      <c r="AN58" s="121" t="e">
        <f t="shared" si="14"/>
        <v>#REF!</v>
      </c>
      <c r="AO58" s="121" t="e">
        <f t="shared" si="14"/>
        <v>#REF!</v>
      </c>
      <c r="AP58" s="121" t="e">
        <f t="shared" si="14"/>
        <v>#REF!</v>
      </c>
      <c r="AQ58" s="121" t="e">
        <f t="shared" si="14"/>
        <v>#REF!</v>
      </c>
      <c r="AR58" s="121" t="e">
        <f t="shared" si="14"/>
        <v>#REF!</v>
      </c>
      <c r="AS58" s="121" t="e">
        <f t="shared" si="14"/>
        <v>#REF!</v>
      </c>
      <c r="AT58" s="121" t="e">
        <f t="shared" si="14"/>
        <v>#REF!</v>
      </c>
      <c r="AU58" s="121" t="e">
        <f t="shared" si="14"/>
        <v>#REF!</v>
      </c>
      <c r="AV58" s="121" t="e">
        <f t="shared" si="14"/>
        <v>#REF!</v>
      </c>
      <c r="AW58" s="121" t="e">
        <f t="shared" si="14"/>
        <v>#REF!</v>
      </c>
      <c r="AX58" s="121" t="e">
        <f t="shared" si="14"/>
        <v>#REF!</v>
      </c>
      <c r="AY58" s="121" t="e">
        <f t="shared" si="14"/>
        <v>#REF!</v>
      </c>
      <c r="AZ58" s="121" t="e">
        <f t="shared" si="14"/>
        <v>#REF!</v>
      </c>
      <c r="BA58" s="121" t="e">
        <f t="shared" si="14"/>
        <v>#REF!</v>
      </c>
      <c r="BB58" s="121" t="e">
        <f t="shared" si="14"/>
        <v>#REF!</v>
      </c>
      <c r="BC58" s="121" t="e">
        <f t="shared" si="14"/>
        <v>#REF!</v>
      </c>
      <c r="BD58" s="121" t="e">
        <f t="shared" si="14"/>
        <v>#REF!</v>
      </c>
      <c r="BE58" s="121" t="e">
        <f t="shared" si="14"/>
        <v>#REF!</v>
      </c>
      <c r="BF58" s="121" t="e">
        <f t="shared" si="14"/>
        <v>#REF!</v>
      </c>
      <c r="BG58" s="121" t="e">
        <f t="shared" si="14"/>
        <v>#REF!</v>
      </c>
      <c r="BH58" s="121" t="e">
        <f t="shared" si="14"/>
        <v>#REF!</v>
      </c>
      <c r="BI58" s="121" t="e">
        <f t="shared" si="14"/>
        <v>#REF!</v>
      </c>
      <c r="BJ58" s="121" t="e">
        <f t="shared" si="14"/>
        <v>#REF!</v>
      </c>
      <c r="BK58" s="121" t="e">
        <f t="shared" si="14"/>
        <v>#REF!</v>
      </c>
      <c r="BL58" s="130"/>
    </row>
    <row r="60" spans="2:64" x14ac:dyDescent="0.15">
      <c r="B60" s="138" t="s">
        <v>1070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156230214.65000001</v>
      </c>
      <c r="O60" s="130">
        <f t="shared" si="15"/>
        <v>156230214.65000001</v>
      </c>
      <c r="P60" s="130">
        <f t="shared" si="15"/>
        <v>156230214.65000001</v>
      </c>
      <c r="Q60" s="130">
        <f t="shared" si="15"/>
        <v>156230214.65000001</v>
      </c>
      <c r="R60" s="130">
        <f t="shared" si="15"/>
        <v>156230214.65000001</v>
      </c>
      <c r="S60" s="130">
        <f t="shared" si="15"/>
        <v>156230214.65000001</v>
      </c>
      <c r="T60" s="130">
        <f t="shared" si="15"/>
        <v>156230214.65000001</v>
      </c>
      <c r="U60" s="130">
        <f t="shared" si="15"/>
        <v>156230214.65000001</v>
      </c>
      <c r="V60" s="130">
        <f t="shared" si="15"/>
        <v>156230214.65000001</v>
      </c>
      <c r="W60" s="130">
        <f t="shared" si="15"/>
        <v>156230214.65000001</v>
      </c>
      <c r="X60" s="130">
        <f t="shared" si="15"/>
        <v>156230214.65000001</v>
      </c>
      <c r="Y60" s="130">
        <f t="shared" si="15"/>
        <v>156230214.65000001</v>
      </c>
      <c r="Z60" s="130">
        <f t="shared" si="15"/>
        <v>156230214.65000001</v>
      </c>
      <c r="AA60" s="130">
        <f t="shared" si="15"/>
        <v>156230214.65000001</v>
      </c>
      <c r="AB60" s="130">
        <f t="shared" si="15"/>
        <v>156230214.65000001</v>
      </c>
      <c r="AC60" s="130">
        <f t="shared" si="15"/>
        <v>156230214.65000001</v>
      </c>
      <c r="AD60" s="130">
        <f t="shared" si="15"/>
        <v>156230214.65000001</v>
      </c>
      <c r="AE60" s="130">
        <f t="shared" si="15"/>
        <v>156230214.65000001</v>
      </c>
      <c r="AF60" s="130">
        <f t="shared" si="15"/>
        <v>156230214.65000001</v>
      </c>
      <c r="AG60" s="130">
        <f t="shared" si="15"/>
        <v>156230214.65000001</v>
      </c>
      <c r="AH60" s="130">
        <f t="shared" si="15"/>
        <v>156230214.65000001</v>
      </c>
      <c r="AI60" s="130">
        <f t="shared" si="15"/>
        <v>156230214.65000001</v>
      </c>
      <c r="AJ60" s="130">
        <f t="shared" ref="AJ60:BK60" si="16">AJ53+AI60</f>
        <v>156230214.65000001</v>
      </c>
      <c r="AK60" s="130">
        <f t="shared" si="16"/>
        <v>156230214.65000001</v>
      </c>
      <c r="AL60" s="130">
        <f t="shared" si="16"/>
        <v>156230214.65000001</v>
      </c>
      <c r="AM60" s="130">
        <f t="shared" si="16"/>
        <v>156230214.65000001</v>
      </c>
      <c r="AN60" s="130">
        <f t="shared" si="16"/>
        <v>156230214.65000001</v>
      </c>
      <c r="AO60" s="130">
        <f t="shared" si="16"/>
        <v>156230214.65000001</v>
      </c>
      <c r="AP60" s="130">
        <f t="shared" si="16"/>
        <v>156230214.65000001</v>
      </c>
      <c r="AQ60" s="130">
        <f t="shared" si="16"/>
        <v>156230214.65000001</v>
      </c>
      <c r="AR60" s="130">
        <f t="shared" si="16"/>
        <v>156230214.65000001</v>
      </c>
      <c r="AS60" s="130">
        <f t="shared" si="16"/>
        <v>156230214.65000001</v>
      </c>
      <c r="AT60" s="130">
        <f t="shared" si="16"/>
        <v>156230214.65000001</v>
      </c>
      <c r="AU60" s="130">
        <f t="shared" si="16"/>
        <v>156230214.65000001</v>
      </c>
      <c r="AV60" s="130">
        <f t="shared" si="16"/>
        <v>156230214.65000001</v>
      </c>
      <c r="AW60" s="130">
        <f t="shared" si="16"/>
        <v>156230214.65000001</v>
      </c>
      <c r="AX60" s="130">
        <f t="shared" si="16"/>
        <v>156230214.65000001</v>
      </c>
      <c r="AY60" s="130">
        <f t="shared" si="16"/>
        <v>156230214.65000001</v>
      </c>
      <c r="AZ60" s="130">
        <f t="shared" si="16"/>
        <v>156230214.65000001</v>
      </c>
      <c r="BA60" s="130">
        <f t="shared" si="16"/>
        <v>156230214.65000001</v>
      </c>
      <c r="BB60" s="130">
        <f t="shared" si="16"/>
        <v>156230214.65000001</v>
      </c>
      <c r="BC60" s="130">
        <f t="shared" si="16"/>
        <v>156230214.65000001</v>
      </c>
      <c r="BD60" s="130">
        <f t="shared" si="16"/>
        <v>156230214.65000001</v>
      </c>
      <c r="BE60" s="130">
        <f t="shared" si="16"/>
        <v>156230214.65000001</v>
      </c>
      <c r="BF60" s="130">
        <f t="shared" si="16"/>
        <v>156230214.65000001</v>
      </c>
      <c r="BG60" s="130">
        <f t="shared" si="16"/>
        <v>156230214.65000001</v>
      </c>
      <c r="BH60" s="130">
        <f t="shared" si="16"/>
        <v>156230214.65000001</v>
      </c>
      <c r="BI60" s="130">
        <f t="shared" si="16"/>
        <v>156230214.65000001</v>
      </c>
      <c r="BJ60" s="130">
        <f t="shared" si="16"/>
        <v>156230214.65000001</v>
      </c>
      <c r="BK60" s="130">
        <f t="shared" si="16"/>
        <v>156230214.65000001</v>
      </c>
    </row>
    <row r="62" spans="2:64" x14ac:dyDescent="0.15">
      <c r="B62" s="260" t="s">
        <v>1012</v>
      </c>
    </row>
    <row r="63" spans="2:64" x14ac:dyDescent="0.15">
      <c r="B63" s="260"/>
    </row>
    <row r="64" spans="2:64" x14ac:dyDescent="0.15">
      <c r="B64" s="135" t="s">
        <v>842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1056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452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475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-9409517.5999999996</v>
      </c>
      <c r="P67" s="121">
        <f t="shared" si="17"/>
        <v>-11084718.675000001</v>
      </c>
      <c r="Q67" s="121">
        <f t="shared" si="17"/>
        <v>-10944593.525</v>
      </c>
      <c r="R67" s="121">
        <f t="shared" si="17"/>
        <v>-10741033.425000001</v>
      </c>
      <c r="S67" s="121">
        <f t="shared" si="17"/>
        <v>-10725823.425000001</v>
      </c>
      <c r="T67" s="121">
        <f t="shared" si="17"/>
        <v>-10761876.475</v>
      </c>
      <c r="U67" s="121">
        <f t="shared" si="17"/>
        <v>-10678514.775</v>
      </c>
      <c r="V67" s="121">
        <f t="shared" si="17"/>
        <v>-9594378.4250000007</v>
      </c>
      <c r="W67" s="121">
        <f t="shared" si="17"/>
        <v>-9678806.4749999996</v>
      </c>
      <c r="X67" s="121">
        <f t="shared" si="17"/>
        <v>-9584253.5250000004</v>
      </c>
      <c r="Y67" s="121">
        <f t="shared" si="17"/>
        <v>-9726353.5250000004</v>
      </c>
      <c r="Z67" s="121">
        <f t="shared" si="17"/>
        <v>-9630798.5250000004</v>
      </c>
      <c r="AA67" s="121">
        <f t="shared" si="17"/>
        <v>-9565683.6750000007</v>
      </c>
      <c r="AB67" s="121">
        <f t="shared" si="17"/>
        <v>-8556460.2156249993</v>
      </c>
      <c r="AC67" s="121">
        <f t="shared" si="17"/>
        <v>-8526099.3551249988</v>
      </c>
      <c r="AD67" s="121">
        <f t="shared" si="17"/>
        <v>-8249791.7237250013</v>
      </c>
      <c r="AE67" s="121">
        <f t="shared" si="17"/>
        <v>-8187873.1037250012</v>
      </c>
      <c r="AF67" s="121">
        <f t="shared" si="17"/>
        <v>-8250333.1316249985</v>
      </c>
      <c r="AG67" s="121">
        <f t="shared" si="17"/>
        <v>-8135201.2202249989</v>
      </c>
      <c r="AH67" s="121">
        <f t="shared" si="17"/>
        <v>-7939121.5537250014</v>
      </c>
      <c r="AI67" s="121">
        <f t="shared" si="17"/>
        <v>-8122202.1316249985</v>
      </c>
      <c r="AJ67" s="121">
        <f t="shared" si="17"/>
        <v>-7911290.1551249996</v>
      </c>
      <c r="AK67" s="121">
        <f t="shared" si="17"/>
        <v>-8159896.7051249994</v>
      </c>
      <c r="AL67" s="121">
        <f t="shared" si="17"/>
        <v>-8007360.7051249994</v>
      </c>
      <c r="AM67" s="121">
        <f t="shared" si="17"/>
        <v>-8060244.6493249992</v>
      </c>
      <c r="AN67" s="121" t="e">
        <f t="shared" si="17"/>
        <v>#REF!</v>
      </c>
      <c r="AO67" s="121" t="e">
        <f t="shared" si="17"/>
        <v>#REF!</v>
      </c>
      <c r="AP67" s="121" t="e">
        <f t="shared" si="17"/>
        <v>#REF!</v>
      </c>
      <c r="AQ67" s="121" t="e">
        <f t="shared" si="17"/>
        <v>#REF!</v>
      </c>
      <c r="AR67" s="121" t="e">
        <f t="shared" si="17"/>
        <v>#REF!</v>
      </c>
      <c r="AS67" s="121" t="e">
        <f t="shared" si="17"/>
        <v>#REF!</v>
      </c>
      <c r="AT67" s="121" t="e">
        <f t="shared" si="17"/>
        <v>#REF!</v>
      </c>
      <c r="AU67" s="121" t="e">
        <f t="shared" si="17"/>
        <v>#REF!</v>
      </c>
      <c r="AV67" s="121" t="e">
        <f t="shared" si="17"/>
        <v>#REF!</v>
      </c>
      <c r="AW67" s="121" t="e">
        <f t="shared" si="17"/>
        <v>#REF!</v>
      </c>
      <c r="AX67" s="121" t="e">
        <f t="shared" si="17"/>
        <v>#REF!</v>
      </c>
      <c r="AY67" s="121" t="e">
        <f t="shared" si="17"/>
        <v>#REF!</v>
      </c>
      <c r="AZ67" s="121" t="e">
        <f t="shared" si="17"/>
        <v>#REF!</v>
      </c>
      <c r="BA67" s="121" t="e">
        <f t="shared" si="17"/>
        <v>#REF!</v>
      </c>
      <c r="BB67" s="121" t="e">
        <f t="shared" si="17"/>
        <v>#REF!</v>
      </c>
      <c r="BC67" s="121" t="e">
        <f t="shared" si="17"/>
        <v>#REF!</v>
      </c>
      <c r="BD67" s="121" t="e">
        <f t="shared" si="17"/>
        <v>#REF!</v>
      </c>
      <c r="BE67" s="121" t="e">
        <f t="shared" si="17"/>
        <v>#REF!</v>
      </c>
      <c r="BF67" s="121" t="e">
        <f t="shared" si="17"/>
        <v>#REF!</v>
      </c>
      <c r="BG67" s="121" t="e">
        <f t="shared" si="17"/>
        <v>#REF!</v>
      </c>
      <c r="BH67" s="121" t="e">
        <f t="shared" si="17"/>
        <v>#REF!</v>
      </c>
      <c r="BI67" s="121" t="e">
        <f t="shared" si="17"/>
        <v>#REF!</v>
      </c>
      <c r="BJ67" s="121" t="e">
        <f t="shared" si="17"/>
        <v>#REF!</v>
      </c>
      <c r="BK67" s="121" t="e">
        <f t="shared" si="17"/>
        <v>#REF!</v>
      </c>
      <c r="BL67" s="48" t="e">
        <f>SUM(C67:BK67)</f>
        <v>#REF!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477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-112734045.59999998</v>
      </c>
      <c r="Q69" s="121">
        <f t="shared" si="18"/>
        <v>-123818764.27499998</v>
      </c>
      <c r="R69" s="121">
        <f t="shared" si="18"/>
        <v>-134763357.79999998</v>
      </c>
      <c r="S69" s="121">
        <f t="shared" si="18"/>
        <v>-145504391.22499999</v>
      </c>
      <c r="T69" s="121">
        <f t="shared" si="18"/>
        <v>-156230214.65000001</v>
      </c>
      <c r="U69" s="121">
        <f t="shared" si="18"/>
        <v>-166992091.125</v>
      </c>
      <c r="V69" s="121">
        <f t="shared" si="18"/>
        <v>-177670605.90000001</v>
      </c>
      <c r="W69" s="121">
        <f t="shared" si="18"/>
        <v>-187264984.32500002</v>
      </c>
      <c r="X69" s="121">
        <f t="shared" si="18"/>
        <v>-196943790.80000001</v>
      </c>
      <c r="Y69" s="121">
        <f t="shared" si="18"/>
        <v>-206528044.32500002</v>
      </c>
      <c r="Z69" s="121">
        <f t="shared" si="18"/>
        <v>-216254397.85000002</v>
      </c>
      <c r="AA69" s="121">
        <f t="shared" si="18"/>
        <v>-225885196.37500003</v>
      </c>
      <c r="AB69" s="121">
        <f t="shared" si="18"/>
        <v>-235450880.05000004</v>
      </c>
      <c r="AC69" s="121">
        <f t="shared" si="18"/>
        <v>-244007340.26562503</v>
      </c>
      <c r="AD69" s="121">
        <f t="shared" si="18"/>
        <v>-252533439.62075004</v>
      </c>
      <c r="AE69" s="121">
        <f t="shared" si="18"/>
        <v>-260783231.34447503</v>
      </c>
      <c r="AF69" s="121">
        <f t="shared" si="18"/>
        <v>-268971104.44820005</v>
      </c>
      <c r="AG69" s="121">
        <f t="shared" si="18"/>
        <v>-277221437.57982504</v>
      </c>
      <c r="AH69" s="121">
        <f t="shared" si="18"/>
        <v>-285356638.80005002</v>
      </c>
      <c r="AI69" s="121">
        <f t="shared" si="18"/>
        <v>-293295760.35377502</v>
      </c>
      <c r="AJ69" s="121">
        <f t="shared" ref="AJ69:BK69" si="19">AI70</f>
        <v>-301417962.48540002</v>
      </c>
      <c r="AK69" s="121">
        <f t="shared" si="19"/>
        <v>-309329252.64052504</v>
      </c>
      <c r="AL69" s="121">
        <f t="shared" si="19"/>
        <v>-317489149.34565002</v>
      </c>
      <c r="AM69" s="121">
        <f t="shared" si="19"/>
        <v>-325496510.05077499</v>
      </c>
      <c r="AN69" s="121">
        <f t="shared" si="19"/>
        <v>-333556754.7001</v>
      </c>
      <c r="AO69" s="121" t="e">
        <f t="shared" si="19"/>
        <v>#REF!</v>
      </c>
      <c r="AP69" s="121" t="e">
        <f t="shared" si="19"/>
        <v>#REF!</v>
      </c>
      <c r="AQ69" s="121" t="e">
        <f t="shared" si="19"/>
        <v>#REF!</v>
      </c>
      <c r="AR69" s="121" t="e">
        <f t="shared" si="19"/>
        <v>#REF!</v>
      </c>
      <c r="AS69" s="121" t="e">
        <f t="shared" si="19"/>
        <v>#REF!</v>
      </c>
      <c r="AT69" s="121" t="e">
        <f t="shared" si="19"/>
        <v>#REF!</v>
      </c>
      <c r="AU69" s="121" t="e">
        <f t="shared" si="19"/>
        <v>#REF!</v>
      </c>
      <c r="AV69" s="121" t="e">
        <f t="shared" si="19"/>
        <v>#REF!</v>
      </c>
      <c r="AW69" s="121" t="e">
        <f t="shared" si="19"/>
        <v>#REF!</v>
      </c>
      <c r="AX69" s="121" t="e">
        <f t="shared" si="19"/>
        <v>#REF!</v>
      </c>
      <c r="AY69" s="121" t="e">
        <f t="shared" si="19"/>
        <v>#REF!</v>
      </c>
      <c r="AZ69" s="121" t="e">
        <f t="shared" si="19"/>
        <v>#REF!</v>
      </c>
      <c r="BA69" s="121" t="e">
        <f t="shared" si="19"/>
        <v>#REF!</v>
      </c>
      <c r="BB69" s="121" t="e">
        <f t="shared" si="19"/>
        <v>#REF!</v>
      </c>
      <c r="BC69" s="121" t="e">
        <f t="shared" si="19"/>
        <v>#REF!</v>
      </c>
      <c r="BD69" s="121" t="e">
        <f t="shared" si="19"/>
        <v>#REF!</v>
      </c>
      <c r="BE69" s="121" t="e">
        <f t="shared" si="19"/>
        <v>#REF!</v>
      </c>
      <c r="BF69" s="121" t="e">
        <f t="shared" si="19"/>
        <v>#REF!</v>
      </c>
      <c r="BG69" s="121" t="e">
        <f t="shared" si="19"/>
        <v>#REF!</v>
      </c>
      <c r="BH69" s="121" t="e">
        <f t="shared" si="19"/>
        <v>#REF!</v>
      </c>
      <c r="BI69" s="121" t="e">
        <f t="shared" si="19"/>
        <v>#REF!</v>
      </c>
      <c r="BJ69" s="121" t="e">
        <f t="shared" si="19"/>
        <v>#REF!</v>
      </c>
      <c r="BK69" s="121" t="e">
        <f t="shared" si="19"/>
        <v>#REF!</v>
      </c>
    </row>
    <row r="70" spans="2:64" x14ac:dyDescent="0.15">
      <c r="B70" s="136" t="s">
        <v>476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-112734045.59999998</v>
      </c>
      <c r="P70" s="121">
        <f t="shared" si="20"/>
        <v>-123818764.27499998</v>
      </c>
      <c r="Q70" s="121">
        <f t="shared" si="20"/>
        <v>-134763357.79999998</v>
      </c>
      <c r="R70" s="121">
        <f t="shared" si="20"/>
        <v>-145504391.22499999</v>
      </c>
      <c r="S70" s="121">
        <f t="shared" si="20"/>
        <v>-156230214.65000001</v>
      </c>
      <c r="T70" s="121">
        <f t="shared" si="20"/>
        <v>-166992091.125</v>
      </c>
      <c r="U70" s="121">
        <f t="shared" si="20"/>
        <v>-177670605.90000001</v>
      </c>
      <c r="V70" s="121">
        <f t="shared" si="20"/>
        <v>-187264984.32500002</v>
      </c>
      <c r="W70" s="121">
        <f t="shared" si="20"/>
        <v>-196943790.80000001</v>
      </c>
      <c r="X70" s="121">
        <f t="shared" si="20"/>
        <v>-206528044.32500002</v>
      </c>
      <c r="Y70" s="121">
        <f t="shared" si="20"/>
        <v>-216254397.85000002</v>
      </c>
      <c r="Z70" s="121">
        <f t="shared" si="20"/>
        <v>-225885196.37500003</v>
      </c>
      <c r="AA70" s="121">
        <f t="shared" si="20"/>
        <v>-235450880.05000004</v>
      </c>
      <c r="AB70" s="121">
        <f t="shared" si="20"/>
        <v>-244007340.26562503</v>
      </c>
      <c r="AC70" s="121">
        <f t="shared" si="20"/>
        <v>-252533439.62075004</v>
      </c>
      <c r="AD70" s="121">
        <f t="shared" si="20"/>
        <v>-260783231.34447503</v>
      </c>
      <c r="AE70" s="121">
        <f t="shared" si="20"/>
        <v>-268971104.44820005</v>
      </c>
      <c r="AF70" s="121">
        <f t="shared" si="20"/>
        <v>-277221437.57982504</v>
      </c>
      <c r="AG70" s="121">
        <f t="shared" si="20"/>
        <v>-285356638.80005002</v>
      </c>
      <c r="AH70" s="121">
        <f t="shared" si="20"/>
        <v>-293295760.35377502</v>
      </c>
      <c r="AI70" s="121">
        <f t="shared" si="20"/>
        <v>-301417962.48540002</v>
      </c>
      <c r="AJ70" s="121">
        <f t="shared" ref="AJ70:BK70" si="21">AJ69+AJ67</f>
        <v>-309329252.64052504</v>
      </c>
      <c r="AK70" s="121">
        <f t="shared" si="21"/>
        <v>-317489149.34565002</v>
      </c>
      <c r="AL70" s="121">
        <f t="shared" si="21"/>
        <v>-325496510.05077499</v>
      </c>
      <c r="AM70" s="121">
        <f t="shared" si="21"/>
        <v>-333556754.7001</v>
      </c>
      <c r="AN70" s="121" t="e">
        <f t="shared" si="21"/>
        <v>#REF!</v>
      </c>
      <c r="AO70" s="121" t="e">
        <f t="shared" si="21"/>
        <v>#REF!</v>
      </c>
      <c r="AP70" s="121" t="e">
        <f t="shared" si="21"/>
        <v>#REF!</v>
      </c>
      <c r="AQ70" s="121" t="e">
        <f t="shared" si="21"/>
        <v>#REF!</v>
      </c>
      <c r="AR70" s="121" t="e">
        <f t="shared" si="21"/>
        <v>#REF!</v>
      </c>
      <c r="AS70" s="121" t="e">
        <f t="shared" si="21"/>
        <v>#REF!</v>
      </c>
      <c r="AT70" s="121" t="e">
        <f t="shared" si="21"/>
        <v>#REF!</v>
      </c>
      <c r="AU70" s="121" t="e">
        <f t="shared" si="21"/>
        <v>#REF!</v>
      </c>
      <c r="AV70" s="121" t="e">
        <f t="shared" si="21"/>
        <v>#REF!</v>
      </c>
      <c r="AW70" s="121" t="e">
        <f t="shared" si="21"/>
        <v>#REF!</v>
      </c>
      <c r="AX70" s="121" t="e">
        <f t="shared" si="21"/>
        <v>#REF!</v>
      </c>
      <c r="AY70" s="121" t="e">
        <f t="shared" si="21"/>
        <v>#REF!</v>
      </c>
      <c r="AZ70" s="121" t="e">
        <f t="shared" si="21"/>
        <v>#REF!</v>
      </c>
      <c r="BA70" s="121" t="e">
        <f t="shared" si="21"/>
        <v>#REF!</v>
      </c>
      <c r="BB70" s="121" t="e">
        <f t="shared" si="21"/>
        <v>#REF!</v>
      </c>
      <c r="BC70" s="121" t="e">
        <f t="shared" si="21"/>
        <v>#REF!</v>
      </c>
      <c r="BD70" s="121" t="e">
        <f t="shared" si="21"/>
        <v>#REF!</v>
      </c>
      <c r="BE70" s="121" t="e">
        <f t="shared" si="21"/>
        <v>#REF!</v>
      </c>
      <c r="BF70" s="121" t="e">
        <f t="shared" si="21"/>
        <v>#REF!</v>
      </c>
      <c r="BG70" s="121" t="e">
        <f t="shared" si="21"/>
        <v>#REF!</v>
      </c>
      <c r="BH70" s="121" t="e">
        <f t="shared" si="21"/>
        <v>#REF!</v>
      </c>
      <c r="BI70" s="121" t="e">
        <f t="shared" si="21"/>
        <v>#REF!</v>
      </c>
      <c r="BJ70" s="121" t="e">
        <f t="shared" si="21"/>
        <v>#REF!</v>
      </c>
      <c r="BK70" s="121" t="e">
        <f t="shared" si="21"/>
        <v>#REF!</v>
      </c>
      <c r="BL70" s="130" t="e">
        <f>+BK58-BK70</f>
        <v>#REF!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1110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47167007.800000004</v>
      </c>
      <c r="E7" s="121">
        <f>P50</f>
        <v>43496169.050000004</v>
      </c>
      <c r="F7" s="121">
        <f>AB50</f>
        <v>-79220665.399999991</v>
      </c>
      <c r="G7" s="121">
        <f>AN50</f>
        <v>-177326540.0501</v>
      </c>
      <c r="H7" s="121" t="e">
        <f>AZ50</f>
        <v>#REF!</v>
      </c>
      <c r="I7" s="121" t="e">
        <f>BL50</f>
        <v>#REF!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>
        <f>AN51</f>
        <v>622002.78999999992</v>
      </c>
      <c r="H8" s="121" t="e">
        <f>AZ51</f>
        <v>#REF!</v>
      </c>
      <c r="I8" s="121" t="e">
        <f>BL51</f>
        <v>#REF!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19915078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47167007.800000004</v>
      </c>
      <c r="E10" s="121">
        <f>P53</f>
        <v>44151789.050000004</v>
      </c>
      <c r="F10" s="121">
        <f>AB53</f>
        <v>-78103780.399999991</v>
      </c>
      <c r="G10" s="121">
        <f>SUM(G7:G9)</f>
        <v>-174851171.26010001</v>
      </c>
      <c r="H10" s="121" t="e">
        <f>SUM(H7:H9)</f>
        <v>#REF!</v>
      </c>
      <c r="I10" s="121" t="e">
        <f>SUM(I7:I9)</f>
        <v>#REF!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452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452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47167007.800000004</v>
      </c>
      <c r="E17" s="121">
        <f>E15+E10</f>
        <v>44232014.050000004</v>
      </c>
      <c r="F17" s="121">
        <f>F15+F10</f>
        <v>-78036955.399999991</v>
      </c>
      <c r="G17" s="121">
        <f>G15+G10</f>
        <v>-174810854.59343335</v>
      </c>
      <c r="H17" s="121" t="e">
        <f>H15+H10</f>
        <v>#REF!</v>
      </c>
      <c r="I17" s="121" t="e">
        <f>I15+I10</f>
        <v>#REF!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13800000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13800000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452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13800000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452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47195599.800000004</v>
      </c>
      <c r="E34" s="121">
        <f>P77</f>
        <v>156230214.65000001</v>
      </c>
      <c r="F34" s="121">
        <f>AB77</f>
        <v>156230214.65000001</v>
      </c>
      <c r="G34" s="121">
        <f>AN77</f>
        <v>156230214.65000001</v>
      </c>
      <c r="H34" s="121">
        <f>AZ77</f>
        <v>156230214.65000001</v>
      </c>
      <c r="I34" s="121">
        <f>BL77</f>
        <v>156230214.65000001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-225145383.04166669</v>
      </c>
      <c r="G35" s="121">
        <f>AN78</f>
        <v>-324398121.40077502</v>
      </c>
      <c r="H35" s="121" t="e">
        <f>AZ78</f>
        <v>#REF!</v>
      </c>
      <c r="I35" s="121" t="e">
        <f>BL78</f>
        <v>#REF!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-9750947.0083333347</v>
      </c>
      <c r="G36" s="121">
        <f>AN79</f>
        <v>-8196801.8426583325</v>
      </c>
      <c r="H36" s="121" t="e">
        <f>AZ79</f>
        <v>#REF!</v>
      </c>
      <c r="I36" s="121" t="e">
        <f>BL79</f>
        <v>#REF!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47167007.800000004</v>
      </c>
      <c r="E37" s="121">
        <f>P80</f>
        <v>43788014.049999997</v>
      </c>
      <c r="F37" s="121">
        <f>AB80</f>
        <v>-78666115.400000021</v>
      </c>
      <c r="G37" s="121">
        <f>AN80</f>
        <v>-176364708.59343335</v>
      </c>
      <c r="H37" s="121" t="e">
        <f>AZ80</f>
        <v>#REF!</v>
      </c>
      <c r="I37" s="121" t="e">
        <f>BL80</f>
        <v>#REF!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47167007.800000004</v>
      </c>
      <c r="E39" s="121">
        <f>E37+E31</f>
        <v>44232014.049999997</v>
      </c>
      <c r="F39" s="121">
        <f>F37+F31</f>
        <v>-78036955.400000021</v>
      </c>
      <c r="G39" s="121">
        <f>G37+G31</f>
        <v>-174810854.59343335</v>
      </c>
      <c r="H39" s="121" t="e">
        <f>H37+H31</f>
        <v>#REF!</v>
      </c>
      <c r="I39" s="121" t="e">
        <f>I37+I31</f>
        <v>#REF!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974</v>
      </c>
      <c r="C42" s="321"/>
      <c r="D42" s="275" t="s">
        <v>64</v>
      </c>
      <c r="E42" s="371" t="s">
        <v>35</v>
      </c>
      <c r="F42" s="371"/>
      <c r="G42" s="371"/>
      <c r="H42" s="371"/>
      <c r="I42" s="371"/>
      <c r="J42" s="371"/>
      <c r="K42" s="371"/>
      <c r="L42" s="371"/>
      <c r="M42" s="371"/>
      <c r="N42" s="371"/>
      <c r="O42" s="371"/>
      <c r="P42" s="371"/>
      <c r="Q42" s="371" t="s">
        <v>36</v>
      </c>
      <c r="R42" s="371"/>
      <c r="S42" s="371"/>
      <c r="T42" s="371"/>
      <c r="U42" s="371"/>
      <c r="V42" s="371"/>
      <c r="W42" s="371"/>
      <c r="X42" s="371"/>
      <c r="Y42" s="371"/>
      <c r="Z42" s="371"/>
      <c r="AA42" s="371"/>
      <c r="AB42" s="371"/>
      <c r="AC42" s="371" t="s">
        <v>37</v>
      </c>
      <c r="AD42" s="371"/>
      <c r="AE42" s="371"/>
      <c r="AF42" s="371"/>
      <c r="AG42" s="371"/>
      <c r="AH42" s="371"/>
      <c r="AI42" s="371"/>
      <c r="AJ42" s="371"/>
      <c r="AK42" s="371"/>
      <c r="AL42" s="371"/>
      <c r="AM42" s="371"/>
      <c r="AN42" s="371"/>
      <c r="AO42" s="371" t="s">
        <v>38</v>
      </c>
      <c r="AP42" s="371"/>
      <c r="AQ42" s="371"/>
      <c r="AR42" s="371"/>
      <c r="AS42" s="371"/>
      <c r="AT42" s="371"/>
      <c r="AU42" s="371"/>
      <c r="AV42" s="371"/>
      <c r="AW42" s="371"/>
      <c r="AX42" s="371"/>
      <c r="AY42" s="371"/>
      <c r="AZ42" s="371"/>
      <c r="BA42" s="371" t="s">
        <v>39</v>
      </c>
      <c r="BB42" s="371"/>
      <c r="BC42" s="371"/>
      <c r="BD42" s="371"/>
      <c r="BE42" s="371"/>
      <c r="BF42" s="371"/>
      <c r="BG42" s="371"/>
      <c r="BH42" s="371"/>
      <c r="BI42" s="371"/>
      <c r="BJ42" s="371"/>
      <c r="BK42" s="371"/>
      <c r="BL42" s="371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453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454</v>
      </c>
      <c r="C47" s="135"/>
    </row>
    <row r="48" spans="2:64" x14ac:dyDescent="0.15">
      <c r="B48" s="305"/>
      <c r="C48" s="135"/>
    </row>
    <row r="49" spans="2:64" x14ac:dyDescent="0.15">
      <c r="B49" s="305" t="s">
        <v>455</v>
      </c>
      <c r="C49" s="135"/>
    </row>
    <row r="50" spans="2:64" x14ac:dyDescent="0.15">
      <c r="B50" s="308" t="s">
        <v>451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52905686.650000006</v>
      </c>
      <c r="P50" s="121">
        <f>IF($D42="Y",'FIN-CASHFLOW_CWS'!O58,'FIN-CASHFLOW_CWS'!O70)</f>
        <v>43496169.050000004</v>
      </c>
      <c r="Q50" s="121">
        <f>IF($D42="Y",'FIN-CASHFLOW_CWS'!P58,'FIN-CASHFLOW_CWS'!P70)</f>
        <v>32411450.375000004</v>
      </c>
      <c r="R50" s="121">
        <f>IF($D42="Y",'FIN-CASHFLOW_CWS'!Q58,'FIN-CASHFLOW_CWS'!Q70)</f>
        <v>21466856.850000001</v>
      </c>
      <c r="S50" s="121">
        <f>IF($D42="Y",'FIN-CASHFLOW_CWS'!R58,'FIN-CASHFLOW_CWS'!R70)</f>
        <v>10725823.425000001</v>
      </c>
      <c r="T50" s="121">
        <f>IF($D42="Y",'FIN-CASHFLOW_CWS'!S58,'FIN-CASHFLOW_CWS'!S70)</f>
        <v>0</v>
      </c>
      <c r="U50" s="121">
        <f>IF($D42="Y",'FIN-CASHFLOW_CWS'!T58,'FIN-CASHFLOW_CWS'!T70)</f>
        <v>-10761876.475</v>
      </c>
      <c r="V50" s="121">
        <f>IF($D42="Y",'FIN-CASHFLOW_CWS'!U58,'FIN-CASHFLOW_CWS'!U70)</f>
        <v>-21440391.25</v>
      </c>
      <c r="W50" s="121">
        <f>IF($D42="Y",'FIN-CASHFLOW_CWS'!V58,'FIN-CASHFLOW_CWS'!V70)</f>
        <v>-31034769.675000001</v>
      </c>
      <c r="X50" s="121">
        <f>IF($D42="Y",'FIN-CASHFLOW_CWS'!W58,'FIN-CASHFLOW_CWS'!W70)</f>
        <v>-40713576.149999999</v>
      </c>
      <c r="Y50" s="121">
        <f>IF($D42="Y",'FIN-CASHFLOW_CWS'!X58,'FIN-CASHFLOW_CWS'!X70)</f>
        <v>-50297829.674999997</v>
      </c>
      <c r="Z50" s="121">
        <f>IF($D42="Y",'FIN-CASHFLOW_CWS'!Y58,'FIN-CASHFLOW_CWS'!Y70)</f>
        <v>-60024183.199999996</v>
      </c>
      <c r="AA50" s="121">
        <f>IF($D42="Y",'FIN-CASHFLOW_CWS'!Z58,'FIN-CASHFLOW_CWS'!Z70)</f>
        <v>-69654981.724999994</v>
      </c>
      <c r="AB50" s="121">
        <f>IF($D42="Y",'FIN-CASHFLOW_CWS'!AA58,'FIN-CASHFLOW_CWS'!AA70)</f>
        <v>-79220665.399999991</v>
      </c>
      <c r="AC50" s="121">
        <f>IF($D42="Y",'FIN-CASHFLOW_CWS'!AB58,'FIN-CASHFLOW_CWS'!AB70)</f>
        <v>-87777125.615624994</v>
      </c>
      <c r="AD50" s="121">
        <f>IF($D42="Y",'FIN-CASHFLOW_CWS'!AC58,'FIN-CASHFLOW_CWS'!AC70)</f>
        <v>-96303224.970749989</v>
      </c>
      <c r="AE50" s="121">
        <f>IF($D42="Y",'FIN-CASHFLOW_CWS'!AD58,'FIN-CASHFLOW_CWS'!AD70)</f>
        <v>-104553016.694475</v>
      </c>
      <c r="AF50" s="121">
        <f>IF($D42="Y",'FIN-CASHFLOW_CWS'!AE58,'FIN-CASHFLOW_CWS'!AE70)</f>
        <v>-112740889.7982</v>
      </c>
      <c r="AG50" s="121">
        <f>IF($D42="Y",'FIN-CASHFLOW_CWS'!AF58,'FIN-CASHFLOW_CWS'!AF70)</f>
        <v>-120991222.92982499</v>
      </c>
      <c r="AH50" s="121">
        <f>IF($D42="Y",'FIN-CASHFLOW_CWS'!AG58,'FIN-CASHFLOW_CWS'!AG70)</f>
        <v>-129126424.15004998</v>
      </c>
      <c r="AI50" s="121">
        <f>IF($D42="Y",'FIN-CASHFLOW_CWS'!AH58,'FIN-CASHFLOW_CWS'!AH70)</f>
        <v>-137065545.70377499</v>
      </c>
      <c r="AJ50" s="121">
        <f>IF($D42="Y",'FIN-CASHFLOW_CWS'!AI58,'FIN-CASHFLOW_CWS'!AI70)</f>
        <v>-145187747.83539999</v>
      </c>
      <c r="AK50" s="121">
        <f>IF($D42="Y",'FIN-CASHFLOW_CWS'!AJ58,'FIN-CASHFLOW_CWS'!AJ70)</f>
        <v>-153099037.99052498</v>
      </c>
      <c r="AL50" s="121">
        <f>IF($D42="Y",'FIN-CASHFLOW_CWS'!AK58,'FIN-CASHFLOW_CWS'!AK70)</f>
        <v>-161258934.69564998</v>
      </c>
      <c r="AM50" s="121">
        <f>IF($D42="Y",'FIN-CASHFLOW_CWS'!AL58,'FIN-CASHFLOW_CWS'!AL70)</f>
        <v>-169266295.40077499</v>
      </c>
      <c r="AN50" s="121">
        <f>IF($D42="Y",'FIN-CASHFLOW_CWS'!AM58,'FIN-CASHFLOW_CWS'!AM70)</f>
        <v>-177326540.0501</v>
      </c>
      <c r="AO50" s="121" t="e">
        <f>IF($D42="Y",'FIN-CASHFLOW_CWS'!AN58,'FIN-CASHFLOW_CWS'!AN70)</f>
        <v>#REF!</v>
      </c>
      <c r="AP50" s="121" t="e">
        <f>IF($D42="Y",'FIN-CASHFLOW_CWS'!AO58,'FIN-CASHFLOW_CWS'!AO70)</f>
        <v>#REF!</v>
      </c>
      <c r="AQ50" s="121" t="e">
        <f>IF($D42="Y",'FIN-CASHFLOW_CWS'!AP58,'FIN-CASHFLOW_CWS'!AP70)</f>
        <v>#REF!</v>
      </c>
      <c r="AR50" s="121" t="e">
        <f>IF($D42="Y",'FIN-CASHFLOW_CWS'!AQ58,'FIN-CASHFLOW_CWS'!AQ70)</f>
        <v>#REF!</v>
      </c>
      <c r="AS50" s="121" t="e">
        <f>IF($D42="Y",'FIN-CASHFLOW_CWS'!AR58,'FIN-CASHFLOW_CWS'!AR70)</f>
        <v>#REF!</v>
      </c>
      <c r="AT50" s="121" t="e">
        <f>IF($D42="Y",'FIN-CASHFLOW_CWS'!AS58,'FIN-CASHFLOW_CWS'!AS70)</f>
        <v>#REF!</v>
      </c>
      <c r="AU50" s="121" t="e">
        <f>IF($D42="Y",'FIN-CASHFLOW_CWS'!AT58,'FIN-CASHFLOW_CWS'!AT70)</f>
        <v>#REF!</v>
      </c>
      <c r="AV50" s="121" t="e">
        <f>IF($D42="Y",'FIN-CASHFLOW_CWS'!AU58,'FIN-CASHFLOW_CWS'!AU70)</f>
        <v>#REF!</v>
      </c>
      <c r="AW50" s="121" t="e">
        <f>IF($D42="Y",'FIN-CASHFLOW_CWS'!AV58,'FIN-CASHFLOW_CWS'!AV70)</f>
        <v>#REF!</v>
      </c>
      <c r="AX50" s="121" t="e">
        <f>IF($D42="Y",'FIN-CASHFLOW_CWS'!AW58,'FIN-CASHFLOW_CWS'!AW70)</f>
        <v>#REF!</v>
      </c>
      <c r="AY50" s="121" t="e">
        <f>IF($D42="Y",'FIN-CASHFLOW_CWS'!AX58,'FIN-CASHFLOW_CWS'!AX70)</f>
        <v>#REF!</v>
      </c>
      <c r="AZ50" s="121" t="e">
        <f>IF($D42="Y",'FIN-CASHFLOW_CWS'!AY58,'FIN-CASHFLOW_CWS'!AY70)</f>
        <v>#REF!</v>
      </c>
      <c r="BA50" s="121" t="e">
        <f>IF($D42="Y",'FIN-CASHFLOW_CWS'!AZ58,'FIN-CASHFLOW_CWS'!AZ70)</f>
        <v>#REF!</v>
      </c>
      <c r="BB50" s="121" t="e">
        <f>IF($D42="Y",'FIN-CASHFLOW_CWS'!BA58,'FIN-CASHFLOW_CWS'!BA70)</f>
        <v>#REF!</v>
      </c>
      <c r="BC50" s="121" t="e">
        <f>IF($D42="Y",'FIN-CASHFLOW_CWS'!BB58,'FIN-CASHFLOW_CWS'!BB70)</f>
        <v>#REF!</v>
      </c>
      <c r="BD50" s="121" t="e">
        <f>IF($D42="Y",'FIN-CASHFLOW_CWS'!BC58,'FIN-CASHFLOW_CWS'!BC70)</f>
        <v>#REF!</v>
      </c>
      <c r="BE50" s="121" t="e">
        <f>IF($D42="Y",'FIN-CASHFLOW_CWS'!BD58,'FIN-CASHFLOW_CWS'!BD70)</f>
        <v>#REF!</v>
      </c>
      <c r="BF50" s="121" t="e">
        <f>IF($D42="Y",'FIN-CASHFLOW_CWS'!BE58,'FIN-CASHFLOW_CWS'!BE70)</f>
        <v>#REF!</v>
      </c>
      <c r="BG50" s="121" t="e">
        <f>IF($D42="Y",'FIN-CASHFLOW_CWS'!BF58,'FIN-CASHFLOW_CWS'!BF70)</f>
        <v>#REF!</v>
      </c>
      <c r="BH50" s="121" t="e">
        <f>IF($D42="Y",'FIN-CASHFLOW_CWS'!BG58,'FIN-CASHFLOW_CWS'!BG70)</f>
        <v>#REF!</v>
      </c>
      <c r="BI50" s="121" t="e">
        <f>IF($D42="Y",'FIN-CASHFLOW_CWS'!BH58,'FIN-CASHFLOW_CWS'!BH70)</f>
        <v>#REF!</v>
      </c>
      <c r="BJ50" s="121" t="e">
        <f>IF($D42="Y",'FIN-CASHFLOW_CWS'!BI58,'FIN-CASHFLOW_CWS'!BI70)</f>
        <v>#REF!</v>
      </c>
      <c r="BK50" s="121" t="e">
        <f>IF($D42="Y",'FIN-CASHFLOW_CWS'!BJ58,'FIN-CASHFLOW_CWS'!BJ70)</f>
        <v>#REF!</v>
      </c>
      <c r="BL50" s="121" t="e">
        <f>IF($D42="Y",'FIN-CASHFLOW_CWS'!BK58,'FIN-CASHFLOW_CWS'!BK70)</f>
        <v>#REF!</v>
      </c>
    </row>
    <row r="51" spans="2:64" x14ac:dyDescent="0.15">
      <c r="B51" s="308" t="s">
        <v>456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>
        <f>'REV-AR_CWS'!AB19</f>
        <v>622000</v>
      </c>
      <c r="AD51" s="121">
        <f>'REV-AR_CWS'!AC19</f>
        <v>1006004.6499999999</v>
      </c>
      <c r="AE51" s="121">
        <f>'REV-AR_CWS'!AD19</f>
        <v>1134005.27</v>
      </c>
      <c r="AF51" s="121">
        <f>'REV-AR_CWS'!AE19</f>
        <v>1134005.27</v>
      </c>
      <c r="AG51" s="121">
        <f>'REV-AR_CWS'!AF19</f>
        <v>1234006.1999999997</v>
      </c>
      <c r="AH51" s="121">
        <f>'REV-AR_CWS'!AG19</f>
        <v>1362006.8199999996</v>
      </c>
      <c r="AI51" s="121">
        <f>'REV-AR_CWS'!AH19</f>
        <v>1134005.27</v>
      </c>
      <c r="AJ51" s="121">
        <f>'REV-AR_CWS'!AI19</f>
        <v>1234006.1999999997</v>
      </c>
      <c r="AK51" s="121">
        <f>'REV-AR_CWS'!AJ19</f>
        <v>1006004.6499999997</v>
      </c>
      <c r="AL51" s="121">
        <f>'REV-AR_CWS'!AK19</f>
        <v>1006004.6499999998</v>
      </c>
      <c r="AM51" s="121">
        <f>'REV-AR_CWS'!AL19</f>
        <v>1006004.6499999998</v>
      </c>
      <c r="AN51" s="121">
        <f>'REV-AR_CWS'!AM19</f>
        <v>622002.78999999992</v>
      </c>
      <c r="AO51" s="121" t="e">
        <f>'REV-AR_CWS'!AN19</f>
        <v>#REF!</v>
      </c>
      <c r="AP51" s="121" t="e">
        <f>'REV-AR_CWS'!AO19</f>
        <v>#REF!</v>
      </c>
      <c r="AQ51" s="121" t="e">
        <f>'REV-AR_CWS'!AP19</f>
        <v>#REF!</v>
      </c>
      <c r="AR51" s="121" t="e">
        <f>'REV-AR_CWS'!AQ19</f>
        <v>#REF!</v>
      </c>
      <c r="AS51" s="121" t="e">
        <f>'REV-AR_CWS'!AR19</f>
        <v>#REF!</v>
      </c>
      <c r="AT51" s="121" t="e">
        <f>'REV-AR_CWS'!AS19</f>
        <v>#REF!</v>
      </c>
      <c r="AU51" s="121" t="e">
        <f>'REV-AR_CWS'!AT19</f>
        <v>#REF!</v>
      </c>
      <c r="AV51" s="121" t="e">
        <f>'REV-AR_CWS'!AU19</f>
        <v>#REF!</v>
      </c>
      <c r="AW51" s="121" t="e">
        <f>'REV-AR_CWS'!AV19</f>
        <v>#REF!</v>
      </c>
      <c r="AX51" s="121" t="e">
        <f>'REV-AR_CWS'!AW19</f>
        <v>#REF!</v>
      </c>
      <c r="AY51" s="121" t="e">
        <f>'REV-AR_CWS'!AX19</f>
        <v>#REF!</v>
      </c>
      <c r="AZ51" s="121" t="e">
        <f>'REV-AR_CWS'!AY19</f>
        <v>#REF!</v>
      </c>
      <c r="BA51" s="121" t="e">
        <f>'REV-AR_CWS'!AZ19</f>
        <v>#REF!</v>
      </c>
      <c r="BB51" s="121" t="e">
        <f>'REV-AR_CWS'!BA19</f>
        <v>#REF!</v>
      </c>
      <c r="BC51" s="121" t="e">
        <f>'REV-AR_CWS'!BB19</f>
        <v>#REF!</v>
      </c>
      <c r="BD51" s="121" t="e">
        <f>'REV-AR_CWS'!BC19</f>
        <v>#REF!</v>
      </c>
      <c r="BE51" s="121" t="e">
        <f>'REV-AR_CWS'!BD19</f>
        <v>#REF!</v>
      </c>
      <c r="BF51" s="121" t="e">
        <f>'REV-AR_CWS'!BE19</f>
        <v>#REF!</v>
      </c>
      <c r="BG51" s="121" t="e">
        <f>'REV-AR_CWS'!BF19</f>
        <v>#REF!</v>
      </c>
      <c r="BH51" s="121" t="e">
        <f>'REV-AR_CWS'!BG19</f>
        <v>#REF!</v>
      </c>
      <c r="BI51" s="121" t="e">
        <f>'REV-AR_CWS'!BH19</f>
        <v>#REF!</v>
      </c>
      <c r="BJ51" s="121" t="e">
        <f>'REV-AR_CWS'!BI19</f>
        <v>#REF!</v>
      </c>
      <c r="BK51" s="121" t="e">
        <f>'REV-AR_CWS'!BJ19</f>
        <v>#REF!</v>
      </c>
      <c r="BL51" s="121" t="e">
        <f>'REV-AR_CWS'!BK19</f>
        <v>#REF!</v>
      </c>
    </row>
    <row r="52" spans="2:64" x14ac:dyDescent="0.15">
      <c r="B52" s="308" t="s">
        <v>457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2167078</v>
      </c>
      <c r="BB52" s="121">
        <f>'COGS-INVENTORY_CWS'!BA48</f>
        <v>2323078</v>
      </c>
      <c r="BC52" s="121">
        <f>'COGS-INVENTORY_CWS'!BB48</f>
        <v>2479078</v>
      </c>
      <c r="BD52" s="121">
        <f>'COGS-INVENTORY_CWS'!BC48</f>
        <v>2479078</v>
      </c>
      <c r="BE52" s="121">
        <f>'COGS-INVENTORY_CWS'!BD48</f>
        <v>2479078</v>
      </c>
      <c r="BF52" s="121">
        <f>'COGS-INVENTORY_CWS'!BE48</f>
        <v>2251078</v>
      </c>
      <c r="BG52" s="121">
        <f>'COGS-INVENTORY_CWS'!BF48</f>
        <v>2179078</v>
      </c>
      <c r="BH52" s="121">
        <f>'COGS-INVENTORY_CWS'!BG48</f>
        <v>2023078</v>
      </c>
      <c r="BI52" s="121">
        <f>'COGS-INVENTORY_CWS'!BH48</f>
        <v>1783078</v>
      </c>
      <c r="BJ52" s="121">
        <f>'COGS-INVENTORY_CWS'!BI48</f>
        <v>7147078</v>
      </c>
      <c r="BK52" s="121">
        <f>'COGS-INVENTORY_CWS'!BJ48</f>
        <v>12511078</v>
      </c>
      <c r="BL52" s="121">
        <f>'COGS-INVENTORY_CWS'!BK48</f>
        <v>19915078</v>
      </c>
    </row>
    <row r="53" spans="2:64" x14ac:dyDescent="0.15">
      <c r="B53" s="305" t="s">
        <v>458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9661128.2999999821</v>
      </c>
      <c r="O53" s="121">
        <f t="shared" si="3"/>
        <v>53398996.650000006</v>
      </c>
      <c r="P53" s="121">
        <f t="shared" si="3"/>
        <v>44151789.050000004</v>
      </c>
      <c r="Q53" s="121">
        <f t="shared" si="3"/>
        <v>33451295.375000004</v>
      </c>
      <c r="R53" s="121">
        <f t="shared" si="3"/>
        <v>22792926.850000001</v>
      </c>
      <c r="S53" s="121">
        <f t="shared" si="3"/>
        <v>12163708.425000001</v>
      </c>
      <c r="T53" s="121">
        <f t="shared" si="3"/>
        <v>1437885</v>
      </c>
      <c r="U53" s="121">
        <f t="shared" si="3"/>
        <v>-9260861.4749999996</v>
      </c>
      <c r="V53" s="121">
        <f t="shared" si="3"/>
        <v>-19963451.25</v>
      </c>
      <c r="W53" s="121">
        <f t="shared" si="3"/>
        <v>-29725284.675000001</v>
      </c>
      <c r="X53" s="121">
        <f t="shared" si="3"/>
        <v>-39405161.149999999</v>
      </c>
      <c r="Y53" s="121">
        <f t="shared" si="3"/>
        <v>-49190039.674999997</v>
      </c>
      <c r="Z53" s="121">
        <f t="shared" si="3"/>
        <v>-58954913.199999996</v>
      </c>
      <c r="AA53" s="121">
        <f t="shared" si="3"/>
        <v>-68508671.724999994</v>
      </c>
      <c r="AB53" s="121">
        <f t="shared" si="3"/>
        <v>-78103780.399999991</v>
      </c>
      <c r="AC53" s="121">
        <f t="shared" si="3"/>
        <v>-86210617.615624994</v>
      </c>
      <c r="AD53" s="121">
        <f t="shared" si="3"/>
        <v>-94264758.320749983</v>
      </c>
      <c r="AE53" s="121">
        <f t="shared" si="3"/>
        <v>-102298595.424475</v>
      </c>
      <c r="AF53" s="121">
        <f t="shared" si="3"/>
        <v>-110486468.5282</v>
      </c>
      <c r="AG53" s="121">
        <f t="shared" si="3"/>
        <v>-118636800.72982499</v>
      </c>
      <c r="AH53" s="121">
        <f t="shared" si="3"/>
        <v>-126775932.33004999</v>
      </c>
      <c r="AI53" s="121">
        <f t="shared" si="3"/>
        <v>-134987032.43377498</v>
      </c>
      <c r="AJ53" s="121">
        <f t="shared" si="3"/>
        <v>-143097187.6354</v>
      </c>
      <c r="AK53" s="121">
        <f t="shared" si="3"/>
        <v>-151368410.34052497</v>
      </c>
      <c r="AL53" s="121">
        <f t="shared" si="3"/>
        <v>-159411035.04564998</v>
      </c>
      <c r="AM53" s="121">
        <f t="shared" si="3"/>
        <v>-167022602.75077498</v>
      </c>
      <c r="AN53" s="121">
        <f t="shared" si="3"/>
        <v>-174851171.26010001</v>
      </c>
      <c r="AO53" s="121" t="e">
        <f t="shared" si="3"/>
        <v>#REF!</v>
      </c>
      <c r="AP53" s="121" t="e">
        <f t="shared" si="3"/>
        <v>#REF!</v>
      </c>
      <c r="AQ53" s="121" t="e">
        <f t="shared" si="3"/>
        <v>#REF!</v>
      </c>
      <c r="AR53" s="121" t="e">
        <f t="shared" si="3"/>
        <v>#REF!</v>
      </c>
      <c r="AS53" s="121" t="e">
        <f t="shared" si="3"/>
        <v>#REF!</v>
      </c>
      <c r="AT53" s="121" t="e">
        <f t="shared" si="3"/>
        <v>#REF!</v>
      </c>
      <c r="AU53" s="121" t="e">
        <f t="shared" si="3"/>
        <v>#REF!</v>
      </c>
      <c r="AV53" s="121" t="e">
        <f t="shared" si="3"/>
        <v>#REF!</v>
      </c>
      <c r="AW53" s="121" t="e">
        <f t="shared" si="3"/>
        <v>#REF!</v>
      </c>
      <c r="AX53" s="121" t="e">
        <f t="shared" si="3"/>
        <v>#REF!</v>
      </c>
      <c r="AY53" s="121" t="e">
        <f t="shared" si="3"/>
        <v>#REF!</v>
      </c>
      <c r="AZ53" s="121" t="e">
        <f t="shared" si="3"/>
        <v>#REF!</v>
      </c>
      <c r="BA53" s="121" t="e">
        <f t="shared" si="3"/>
        <v>#REF!</v>
      </c>
      <c r="BB53" s="121" t="e">
        <f t="shared" si="3"/>
        <v>#REF!</v>
      </c>
      <c r="BC53" s="121" t="e">
        <f t="shared" si="3"/>
        <v>#REF!</v>
      </c>
      <c r="BD53" s="121" t="e">
        <f t="shared" si="3"/>
        <v>#REF!</v>
      </c>
      <c r="BE53" s="121" t="e">
        <f t="shared" si="3"/>
        <v>#REF!</v>
      </c>
      <c r="BF53" s="121" t="e">
        <f t="shared" si="3"/>
        <v>#REF!</v>
      </c>
      <c r="BG53" s="121" t="e">
        <f t="shared" si="3"/>
        <v>#REF!</v>
      </c>
      <c r="BH53" s="121" t="e">
        <f t="shared" si="3"/>
        <v>#REF!</v>
      </c>
      <c r="BI53" s="121" t="e">
        <f t="shared" si="3"/>
        <v>#REF!</v>
      </c>
      <c r="BJ53" s="121" t="e">
        <f t="shared" si="3"/>
        <v>#REF!</v>
      </c>
      <c r="BK53" s="121" t="e">
        <f t="shared" si="3"/>
        <v>#REF!</v>
      </c>
      <c r="BL53" s="121" t="e">
        <f t="shared" si="3"/>
        <v>#REF!</v>
      </c>
    </row>
    <row r="54" spans="2:64" x14ac:dyDescent="0.15">
      <c r="B54" s="308" t="s">
        <v>452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459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5" t="s">
        <v>460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8" t="s">
        <v>452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461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9744636.6333333161</v>
      </c>
      <c r="O60" s="121">
        <f t="shared" si="5"/>
        <v>53480863.31666667</v>
      </c>
      <c r="P60" s="121">
        <f t="shared" si="5"/>
        <v>44232014.050000004</v>
      </c>
      <c r="Q60" s="121">
        <f t="shared" si="5"/>
        <v>33529878.708333336</v>
      </c>
      <c r="R60" s="121">
        <f t="shared" si="5"/>
        <v>22869868.516666669</v>
      </c>
      <c r="S60" s="121">
        <f t="shared" si="5"/>
        <v>12239008.425000001</v>
      </c>
      <c r="T60" s="121">
        <f t="shared" si="5"/>
        <v>1511543.3333333333</v>
      </c>
      <c r="U60" s="121">
        <f t="shared" si="5"/>
        <v>-9188844.8083333336</v>
      </c>
      <c r="V60" s="121">
        <f t="shared" si="5"/>
        <v>-19893076.25</v>
      </c>
      <c r="W60" s="121">
        <f t="shared" si="5"/>
        <v>-29649668.008333333</v>
      </c>
      <c r="X60" s="121">
        <f t="shared" si="5"/>
        <v>-39331302.816666663</v>
      </c>
      <c r="Y60" s="121">
        <f t="shared" si="5"/>
        <v>-49117939.674999997</v>
      </c>
      <c r="Z60" s="121">
        <f t="shared" si="5"/>
        <v>-58884571.533333331</v>
      </c>
      <c r="AA60" s="121">
        <f t="shared" si="5"/>
        <v>-68440088.391666666</v>
      </c>
      <c r="AB60" s="121">
        <f t="shared" si="5"/>
        <v>-78036955.399999991</v>
      </c>
      <c r="AC60" s="121">
        <f t="shared" si="5"/>
        <v>-86150959.282291666</v>
      </c>
      <c r="AD60" s="121">
        <f t="shared" si="5"/>
        <v>-94206858.320749983</v>
      </c>
      <c r="AE60" s="121">
        <f t="shared" si="5"/>
        <v>-102242453.75780833</v>
      </c>
      <c r="AF60" s="121">
        <f t="shared" si="5"/>
        <v>-110432085.19486667</v>
      </c>
      <c r="AG60" s="121">
        <f t="shared" si="5"/>
        <v>-118584175.72982499</v>
      </c>
      <c r="AH60" s="121">
        <f t="shared" si="5"/>
        <v>-126725065.66338332</v>
      </c>
      <c r="AI60" s="121">
        <f t="shared" si="5"/>
        <v>-134937924.10044163</v>
      </c>
      <c r="AJ60" s="121">
        <f t="shared" ref="AJ60:BL60" si="6">AJ58+AJ53</f>
        <v>-143049837.6354</v>
      </c>
      <c r="AK60" s="121">
        <f t="shared" si="6"/>
        <v>-151322818.67385831</v>
      </c>
      <c r="AL60" s="121">
        <f t="shared" si="6"/>
        <v>-159367201.71231663</v>
      </c>
      <c r="AM60" s="121">
        <f t="shared" si="6"/>
        <v>-166980527.75077498</v>
      </c>
      <c r="AN60" s="121">
        <f t="shared" si="6"/>
        <v>-174810854.59343335</v>
      </c>
      <c r="AO60" s="121" t="e">
        <f t="shared" si="6"/>
        <v>#REF!</v>
      </c>
      <c r="AP60" s="121" t="e">
        <f t="shared" si="6"/>
        <v>#REF!</v>
      </c>
      <c r="AQ60" s="121" t="e">
        <f t="shared" si="6"/>
        <v>#REF!</v>
      </c>
      <c r="AR60" s="121" t="e">
        <f t="shared" si="6"/>
        <v>#REF!</v>
      </c>
      <c r="AS60" s="121" t="e">
        <f t="shared" si="6"/>
        <v>#REF!</v>
      </c>
      <c r="AT60" s="121" t="e">
        <f t="shared" si="6"/>
        <v>#REF!</v>
      </c>
      <c r="AU60" s="121" t="e">
        <f t="shared" si="6"/>
        <v>#REF!</v>
      </c>
      <c r="AV60" s="121" t="e">
        <f t="shared" si="6"/>
        <v>#REF!</v>
      </c>
      <c r="AW60" s="121" t="e">
        <f t="shared" si="6"/>
        <v>#REF!</v>
      </c>
      <c r="AX60" s="121" t="e">
        <f t="shared" si="6"/>
        <v>#REF!</v>
      </c>
      <c r="AY60" s="121" t="e">
        <f t="shared" si="6"/>
        <v>#REF!</v>
      </c>
      <c r="AZ60" s="121" t="e">
        <f t="shared" si="6"/>
        <v>#REF!</v>
      </c>
      <c r="BA60" s="121" t="e">
        <f t="shared" si="6"/>
        <v>#REF!</v>
      </c>
      <c r="BB60" s="121" t="e">
        <f t="shared" si="6"/>
        <v>#REF!</v>
      </c>
      <c r="BC60" s="121" t="e">
        <f t="shared" si="6"/>
        <v>#REF!</v>
      </c>
      <c r="BD60" s="121" t="e">
        <f t="shared" si="6"/>
        <v>#REF!</v>
      </c>
      <c r="BE60" s="121" t="e">
        <f t="shared" si="6"/>
        <v>#REF!</v>
      </c>
      <c r="BF60" s="121" t="e">
        <f t="shared" si="6"/>
        <v>#REF!</v>
      </c>
      <c r="BG60" s="121" t="e">
        <f t="shared" si="6"/>
        <v>#REF!</v>
      </c>
      <c r="BH60" s="121" t="e">
        <f t="shared" si="6"/>
        <v>#REF!</v>
      </c>
      <c r="BI60" s="121" t="e">
        <f t="shared" si="6"/>
        <v>#REF!</v>
      </c>
      <c r="BJ60" s="121" t="e">
        <f t="shared" si="6"/>
        <v>#REF!</v>
      </c>
      <c r="BK60" s="121" t="e">
        <f t="shared" si="6"/>
        <v>#REF!</v>
      </c>
      <c r="BL60" s="121" t="e">
        <f t="shared" si="6"/>
        <v>#REF!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1054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462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369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720626</v>
      </c>
      <c r="BB66" s="121">
        <f>'COGS-INVENTORY_CWS'!BA69</f>
        <v>1500000</v>
      </c>
      <c r="BC66" s="121">
        <f>'COGS-INVENTORY_CWS'!BB69</f>
        <v>1656000</v>
      </c>
      <c r="BD66" s="121">
        <f>'COGS-INVENTORY_CWS'!BC69</f>
        <v>1572000</v>
      </c>
      <c r="BE66" s="121">
        <f>'COGS-INVENTORY_CWS'!BD69</f>
        <v>1500000</v>
      </c>
      <c r="BF66" s="121">
        <f>'COGS-INVENTORY_CWS'!BE69</f>
        <v>1428000</v>
      </c>
      <c r="BG66" s="121">
        <f>'COGS-INVENTORY_CWS'!BF69</f>
        <v>1272000</v>
      </c>
      <c r="BH66" s="121">
        <f>'COGS-INVENTORY_CWS'!BG69</f>
        <v>1272000</v>
      </c>
      <c r="BI66" s="121">
        <f>'COGS-INVENTORY_CWS'!BH69</f>
        <v>1032000</v>
      </c>
      <c r="BJ66" s="121">
        <f>'COGS-INVENTORY_CWS'!BI69</f>
        <v>6396000</v>
      </c>
      <c r="BK66" s="121">
        <f>'COGS-INVENTORY_CWS'!BJ69</f>
        <v>12000000</v>
      </c>
      <c r="BL66" s="121">
        <f>'COGS-INVENTORY_CWS'!BK69</f>
        <v>13800000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463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720626</v>
      </c>
      <c r="BB68" s="121">
        <f t="shared" si="7"/>
        <v>1500000</v>
      </c>
      <c r="BC68" s="121">
        <f t="shared" si="7"/>
        <v>1656000</v>
      </c>
      <c r="BD68" s="121">
        <f t="shared" si="7"/>
        <v>1572000</v>
      </c>
      <c r="BE68" s="121">
        <f t="shared" si="7"/>
        <v>1500000</v>
      </c>
      <c r="BF68" s="121">
        <f t="shared" si="7"/>
        <v>1428000</v>
      </c>
      <c r="BG68" s="121">
        <f t="shared" si="7"/>
        <v>1272000</v>
      </c>
      <c r="BH68" s="121">
        <f t="shared" si="7"/>
        <v>1272000</v>
      </c>
      <c r="BI68" s="121">
        <f t="shared" si="7"/>
        <v>1032000</v>
      </c>
      <c r="BJ68" s="121">
        <f t="shared" si="7"/>
        <v>6396000</v>
      </c>
      <c r="BK68" s="121">
        <f t="shared" si="7"/>
        <v>12000000</v>
      </c>
      <c r="BL68" s="121">
        <f t="shared" si="7"/>
        <v>13800000</v>
      </c>
    </row>
    <row r="69" spans="2:64" x14ac:dyDescent="0.15">
      <c r="B69" s="308" t="s">
        <v>452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464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465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466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720626</v>
      </c>
      <c r="BB74" s="121">
        <f t="shared" si="9"/>
        <v>1500000</v>
      </c>
      <c r="BC74" s="121">
        <f t="shared" si="9"/>
        <v>1656000</v>
      </c>
      <c r="BD74" s="121">
        <f t="shared" si="9"/>
        <v>1572000</v>
      </c>
      <c r="BE74" s="121">
        <f t="shared" si="9"/>
        <v>1500000</v>
      </c>
      <c r="BF74" s="121">
        <f t="shared" si="9"/>
        <v>1428000</v>
      </c>
      <c r="BG74" s="121">
        <f t="shared" si="9"/>
        <v>1272000</v>
      </c>
      <c r="BH74" s="121">
        <f t="shared" si="9"/>
        <v>1272000</v>
      </c>
      <c r="BI74" s="121">
        <f t="shared" si="9"/>
        <v>1032000</v>
      </c>
      <c r="BJ74" s="121">
        <f t="shared" si="9"/>
        <v>6396000</v>
      </c>
      <c r="BK74" s="121">
        <f t="shared" si="9"/>
        <v>12000000</v>
      </c>
      <c r="BL74" s="121">
        <f t="shared" si="9"/>
        <v>13800000</v>
      </c>
    </row>
    <row r="75" spans="2:64" x14ac:dyDescent="0.15">
      <c r="B75" s="308" t="s">
        <v>452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1055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1056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156230214.65000001</v>
      </c>
      <c r="P77" s="121">
        <f>IF($D42="Y",'FIN-CASHFLOW_CWS'!O60,'FIN-CASHFLOW_CWS'!O65)</f>
        <v>156230214.65000001</v>
      </c>
      <c r="Q77" s="121">
        <f>IF($D42="Y",'FIN-CASHFLOW_CWS'!P60,'FIN-CASHFLOW_CWS'!P65)</f>
        <v>156230214.65000001</v>
      </c>
      <c r="R77" s="121">
        <f>IF($D42="Y",'FIN-CASHFLOW_CWS'!Q60,'FIN-CASHFLOW_CWS'!Q65)</f>
        <v>156230214.65000001</v>
      </c>
      <c r="S77" s="121">
        <f>IF($D42="Y",'FIN-CASHFLOW_CWS'!R60,'FIN-CASHFLOW_CWS'!R65)</f>
        <v>156230214.65000001</v>
      </c>
      <c r="T77" s="121">
        <f>IF($D42="Y",'FIN-CASHFLOW_CWS'!S60,'FIN-CASHFLOW_CWS'!S65)</f>
        <v>156230214.65000001</v>
      </c>
      <c r="U77" s="121">
        <f>IF($D42="Y",'FIN-CASHFLOW_CWS'!T60,'FIN-CASHFLOW_CWS'!T65)</f>
        <v>156230214.65000001</v>
      </c>
      <c r="V77" s="121">
        <f>IF($D42="Y",'FIN-CASHFLOW_CWS'!U60,'FIN-CASHFLOW_CWS'!U65)</f>
        <v>156230214.65000001</v>
      </c>
      <c r="W77" s="121">
        <f>IF($D42="Y",'FIN-CASHFLOW_CWS'!V60,'FIN-CASHFLOW_CWS'!V65)</f>
        <v>156230214.65000001</v>
      </c>
      <c r="X77" s="121">
        <f>IF($D42="Y",'FIN-CASHFLOW_CWS'!W60,'FIN-CASHFLOW_CWS'!W65)</f>
        <v>156230214.65000001</v>
      </c>
      <c r="Y77" s="121">
        <f>IF($D42="Y",'FIN-CASHFLOW_CWS'!X60,'FIN-CASHFLOW_CWS'!X65)</f>
        <v>156230214.65000001</v>
      </c>
      <c r="Z77" s="121">
        <f>IF($D42="Y",'FIN-CASHFLOW_CWS'!Y60,'FIN-CASHFLOW_CWS'!Y65)</f>
        <v>156230214.65000001</v>
      </c>
      <c r="AA77" s="121">
        <f>IF($D42="Y",'FIN-CASHFLOW_CWS'!Z60,'FIN-CASHFLOW_CWS'!Z65)</f>
        <v>156230214.65000001</v>
      </c>
      <c r="AB77" s="121">
        <f>IF($D42="Y",'FIN-CASHFLOW_CWS'!AA60,'FIN-CASHFLOW_CWS'!AA65)</f>
        <v>156230214.65000001</v>
      </c>
      <c r="AC77" s="121">
        <f>IF($D42="Y",'FIN-CASHFLOW_CWS'!AB60,'FIN-CASHFLOW_CWS'!AB65)</f>
        <v>156230214.65000001</v>
      </c>
      <c r="AD77" s="121">
        <f>IF($D42="Y",'FIN-CASHFLOW_CWS'!AC60,'FIN-CASHFLOW_CWS'!AC65)</f>
        <v>156230214.65000001</v>
      </c>
      <c r="AE77" s="121">
        <f>IF($D42="Y",'FIN-CASHFLOW_CWS'!AD60,'FIN-CASHFLOW_CWS'!AD65)</f>
        <v>156230214.65000001</v>
      </c>
      <c r="AF77" s="121">
        <f>IF($D42="Y",'FIN-CASHFLOW_CWS'!AE60,'FIN-CASHFLOW_CWS'!AE65)</f>
        <v>156230214.65000001</v>
      </c>
      <c r="AG77" s="121">
        <f>IF($D42="Y",'FIN-CASHFLOW_CWS'!AF60,'FIN-CASHFLOW_CWS'!AF65)</f>
        <v>156230214.65000001</v>
      </c>
      <c r="AH77" s="121">
        <f>IF($D42="Y",'FIN-CASHFLOW_CWS'!AG60,'FIN-CASHFLOW_CWS'!AG65)</f>
        <v>156230214.65000001</v>
      </c>
      <c r="AI77" s="121">
        <f>IF($D42="Y",'FIN-CASHFLOW_CWS'!AH60,'FIN-CASHFLOW_CWS'!AH65)</f>
        <v>156230214.65000001</v>
      </c>
      <c r="AJ77" s="121">
        <f>IF($D42="Y",'FIN-CASHFLOW_CWS'!AI60,'FIN-CASHFLOW_CWS'!AI65)</f>
        <v>156230214.65000001</v>
      </c>
      <c r="AK77" s="121">
        <f>IF($D42="Y",'FIN-CASHFLOW_CWS'!AJ60,'FIN-CASHFLOW_CWS'!AJ65)</f>
        <v>156230214.65000001</v>
      </c>
      <c r="AL77" s="121">
        <f>IF($D42="Y",'FIN-CASHFLOW_CWS'!AK60,'FIN-CASHFLOW_CWS'!AK65)</f>
        <v>156230214.65000001</v>
      </c>
      <c r="AM77" s="121">
        <f>IF($D42="Y",'FIN-CASHFLOW_CWS'!AL60,'FIN-CASHFLOW_CWS'!AL65)</f>
        <v>156230214.65000001</v>
      </c>
      <c r="AN77" s="121">
        <f>IF($D42="Y",'FIN-CASHFLOW_CWS'!AM60,'FIN-CASHFLOW_CWS'!AM65)</f>
        <v>156230214.65000001</v>
      </c>
      <c r="AO77" s="121">
        <f>IF($D42="Y",'FIN-CASHFLOW_CWS'!AN60,'FIN-CASHFLOW_CWS'!AN65)</f>
        <v>156230214.65000001</v>
      </c>
      <c r="AP77" s="121">
        <f>IF($D42="Y",'FIN-CASHFLOW_CWS'!AO60,'FIN-CASHFLOW_CWS'!AO65)</f>
        <v>156230214.65000001</v>
      </c>
      <c r="AQ77" s="121">
        <f>IF($D42="Y",'FIN-CASHFLOW_CWS'!AP60,'FIN-CASHFLOW_CWS'!AP65)</f>
        <v>156230214.65000001</v>
      </c>
      <c r="AR77" s="121">
        <f>IF($D42="Y",'FIN-CASHFLOW_CWS'!AQ60,'FIN-CASHFLOW_CWS'!AQ65)</f>
        <v>156230214.65000001</v>
      </c>
      <c r="AS77" s="121">
        <f>IF($D42="Y",'FIN-CASHFLOW_CWS'!AR60,'FIN-CASHFLOW_CWS'!AR65)</f>
        <v>156230214.65000001</v>
      </c>
      <c r="AT77" s="121">
        <f>IF($D42="Y",'FIN-CASHFLOW_CWS'!AS60,'FIN-CASHFLOW_CWS'!AS65)</f>
        <v>156230214.65000001</v>
      </c>
      <c r="AU77" s="121">
        <f>IF($D42="Y",'FIN-CASHFLOW_CWS'!AT60,'FIN-CASHFLOW_CWS'!AT65)</f>
        <v>156230214.65000001</v>
      </c>
      <c r="AV77" s="121">
        <f>IF($D42="Y",'FIN-CASHFLOW_CWS'!AU60,'FIN-CASHFLOW_CWS'!AU65)</f>
        <v>156230214.65000001</v>
      </c>
      <c r="AW77" s="121">
        <f>IF($D42="Y",'FIN-CASHFLOW_CWS'!AV60,'FIN-CASHFLOW_CWS'!AV65)</f>
        <v>156230214.65000001</v>
      </c>
      <c r="AX77" s="121">
        <f>IF($D42="Y",'FIN-CASHFLOW_CWS'!AW60,'FIN-CASHFLOW_CWS'!AW65)</f>
        <v>156230214.65000001</v>
      </c>
      <c r="AY77" s="121">
        <f>IF($D42="Y",'FIN-CASHFLOW_CWS'!AX60,'FIN-CASHFLOW_CWS'!AX65)</f>
        <v>156230214.65000001</v>
      </c>
      <c r="AZ77" s="121">
        <f>IF($D42="Y",'FIN-CASHFLOW_CWS'!AY60,'FIN-CASHFLOW_CWS'!AY65)</f>
        <v>156230214.65000001</v>
      </c>
      <c r="BA77" s="121">
        <f>IF($D42="Y",'FIN-CASHFLOW_CWS'!AZ60,'FIN-CASHFLOW_CWS'!AZ65)</f>
        <v>156230214.65000001</v>
      </c>
      <c r="BB77" s="121">
        <f>IF($D42="Y",'FIN-CASHFLOW_CWS'!BA60,'FIN-CASHFLOW_CWS'!BA65)</f>
        <v>156230214.65000001</v>
      </c>
      <c r="BC77" s="121">
        <f>IF($D42="Y",'FIN-CASHFLOW_CWS'!BB60,'FIN-CASHFLOW_CWS'!BB65)</f>
        <v>156230214.65000001</v>
      </c>
      <c r="BD77" s="121">
        <f>IF($D42="Y",'FIN-CASHFLOW_CWS'!BC60,'FIN-CASHFLOW_CWS'!BC65)</f>
        <v>156230214.65000001</v>
      </c>
      <c r="BE77" s="121">
        <f>IF($D42="Y",'FIN-CASHFLOW_CWS'!BD60,'FIN-CASHFLOW_CWS'!BD65)</f>
        <v>156230214.65000001</v>
      </c>
      <c r="BF77" s="121">
        <f>IF($D42="Y",'FIN-CASHFLOW_CWS'!BE60,'FIN-CASHFLOW_CWS'!BE65)</f>
        <v>156230214.65000001</v>
      </c>
      <c r="BG77" s="121">
        <f>IF($D42="Y",'FIN-CASHFLOW_CWS'!BF60,'FIN-CASHFLOW_CWS'!BF65)</f>
        <v>156230214.65000001</v>
      </c>
      <c r="BH77" s="121">
        <f>IF($D42="Y",'FIN-CASHFLOW_CWS'!BG60,'FIN-CASHFLOW_CWS'!BG65)</f>
        <v>156230214.65000001</v>
      </c>
      <c r="BI77" s="121">
        <f>IF($D42="Y",'FIN-CASHFLOW_CWS'!BH60,'FIN-CASHFLOW_CWS'!BH65)</f>
        <v>156230214.65000001</v>
      </c>
      <c r="BJ77" s="121">
        <f>IF($D42="Y",'FIN-CASHFLOW_CWS'!BI60,'FIN-CASHFLOW_CWS'!BI65)</f>
        <v>156230214.65000001</v>
      </c>
      <c r="BK77" s="121">
        <f>IF($D42="Y",'FIN-CASHFLOW_CWS'!BJ60,'FIN-CASHFLOW_CWS'!BJ65)</f>
        <v>156230214.65000001</v>
      </c>
      <c r="BL77" s="121">
        <f>IF($D42="Y",'FIN-CASHFLOW_CWS'!BK60,'FIN-CASHFLOW_CWS'!BK65)</f>
        <v>156230214.65000001</v>
      </c>
    </row>
    <row r="78" spans="2:64" x14ac:dyDescent="0.15">
      <c r="B78" s="308" t="s">
        <v>975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-123197135.94166668</v>
      </c>
      <c r="S78" s="121">
        <f t="shared" si="10"/>
        <v>-133899626.13333334</v>
      </c>
      <c r="T78" s="121">
        <f t="shared" si="10"/>
        <v>-144581846.22499999</v>
      </c>
      <c r="U78" s="121">
        <f t="shared" si="10"/>
        <v>-155283631.31666666</v>
      </c>
      <c r="V78" s="121">
        <f t="shared" si="10"/>
        <v>-165958339.45833331</v>
      </c>
      <c r="W78" s="121">
        <f t="shared" si="10"/>
        <v>-176624050.89999998</v>
      </c>
      <c r="X78" s="121">
        <f t="shared" si="10"/>
        <v>-186316442.6583333</v>
      </c>
      <c r="Y78" s="121">
        <f t="shared" si="10"/>
        <v>-195998077.46666664</v>
      </c>
      <c r="Z78" s="121">
        <f t="shared" si="10"/>
        <v>-205707674.32499999</v>
      </c>
      <c r="AA78" s="121">
        <f t="shared" si="10"/>
        <v>-215435786.18333334</v>
      </c>
      <c r="AB78" s="121">
        <f t="shared" si="10"/>
        <v>-225145383.04166669</v>
      </c>
      <c r="AC78" s="121">
        <f t="shared" si="10"/>
        <v>-234896330.05000001</v>
      </c>
      <c r="AD78" s="121">
        <f t="shared" si="10"/>
        <v>-243096147.93229169</v>
      </c>
      <c r="AE78" s="121">
        <f t="shared" si="10"/>
        <v>-251243317.97075003</v>
      </c>
      <c r="AF78" s="121">
        <f t="shared" si="10"/>
        <v>-259366867.40780836</v>
      </c>
      <c r="AG78" s="121">
        <f t="shared" si="10"/>
        <v>-267512521.84486669</v>
      </c>
      <c r="AH78" s="121">
        <f t="shared" si="10"/>
        <v>-275620635.379825</v>
      </c>
      <c r="AI78" s="121">
        <f t="shared" si="10"/>
        <v>-283717548.31338334</v>
      </c>
      <c r="AJ78" s="121">
        <f t="shared" si="10"/>
        <v>-291842452.75044167</v>
      </c>
      <c r="AK78" s="121">
        <f t="shared" si="10"/>
        <v>-299954366.28539997</v>
      </c>
      <c r="AL78" s="121">
        <f t="shared" si="10"/>
        <v>-308095416.32385832</v>
      </c>
      <c r="AM78" s="121">
        <f t="shared" si="10"/>
        <v>-316257071.36231667</v>
      </c>
      <c r="AN78" s="121">
        <f t="shared" si="10"/>
        <v>-324398121.40077502</v>
      </c>
      <c r="AO78" s="121">
        <f t="shared" si="10"/>
        <v>-332594923.24343336</v>
      </c>
      <c r="AP78" s="121" t="e">
        <f t="shared" si="10"/>
        <v>#REF!</v>
      </c>
      <c r="AQ78" s="121" t="e">
        <f t="shared" si="10"/>
        <v>#REF!</v>
      </c>
      <c r="AR78" s="121" t="e">
        <f t="shared" si="10"/>
        <v>#REF!</v>
      </c>
      <c r="AS78" s="121" t="e">
        <f t="shared" si="10"/>
        <v>#REF!</v>
      </c>
      <c r="AT78" s="121" t="e">
        <f t="shared" si="10"/>
        <v>#REF!</v>
      </c>
      <c r="AU78" s="121" t="e">
        <f t="shared" si="10"/>
        <v>#REF!</v>
      </c>
      <c r="AV78" s="121" t="e">
        <f t="shared" si="10"/>
        <v>#REF!</v>
      </c>
      <c r="AW78" s="121" t="e">
        <f t="shared" si="10"/>
        <v>#REF!</v>
      </c>
      <c r="AX78" s="121" t="e">
        <f t="shared" si="10"/>
        <v>#REF!</v>
      </c>
      <c r="AY78" s="121" t="e">
        <f t="shared" si="10"/>
        <v>#REF!</v>
      </c>
      <c r="AZ78" s="121" t="e">
        <f t="shared" si="10"/>
        <v>#REF!</v>
      </c>
      <c r="BA78" s="121" t="e">
        <f t="shared" si="10"/>
        <v>#REF!</v>
      </c>
      <c r="BB78" s="121" t="e">
        <f t="shared" si="10"/>
        <v>#REF!</v>
      </c>
      <c r="BC78" s="121" t="e">
        <f t="shared" si="10"/>
        <v>#REF!</v>
      </c>
      <c r="BD78" s="121" t="e">
        <f t="shared" si="10"/>
        <v>#REF!</v>
      </c>
      <c r="BE78" s="121" t="e">
        <f t="shared" si="10"/>
        <v>#REF!</v>
      </c>
      <c r="BF78" s="121" t="e">
        <f t="shared" si="10"/>
        <v>#REF!</v>
      </c>
      <c r="BG78" s="121" t="e">
        <f t="shared" si="10"/>
        <v>#REF!</v>
      </c>
      <c r="BH78" s="121" t="e">
        <f t="shared" si="10"/>
        <v>#REF!</v>
      </c>
      <c r="BI78" s="121" t="e">
        <f t="shared" si="10"/>
        <v>#REF!</v>
      </c>
      <c r="BJ78" s="121" t="e">
        <f t="shared" si="10"/>
        <v>#REF!</v>
      </c>
      <c r="BK78" s="121" t="e">
        <f t="shared" si="10"/>
        <v>#REF!</v>
      </c>
      <c r="BL78" s="121" t="e">
        <f t="shared" si="10"/>
        <v>#REF!</v>
      </c>
    </row>
    <row r="79" spans="2:64" s="33" customFormat="1" x14ac:dyDescent="0.15">
      <c r="B79" s="309" t="s">
        <v>469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-10754935.341666667</v>
      </c>
      <c r="R79" s="70">
        <f>'FIN-CASHFLOW_CWS'!Q35</f>
        <v>-10702490.191666666</v>
      </c>
      <c r="S79" s="70">
        <f>'FIN-CASHFLOW_CWS'!R35</f>
        <v>-10682220.091666667</v>
      </c>
      <c r="T79" s="70">
        <f>'FIN-CASHFLOW_CWS'!S35</f>
        <v>-10701785.091666667</v>
      </c>
      <c r="U79" s="70">
        <f>'FIN-CASHFLOW_CWS'!T35</f>
        <v>-10674708.141666666</v>
      </c>
      <c r="V79" s="70">
        <f>'FIN-CASHFLOW_CWS'!U35</f>
        <v>-10665711.441666666</v>
      </c>
      <c r="W79" s="70">
        <f>'FIN-CASHFLOW_CWS'!V35</f>
        <v>-9692391.7583333347</v>
      </c>
      <c r="X79" s="70">
        <f>'FIN-CASHFLOW_CWS'!W35</f>
        <v>-9681634.8083333336</v>
      </c>
      <c r="Y79" s="70">
        <f>'FIN-CASHFLOW_CWS'!X35</f>
        <v>-9709596.8583333343</v>
      </c>
      <c r="Z79" s="70">
        <f>'FIN-CASHFLOW_CWS'!Y35</f>
        <v>-9728111.8583333343</v>
      </c>
      <c r="AA79" s="70">
        <f>'FIN-CASHFLOW_CWS'!Z35</f>
        <v>-9709596.8583333343</v>
      </c>
      <c r="AB79" s="70">
        <f>'FIN-CASHFLOW_CWS'!AA35</f>
        <v>-9750947.0083333347</v>
      </c>
      <c r="AC79" s="70">
        <f>'FIN-CASHFLOW_CWS'!AB35</f>
        <v>-8199817.8822916662</v>
      </c>
      <c r="AD79" s="70">
        <f>'FIN-CASHFLOW_CWS'!AC35</f>
        <v>-8147170.0384583324</v>
      </c>
      <c r="AE79" s="70">
        <f>'FIN-CASHFLOW_CWS'!AD35</f>
        <v>-8123549.4370583342</v>
      </c>
      <c r="AF79" s="70">
        <f>'FIN-CASHFLOW_CWS'!AE35</f>
        <v>-8145654.4370583342</v>
      </c>
      <c r="AG79" s="70">
        <f>'FIN-CASHFLOW_CWS'!AF35</f>
        <v>-8108113.5349583318</v>
      </c>
      <c r="AH79" s="70">
        <f>'FIN-CASHFLOW_CWS'!AG35</f>
        <v>-8096912.9335583327</v>
      </c>
      <c r="AI79" s="70">
        <f>'FIN-CASHFLOW_CWS'!AH35</f>
        <v>-8124904.4370583342</v>
      </c>
      <c r="AJ79" s="70">
        <f>'FIN-CASHFLOW_CWS'!AI35</f>
        <v>-8111913.5349583318</v>
      </c>
      <c r="AK79" s="70">
        <f>'FIN-CASHFLOW_CWS'!AJ35</f>
        <v>-8141050.0384583324</v>
      </c>
      <c r="AL79" s="70">
        <f>'FIN-CASHFLOW_CWS'!AK35</f>
        <v>-8161655.0384583324</v>
      </c>
      <c r="AM79" s="70">
        <f>'FIN-CASHFLOW_CWS'!AL35</f>
        <v>-8141050.0384583324</v>
      </c>
      <c r="AN79" s="70">
        <f>'FIN-CASHFLOW_CWS'!AM35</f>
        <v>-8196801.8426583325</v>
      </c>
      <c r="AO79" s="70" t="e">
        <f>'FIN-CASHFLOW_CWS'!AN35</f>
        <v>#REF!</v>
      </c>
      <c r="AP79" s="70" t="e">
        <f>'FIN-CASHFLOW_CWS'!AO35</f>
        <v>#REF!</v>
      </c>
      <c r="AQ79" s="70" t="e">
        <f>'FIN-CASHFLOW_CWS'!AP35</f>
        <v>#REF!</v>
      </c>
      <c r="AR79" s="70" t="e">
        <f>'FIN-CASHFLOW_CWS'!AQ35</f>
        <v>#REF!</v>
      </c>
      <c r="AS79" s="70" t="e">
        <f>'FIN-CASHFLOW_CWS'!AR35</f>
        <v>#REF!</v>
      </c>
      <c r="AT79" s="70" t="e">
        <f>'FIN-CASHFLOW_CWS'!AS35</f>
        <v>#REF!</v>
      </c>
      <c r="AU79" s="70" t="e">
        <f>'FIN-CASHFLOW_CWS'!AT35</f>
        <v>#REF!</v>
      </c>
      <c r="AV79" s="70" t="e">
        <f>'FIN-CASHFLOW_CWS'!AU35</f>
        <v>#REF!</v>
      </c>
      <c r="AW79" s="70" t="e">
        <f>'FIN-CASHFLOW_CWS'!AV35</f>
        <v>#REF!</v>
      </c>
      <c r="AX79" s="70" t="e">
        <f>'FIN-CASHFLOW_CWS'!AW35</f>
        <v>#REF!</v>
      </c>
      <c r="AY79" s="70" t="e">
        <f>'FIN-CASHFLOW_CWS'!AX35</f>
        <v>#REF!</v>
      </c>
      <c r="AZ79" s="70" t="e">
        <f>'FIN-CASHFLOW_CWS'!AY35</f>
        <v>#REF!</v>
      </c>
      <c r="BA79" s="70" t="e">
        <f>'FIN-CASHFLOW_CWS'!AZ35</f>
        <v>#REF!</v>
      </c>
      <c r="BB79" s="70" t="e">
        <f>'FIN-CASHFLOW_CWS'!BA35</f>
        <v>#REF!</v>
      </c>
      <c r="BC79" s="70" t="e">
        <f>'FIN-CASHFLOW_CWS'!BB35</f>
        <v>#REF!</v>
      </c>
      <c r="BD79" s="70" t="e">
        <f>'FIN-CASHFLOW_CWS'!BC35</f>
        <v>#REF!</v>
      </c>
      <c r="BE79" s="70" t="e">
        <f>'FIN-CASHFLOW_CWS'!BD35</f>
        <v>#REF!</v>
      </c>
      <c r="BF79" s="70" t="e">
        <f>'FIN-CASHFLOW_CWS'!BE35</f>
        <v>#REF!</v>
      </c>
      <c r="BG79" s="70" t="e">
        <f>'FIN-CASHFLOW_CWS'!BF35</f>
        <v>#REF!</v>
      </c>
      <c r="BH79" s="70" t="e">
        <f>'FIN-CASHFLOW_CWS'!BG35</f>
        <v>#REF!</v>
      </c>
      <c r="BI79" s="70" t="e">
        <f>'FIN-CASHFLOW_CWS'!BH35</f>
        <v>#REF!</v>
      </c>
      <c r="BJ79" s="70" t="e">
        <f>'FIN-CASHFLOW_CWS'!BI35</f>
        <v>#REF!</v>
      </c>
      <c r="BK79" s="70" t="e">
        <f>'FIN-CASHFLOW_CWS'!BJ35</f>
        <v>#REF!</v>
      </c>
      <c r="BL79" s="70" t="e">
        <f>'FIN-CASHFLOW_CWS'!BK35</f>
        <v>#REF!</v>
      </c>
    </row>
    <row r="80" spans="2:64" x14ac:dyDescent="0.15">
      <c r="B80" s="305" t="s">
        <v>1057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53144863.316666663</v>
      </c>
      <c r="P80" s="121">
        <f t="shared" si="11"/>
        <v>43788014.049999997</v>
      </c>
      <c r="Q80" s="121">
        <f t="shared" si="11"/>
        <v>33033078.708333328</v>
      </c>
      <c r="R80" s="121">
        <f t="shared" si="11"/>
        <v>22330588.516666662</v>
      </c>
      <c r="S80" s="121">
        <f t="shared" si="11"/>
        <v>11648368.424999999</v>
      </c>
      <c r="T80" s="121">
        <f t="shared" si="11"/>
        <v>946583.33333334513</v>
      </c>
      <c r="U80" s="121">
        <f t="shared" si="11"/>
        <v>-9728124.8083333224</v>
      </c>
      <c r="V80" s="121">
        <f t="shared" si="11"/>
        <v>-20393836.249999974</v>
      </c>
      <c r="W80" s="121">
        <f t="shared" si="11"/>
        <v>-30086228.008333303</v>
      </c>
      <c r="X80" s="121">
        <f t="shared" si="11"/>
        <v>-39767862.816666633</v>
      </c>
      <c r="Y80" s="121">
        <f t="shared" si="11"/>
        <v>-49477459.674999967</v>
      </c>
      <c r="Z80" s="121">
        <f t="shared" si="11"/>
        <v>-59205571.533333316</v>
      </c>
      <c r="AA80" s="121">
        <f t="shared" si="11"/>
        <v>-68915168.391666666</v>
      </c>
      <c r="AB80" s="121">
        <f t="shared" si="11"/>
        <v>-78666115.400000021</v>
      </c>
      <c r="AC80" s="121">
        <f t="shared" si="11"/>
        <v>-86865933.282291666</v>
      </c>
      <c r="AD80" s="121">
        <f t="shared" si="11"/>
        <v>-95013103.320750013</v>
      </c>
      <c r="AE80" s="121">
        <f t="shared" si="11"/>
        <v>-103136652.75780836</v>
      </c>
      <c r="AF80" s="121">
        <f t="shared" si="11"/>
        <v>-111282307.19486669</v>
      </c>
      <c r="AG80" s="121">
        <f t="shared" si="11"/>
        <v>-119390420.72982502</v>
      </c>
      <c r="AH80" s="121">
        <f t="shared" si="11"/>
        <v>-127487333.66338332</v>
      </c>
      <c r="AI80" s="121">
        <f t="shared" si="11"/>
        <v>-135612238.10044166</v>
      </c>
      <c r="AJ80" s="121">
        <f t="shared" si="11"/>
        <v>-143724151.6354</v>
      </c>
      <c r="AK80" s="121">
        <f t="shared" si="11"/>
        <v>-151865201.67385828</v>
      </c>
      <c r="AL80" s="121">
        <f t="shared" si="11"/>
        <v>-160026856.71231663</v>
      </c>
      <c r="AM80" s="121">
        <f t="shared" si="11"/>
        <v>-168167906.75077498</v>
      </c>
      <c r="AN80" s="121">
        <f t="shared" si="11"/>
        <v>-176364708.59343335</v>
      </c>
      <c r="AO80" s="121" t="e">
        <f t="shared" si="11"/>
        <v>#REF!</v>
      </c>
      <c r="AP80" s="121" t="e">
        <f t="shared" si="11"/>
        <v>#REF!</v>
      </c>
      <c r="AQ80" s="121" t="e">
        <f t="shared" si="11"/>
        <v>#REF!</v>
      </c>
      <c r="AR80" s="121" t="e">
        <f t="shared" si="11"/>
        <v>#REF!</v>
      </c>
      <c r="AS80" s="121" t="e">
        <f t="shared" si="11"/>
        <v>#REF!</v>
      </c>
      <c r="AT80" s="121" t="e">
        <f t="shared" si="11"/>
        <v>#REF!</v>
      </c>
      <c r="AU80" s="121" t="e">
        <f t="shared" si="11"/>
        <v>#REF!</v>
      </c>
      <c r="AV80" s="121" t="e">
        <f t="shared" si="11"/>
        <v>#REF!</v>
      </c>
      <c r="AW80" s="121" t="e">
        <f t="shared" si="11"/>
        <v>#REF!</v>
      </c>
      <c r="AX80" s="121" t="e">
        <f t="shared" si="11"/>
        <v>#REF!</v>
      </c>
      <c r="AY80" s="121" t="e">
        <f t="shared" si="11"/>
        <v>#REF!</v>
      </c>
      <c r="AZ80" s="121" t="e">
        <f t="shared" si="11"/>
        <v>#REF!</v>
      </c>
      <c r="BA80" s="121" t="e">
        <f t="shared" si="11"/>
        <v>#REF!</v>
      </c>
      <c r="BB80" s="121" t="e">
        <f t="shared" si="11"/>
        <v>#REF!</v>
      </c>
      <c r="BC80" s="121" t="e">
        <f t="shared" si="11"/>
        <v>#REF!</v>
      </c>
      <c r="BD80" s="121" t="e">
        <f t="shared" si="11"/>
        <v>#REF!</v>
      </c>
      <c r="BE80" s="121" t="e">
        <f t="shared" si="11"/>
        <v>#REF!</v>
      </c>
      <c r="BF80" s="121" t="e">
        <f t="shared" si="11"/>
        <v>#REF!</v>
      </c>
      <c r="BG80" s="121" t="e">
        <f t="shared" si="11"/>
        <v>#REF!</v>
      </c>
      <c r="BH80" s="121" t="e">
        <f t="shared" si="11"/>
        <v>#REF!</v>
      </c>
      <c r="BI80" s="121" t="e">
        <f t="shared" si="11"/>
        <v>#REF!</v>
      </c>
      <c r="BJ80" s="121" t="e">
        <f t="shared" si="11"/>
        <v>#REF!</v>
      </c>
      <c r="BK80" s="121" t="e">
        <f t="shared" si="11"/>
        <v>#REF!</v>
      </c>
      <c r="BL80" s="121" t="e">
        <f t="shared" si="11"/>
        <v>#REF!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1058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9744636.6333333123</v>
      </c>
      <c r="O82" s="121">
        <f t="shared" si="12"/>
        <v>53480863.316666663</v>
      </c>
      <c r="P82" s="121">
        <f t="shared" si="12"/>
        <v>44232014.049999997</v>
      </c>
      <c r="Q82" s="121">
        <f t="shared" si="12"/>
        <v>33529878.708333328</v>
      </c>
      <c r="R82" s="121">
        <f t="shared" si="12"/>
        <v>22869868.516666662</v>
      </c>
      <c r="S82" s="121">
        <f t="shared" si="12"/>
        <v>12239008.424999999</v>
      </c>
      <c r="T82" s="121">
        <f t="shared" si="12"/>
        <v>1511543.3333333451</v>
      </c>
      <c r="U82" s="121">
        <f t="shared" si="12"/>
        <v>-9188844.8083333224</v>
      </c>
      <c r="V82" s="121">
        <f t="shared" si="12"/>
        <v>-19893076.249999974</v>
      </c>
      <c r="W82" s="121">
        <f t="shared" si="12"/>
        <v>-29649668.008333303</v>
      </c>
      <c r="X82" s="121">
        <f t="shared" si="12"/>
        <v>-39331302.816666633</v>
      </c>
      <c r="Y82" s="121">
        <f t="shared" si="12"/>
        <v>-49117939.674999967</v>
      </c>
      <c r="Z82" s="121">
        <f t="shared" si="12"/>
        <v>-58884571.533333316</v>
      </c>
      <c r="AA82" s="121">
        <f t="shared" si="12"/>
        <v>-68440088.391666666</v>
      </c>
      <c r="AB82" s="121">
        <f t="shared" si="12"/>
        <v>-78036955.400000021</v>
      </c>
      <c r="AC82" s="121">
        <f t="shared" si="12"/>
        <v>-86150959.282291666</v>
      </c>
      <c r="AD82" s="121">
        <f t="shared" si="12"/>
        <v>-94206858.320750013</v>
      </c>
      <c r="AE82" s="121">
        <f t="shared" si="12"/>
        <v>-102242453.75780836</v>
      </c>
      <c r="AF82" s="121">
        <f t="shared" si="12"/>
        <v>-110432085.19486669</v>
      </c>
      <c r="AG82" s="121">
        <f t="shared" si="12"/>
        <v>-118584175.72982502</v>
      </c>
      <c r="AH82" s="121">
        <f t="shared" si="12"/>
        <v>-126725065.66338332</v>
      </c>
      <c r="AI82" s="121">
        <f t="shared" si="12"/>
        <v>-134937924.10044166</v>
      </c>
      <c r="AJ82" s="121">
        <f t="shared" ref="AJ82:BL82" si="13">AJ80+AJ74</f>
        <v>-143049837.6354</v>
      </c>
      <c r="AK82" s="121">
        <f t="shared" si="13"/>
        <v>-151322818.67385828</v>
      </c>
      <c r="AL82" s="121">
        <f t="shared" si="13"/>
        <v>-159367201.71231663</v>
      </c>
      <c r="AM82" s="121">
        <f t="shared" si="13"/>
        <v>-166980527.75077498</v>
      </c>
      <c r="AN82" s="121">
        <f t="shared" si="13"/>
        <v>-174810854.59343335</v>
      </c>
      <c r="AO82" s="121" t="e">
        <f t="shared" si="13"/>
        <v>#REF!</v>
      </c>
      <c r="AP82" s="121" t="e">
        <f t="shared" si="13"/>
        <v>#REF!</v>
      </c>
      <c r="AQ82" s="121" t="e">
        <f t="shared" si="13"/>
        <v>#REF!</v>
      </c>
      <c r="AR82" s="121" t="e">
        <f t="shared" si="13"/>
        <v>#REF!</v>
      </c>
      <c r="AS82" s="121" t="e">
        <f t="shared" si="13"/>
        <v>#REF!</v>
      </c>
      <c r="AT82" s="121" t="e">
        <f t="shared" si="13"/>
        <v>#REF!</v>
      </c>
      <c r="AU82" s="121" t="e">
        <f t="shared" si="13"/>
        <v>#REF!</v>
      </c>
      <c r="AV82" s="121" t="e">
        <f t="shared" si="13"/>
        <v>#REF!</v>
      </c>
      <c r="AW82" s="121" t="e">
        <f t="shared" si="13"/>
        <v>#REF!</v>
      </c>
      <c r="AX82" s="121" t="e">
        <f t="shared" si="13"/>
        <v>#REF!</v>
      </c>
      <c r="AY82" s="121" t="e">
        <f t="shared" si="13"/>
        <v>#REF!</v>
      </c>
      <c r="AZ82" s="121" t="e">
        <f t="shared" si="13"/>
        <v>#REF!</v>
      </c>
      <c r="BA82" s="121" t="e">
        <f t="shared" si="13"/>
        <v>#REF!</v>
      </c>
      <c r="BB82" s="121" t="e">
        <f t="shared" si="13"/>
        <v>#REF!</v>
      </c>
      <c r="BC82" s="121" t="e">
        <f t="shared" si="13"/>
        <v>#REF!</v>
      </c>
      <c r="BD82" s="121" t="e">
        <f t="shared" si="13"/>
        <v>#REF!</v>
      </c>
      <c r="BE82" s="121" t="e">
        <f t="shared" si="13"/>
        <v>#REF!</v>
      </c>
      <c r="BF82" s="121" t="e">
        <f t="shared" si="13"/>
        <v>#REF!</v>
      </c>
      <c r="BG82" s="121" t="e">
        <f t="shared" si="13"/>
        <v>#REF!</v>
      </c>
      <c r="BH82" s="121" t="e">
        <f t="shared" si="13"/>
        <v>#REF!</v>
      </c>
      <c r="BI82" s="121" t="e">
        <f t="shared" si="13"/>
        <v>#REF!</v>
      </c>
      <c r="BJ82" s="121" t="e">
        <f t="shared" si="13"/>
        <v>#REF!</v>
      </c>
      <c r="BK82" s="121" t="e">
        <f t="shared" si="13"/>
        <v>#REF!</v>
      </c>
      <c r="BL82" s="121" t="e">
        <f t="shared" si="13"/>
        <v>#REF!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938</v>
      </c>
      <c r="D2" s="74" t="s">
        <v>843</v>
      </c>
      <c r="E2" s="74" t="s">
        <v>844</v>
      </c>
      <c r="F2" s="10"/>
      <c r="G2" s="260" t="s">
        <v>912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 t="e">
        <f>'FIN-VALUE_CWS'!D34</f>
        <v>#REF!</v>
      </c>
      <c r="E4" s="121">
        <f>'FIN-VALUE_CWS'!E34</f>
        <v>56128928.199999981</v>
      </c>
      <c r="G4" s="244" t="e">
        <f>'FIN-VALUE_CWS'!F34</f>
        <v>#REF!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 t="e">
        <f>'FIN-VALUE_CWS'!D35</f>
        <v>#REF!</v>
      </c>
      <c r="E5" s="121">
        <f>'FIN-VALUE_CWS'!E35</f>
        <v>52905686.650000021</v>
      </c>
      <c r="G5" s="244" t="e">
        <f>'FIN-VALUE_CWS'!F35</f>
        <v>#REF!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 t="e">
        <f>'FIN-VALUE_CWS'!D36</f>
        <v>#REF!</v>
      </c>
      <c r="E6" s="121">
        <f>'FIN-VALUE_CWS'!E36</f>
        <v>0</v>
      </c>
      <c r="G6" s="244" t="e">
        <f>'FIN-VALUE_CWS'!F36</f>
        <v>#REF!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861</v>
      </c>
      <c r="C10" s="14" t="s">
        <v>857</v>
      </c>
      <c r="D10" s="14" t="s">
        <v>858</v>
      </c>
      <c r="E10" s="14" t="s">
        <v>911</v>
      </c>
      <c r="F10" s="10"/>
      <c r="G10" s="10" t="s">
        <v>894</v>
      </c>
    </row>
    <row r="11" spans="2:15" s="6" customFormat="1" x14ac:dyDescent="0.15">
      <c r="B11" s="138"/>
      <c r="C11" s="174"/>
    </row>
    <row r="12" spans="2:15" x14ac:dyDescent="0.15">
      <c r="B12" s="17" t="s">
        <v>862</v>
      </c>
      <c r="C12" s="228">
        <v>0.06</v>
      </c>
      <c r="D12" s="228">
        <v>0.06</v>
      </c>
      <c r="E12" s="228">
        <v>0.06</v>
      </c>
      <c r="F12" s="228"/>
      <c r="G12" s="33" t="s">
        <v>895</v>
      </c>
    </row>
    <row r="13" spans="2:15" x14ac:dyDescent="0.15">
      <c r="B13" s="124" t="s">
        <v>863</v>
      </c>
      <c r="C13" s="228">
        <v>0.1</v>
      </c>
      <c r="D13" s="228">
        <v>0.08</v>
      </c>
      <c r="E13" s="228">
        <v>0.02</v>
      </c>
      <c r="F13" s="228"/>
      <c r="G13" s="33" t="s">
        <v>910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1108</v>
      </c>
      <c r="C15" s="228"/>
      <c r="D15" s="228"/>
      <c r="E15" s="228"/>
      <c r="F15" s="228"/>
    </row>
    <row r="16" spans="2:15" x14ac:dyDescent="0.15">
      <c r="B16" s="124" t="s">
        <v>882</v>
      </c>
      <c r="C16" s="228">
        <v>0.02</v>
      </c>
      <c r="D16" s="228">
        <v>0.02</v>
      </c>
      <c r="E16" s="228">
        <v>0</v>
      </c>
      <c r="F16" s="228"/>
      <c r="G16" s="33" t="s">
        <v>887</v>
      </c>
    </row>
    <row r="17" spans="2:14" x14ac:dyDescent="0.15">
      <c r="B17" s="124" t="s">
        <v>883</v>
      </c>
      <c r="C17" s="228">
        <v>0.05</v>
      </c>
      <c r="D17" s="228">
        <v>2.5000000000000001E-2</v>
      </c>
      <c r="E17" s="228">
        <v>0</v>
      </c>
      <c r="F17" s="228"/>
      <c r="G17" s="33" t="s">
        <v>888</v>
      </c>
    </row>
    <row r="18" spans="2:14" x14ac:dyDescent="0.15">
      <c r="B18" s="124" t="s">
        <v>864</v>
      </c>
      <c r="C18" s="228"/>
      <c r="D18" s="228"/>
      <c r="E18" s="228"/>
      <c r="F18" s="228"/>
    </row>
    <row r="19" spans="2:14" x14ac:dyDescent="0.15">
      <c r="B19" s="227" t="s">
        <v>865</v>
      </c>
      <c r="C19" s="228">
        <v>0.05</v>
      </c>
      <c r="D19" s="228">
        <v>0.01</v>
      </c>
      <c r="E19" s="228">
        <v>0</v>
      </c>
      <c r="F19" s="228"/>
      <c r="G19" s="33" t="s">
        <v>889</v>
      </c>
    </row>
    <row r="20" spans="2:14" x14ac:dyDescent="0.15">
      <c r="B20" s="227" t="s">
        <v>884</v>
      </c>
      <c r="C20" s="228">
        <v>0.05</v>
      </c>
      <c r="D20" s="228">
        <v>0</v>
      </c>
      <c r="E20" s="228">
        <v>0</v>
      </c>
      <c r="F20" s="228"/>
      <c r="G20" s="33" t="s">
        <v>890</v>
      </c>
    </row>
    <row r="21" spans="2:14" x14ac:dyDescent="0.15">
      <c r="B21" s="227" t="s">
        <v>885</v>
      </c>
      <c r="C21" s="228">
        <v>0.03</v>
      </c>
      <c r="D21" s="228">
        <v>0</v>
      </c>
      <c r="E21" s="228">
        <v>0</v>
      </c>
      <c r="F21" s="228"/>
      <c r="G21" s="33" t="s">
        <v>891</v>
      </c>
    </row>
    <row r="22" spans="2:14" x14ac:dyDescent="0.15">
      <c r="B22" s="227" t="s">
        <v>866</v>
      </c>
      <c r="C22" s="228">
        <v>0.05</v>
      </c>
      <c r="D22" s="228">
        <v>0</v>
      </c>
      <c r="E22" s="228">
        <v>0</v>
      </c>
      <c r="F22" s="228"/>
      <c r="G22" s="33" t="s">
        <v>892</v>
      </c>
      <c r="K22" s="25"/>
      <c r="M22" s="25"/>
      <c r="N22" s="25"/>
    </row>
    <row r="23" spans="2:14" x14ac:dyDescent="0.15">
      <c r="B23" s="227" t="s">
        <v>867</v>
      </c>
      <c r="C23" s="228">
        <v>0.02</v>
      </c>
      <c r="D23" s="228">
        <v>0.01</v>
      </c>
      <c r="E23" s="228">
        <v>0</v>
      </c>
      <c r="F23" s="228"/>
      <c r="G23" s="33" t="s">
        <v>893</v>
      </c>
      <c r="K23" s="33"/>
    </row>
    <row r="24" spans="2:14" x14ac:dyDescent="0.15">
      <c r="B24" s="227" t="s">
        <v>886</v>
      </c>
      <c r="C24" s="228">
        <v>0.05</v>
      </c>
      <c r="D24" s="228">
        <v>0.05</v>
      </c>
      <c r="E24" s="228">
        <v>0.02</v>
      </c>
      <c r="F24" s="228"/>
      <c r="G24" s="33" t="s">
        <v>913</v>
      </c>
      <c r="K24" s="33"/>
    </row>
    <row r="25" spans="2:14" x14ac:dyDescent="0.15">
      <c r="B25" s="124" t="s">
        <v>868</v>
      </c>
      <c r="C25" s="228"/>
      <c r="D25" s="228"/>
      <c r="E25" s="228"/>
      <c r="F25" s="228"/>
    </row>
    <row r="26" spans="2:14" x14ac:dyDescent="0.15">
      <c r="B26" s="227" t="s">
        <v>869</v>
      </c>
      <c r="C26" s="228">
        <v>0.05</v>
      </c>
      <c r="D26" s="228">
        <v>2.5000000000000001E-2</v>
      </c>
      <c r="E26" s="228">
        <v>0</v>
      </c>
      <c r="F26" s="228"/>
      <c r="G26" s="33" t="s">
        <v>896</v>
      </c>
    </row>
    <row r="27" spans="2:14" x14ac:dyDescent="0.15">
      <c r="B27" s="227" t="s">
        <v>520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897</v>
      </c>
    </row>
    <row r="28" spans="2:14" x14ac:dyDescent="0.15">
      <c r="B28" s="227" t="s">
        <v>870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898</v>
      </c>
    </row>
    <row r="29" spans="2:14" x14ac:dyDescent="0.15">
      <c r="B29" s="227" t="s">
        <v>871</v>
      </c>
      <c r="C29" s="228">
        <v>0.01</v>
      </c>
      <c r="D29" s="228">
        <v>0.01</v>
      </c>
      <c r="E29" s="228">
        <v>0.01</v>
      </c>
      <c r="F29" s="228"/>
      <c r="G29" s="33" t="s">
        <v>899</v>
      </c>
    </row>
    <row r="30" spans="2:14" x14ac:dyDescent="0.15">
      <c r="B30" s="48" t="s">
        <v>872</v>
      </c>
      <c r="C30" s="228"/>
      <c r="D30" s="228"/>
      <c r="E30" s="228"/>
      <c r="F30" s="228"/>
    </row>
    <row r="31" spans="2:14" x14ac:dyDescent="0.15">
      <c r="B31" s="227" t="s">
        <v>873</v>
      </c>
      <c r="C31" s="228">
        <v>0.01</v>
      </c>
      <c r="D31" s="228">
        <v>0.01</v>
      </c>
      <c r="E31" s="228">
        <v>4.4999999999999998E-2</v>
      </c>
      <c r="F31" s="228"/>
      <c r="G31" s="33" t="s">
        <v>900</v>
      </c>
    </row>
    <row r="32" spans="2:14" x14ac:dyDescent="0.15">
      <c r="B32" s="106" t="s">
        <v>879</v>
      </c>
      <c r="C32" s="228">
        <v>0.01</v>
      </c>
      <c r="D32" s="228">
        <v>0.01</v>
      </c>
      <c r="E32" s="228">
        <v>2.5000000000000001E-2</v>
      </c>
      <c r="F32" s="228"/>
      <c r="G32" s="33" t="s">
        <v>901</v>
      </c>
    </row>
    <row r="33" spans="2:15" x14ac:dyDescent="0.15">
      <c r="B33" s="106" t="s">
        <v>880</v>
      </c>
      <c r="C33" s="228">
        <v>0.02</v>
      </c>
      <c r="D33" s="228">
        <v>0.02</v>
      </c>
      <c r="E33" s="228">
        <v>0.01</v>
      </c>
      <c r="F33" s="228"/>
      <c r="G33" s="33" t="s">
        <v>905</v>
      </c>
    </row>
    <row r="34" spans="2:15" x14ac:dyDescent="0.15">
      <c r="B34" s="106" t="s">
        <v>881</v>
      </c>
      <c r="C34" s="228">
        <v>0.05</v>
      </c>
      <c r="D34" s="228">
        <v>0.05</v>
      </c>
      <c r="E34" s="228">
        <v>0.01</v>
      </c>
      <c r="F34" s="228"/>
      <c r="G34" s="33" t="s">
        <v>906</v>
      </c>
    </row>
    <row r="35" spans="2:15" x14ac:dyDescent="0.15">
      <c r="B35" s="106" t="s">
        <v>874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907</v>
      </c>
    </row>
    <row r="36" spans="2:15" x14ac:dyDescent="0.15">
      <c r="B36" s="106" t="s">
        <v>875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902</v>
      </c>
    </row>
    <row r="37" spans="2:15" x14ac:dyDescent="0.15">
      <c r="B37" s="106" t="s">
        <v>876</v>
      </c>
      <c r="C37" s="228">
        <v>0.05</v>
      </c>
      <c r="D37" s="228">
        <v>0.05</v>
      </c>
      <c r="E37" s="228">
        <v>2.5000000000000001E-2</v>
      </c>
      <c r="F37" s="228"/>
      <c r="G37" s="33" t="s">
        <v>903</v>
      </c>
    </row>
    <row r="38" spans="2:15" x14ac:dyDescent="0.15">
      <c r="B38" s="106" t="s">
        <v>877</v>
      </c>
      <c r="C38" s="229">
        <v>-0.05</v>
      </c>
      <c r="D38" s="229">
        <v>-0.05</v>
      </c>
      <c r="E38" s="229">
        <v>-0.05</v>
      </c>
      <c r="F38" s="229"/>
      <c r="G38" s="33" t="s">
        <v>904</v>
      </c>
    </row>
    <row r="39" spans="2:15" x14ac:dyDescent="0.15">
      <c r="B39" s="106" t="s">
        <v>878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908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939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909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</row>
    <row r="2" spans="2:63" x14ac:dyDescent="0.15">
      <c r="B2" s="135" t="s">
        <v>932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1056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452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475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-9409517.5999999996</v>
      </c>
      <c r="P6" s="121">
        <f>'FIN-CASHFLOW_CWS'!P67</f>
        <v>-11084718.675000001</v>
      </c>
      <c r="Q6" s="121">
        <f>'FIN-CASHFLOW_CWS'!Q67</f>
        <v>-10944593.525</v>
      </c>
      <c r="R6" s="121">
        <f>'FIN-CASHFLOW_CWS'!R67</f>
        <v>-10741033.425000001</v>
      </c>
      <c r="S6" s="121">
        <f>'FIN-CASHFLOW_CWS'!S67</f>
        <v>-10725823.425000001</v>
      </c>
      <c r="T6" s="121">
        <f>'FIN-CASHFLOW_CWS'!T67</f>
        <v>-10761876.475</v>
      </c>
      <c r="U6" s="121">
        <f>'FIN-CASHFLOW_CWS'!U67</f>
        <v>-10678514.775</v>
      </c>
      <c r="V6" s="121">
        <f>'FIN-CASHFLOW_CWS'!V67</f>
        <v>-9594378.4250000007</v>
      </c>
      <c r="W6" s="121">
        <f>'FIN-CASHFLOW_CWS'!W67</f>
        <v>-9678806.4749999996</v>
      </c>
      <c r="X6" s="121">
        <f>'FIN-CASHFLOW_CWS'!X67</f>
        <v>-9584253.5250000004</v>
      </c>
      <c r="Y6" s="121">
        <f>'FIN-CASHFLOW_CWS'!Y67</f>
        <v>-9726353.5250000004</v>
      </c>
      <c r="Z6" s="121">
        <f>'FIN-CASHFLOW_CWS'!Z67</f>
        <v>-9630798.5250000004</v>
      </c>
      <c r="AA6" s="121">
        <f>'FIN-CASHFLOW_CWS'!AA67</f>
        <v>-9565683.6750000007</v>
      </c>
      <c r="AB6" s="121">
        <f>'FIN-CASHFLOW_CWS'!AB67</f>
        <v>-8556460.2156249993</v>
      </c>
      <c r="AC6" s="121">
        <f>'FIN-CASHFLOW_CWS'!AC67</f>
        <v>-8526099.3551249988</v>
      </c>
      <c r="AD6" s="121">
        <f>'FIN-CASHFLOW_CWS'!AD67</f>
        <v>-8249791.7237250013</v>
      </c>
      <c r="AE6" s="121">
        <f>'FIN-CASHFLOW_CWS'!AE67</f>
        <v>-8187873.1037250012</v>
      </c>
      <c r="AF6" s="121">
        <f>'FIN-CASHFLOW_CWS'!AF67</f>
        <v>-8250333.1316249985</v>
      </c>
      <c r="AG6" s="121">
        <f>'FIN-CASHFLOW_CWS'!AG67</f>
        <v>-8135201.2202249989</v>
      </c>
      <c r="AH6" s="121">
        <f>'FIN-CASHFLOW_CWS'!AH67</f>
        <v>-7939121.5537250014</v>
      </c>
      <c r="AI6" s="121">
        <f>'FIN-CASHFLOW_CWS'!AI67</f>
        <v>-8122202.1316249985</v>
      </c>
      <c r="AJ6" s="121">
        <f>'FIN-CASHFLOW_CWS'!AJ67</f>
        <v>-7911290.1551249996</v>
      </c>
      <c r="AK6" s="121">
        <f>'FIN-CASHFLOW_CWS'!AK67</f>
        <v>-8159896.7051249994</v>
      </c>
      <c r="AL6" s="121">
        <f>'FIN-CASHFLOW_CWS'!AL67</f>
        <v>-8007360.7051249994</v>
      </c>
      <c r="AM6" s="121">
        <f>'FIN-CASHFLOW_CWS'!AM67</f>
        <v>-8060244.6493249992</v>
      </c>
      <c r="AN6" s="121" t="e">
        <f>'FIN-CASHFLOW_CWS'!AN67</f>
        <v>#REF!</v>
      </c>
      <c r="AO6" s="121" t="e">
        <f>'FIN-CASHFLOW_CWS'!AO67</f>
        <v>#REF!</v>
      </c>
      <c r="AP6" s="121" t="e">
        <f>'FIN-CASHFLOW_CWS'!AP67</f>
        <v>#REF!</v>
      </c>
      <c r="AQ6" s="121" t="e">
        <f>'FIN-CASHFLOW_CWS'!AQ67</f>
        <v>#REF!</v>
      </c>
      <c r="AR6" s="121" t="e">
        <f>'FIN-CASHFLOW_CWS'!AR67</f>
        <v>#REF!</v>
      </c>
      <c r="AS6" s="121" t="e">
        <f>'FIN-CASHFLOW_CWS'!AS67</f>
        <v>#REF!</v>
      </c>
      <c r="AT6" s="121" t="e">
        <f>'FIN-CASHFLOW_CWS'!AT67</f>
        <v>#REF!</v>
      </c>
      <c r="AU6" s="121" t="e">
        <f>'FIN-CASHFLOW_CWS'!AU67</f>
        <v>#REF!</v>
      </c>
      <c r="AV6" s="121" t="e">
        <f>'FIN-CASHFLOW_CWS'!AV67</f>
        <v>#REF!</v>
      </c>
      <c r="AW6" s="121" t="e">
        <f>'FIN-CASHFLOW_CWS'!AW67</f>
        <v>#REF!</v>
      </c>
      <c r="AX6" s="121" t="e">
        <f>'FIN-CASHFLOW_CWS'!AX67</f>
        <v>#REF!</v>
      </c>
      <c r="AY6" s="121" t="e">
        <f>'FIN-CASHFLOW_CWS'!AY67</f>
        <v>#REF!</v>
      </c>
      <c r="AZ6" s="121" t="e">
        <f>'FIN-CASHFLOW_CWS'!AZ67</f>
        <v>#REF!</v>
      </c>
      <c r="BA6" s="121" t="e">
        <f>'FIN-CASHFLOW_CWS'!BA67</f>
        <v>#REF!</v>
      </c>
      <c r="BB6" s="121" t="e">
        <f>'FIN-CASHFLOW_CWS'!BB67</f>
        <v>#REF!</v>
      </c>
      <c r="BC6" s="121" t="e">
        <f>'FIN-CASHFLOW_CWS'!BC67</f>
        <v>#REF!</v>
      </c>
      <c r="BD6" s="121" t="e">
        <f>'FIN-CASHFLOW_CWS'!BD67</f>
        <v>#REF!</v>
      </c>
      <c r="BE6" s="121" t="e">
        <f>'FIN-CASHFLOW_CWS'!BE67</f>
        <v>#REF!</v>
      </c>
      <c r="BF6" s="121" t="e">
        <f>'FIN-CASHFLOW_CWS'!BF67</f>
        <v>#REF!</v>
      </c>
      <c r="BG6" s="121" t="e">
        <f>'FIN-CASHFLOW_CWS'!BG67</f>
        <v>#REF!</v>
      </c>
      <c r="BH6" s="121" t="e">
        <f>'FIN-CASHFLOW_CWS'!BH67</f>
        <v>#REF!</v>
      </c>
      <c r="BI6" s="121" t="e">
        <f>'FIN-CASHFLOW_CWS'!BI67</f>
        <v>#REF!</v>
      </c>
      <c r="BJ6" s="121" t="e">
        <f>'FIN-CASHFLOW_CWS'!BJ67</f>
        <v>#REF!</v>
      </c>
      <c r="BK6" s="121" t="e">
        <f>'FIN-CASHFLOW_CWS'!BK67</f>
        <v>#REF!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477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-112734045.59999998</v>
      </c>
      <c r="Q8" s="121">
        <f>'FIN-CASHFLOW_CWS'!Q69</f>
        <v>-123818764.27499998</v>
      </c>
      <c r="R8" s="121">
        <f>'FIN-CASHFLOW_CWS'!R69</f>
        <v>-134763357.79999998</v>
      </c>
      <c r="S8" s="121">
        <f>'FIN-CASHFLOW_CWS'!S69</f>
        <v>-145504391.22499999</v>
      </c>
      <c r="T8" s="121">
        <f>'FIN-CASHFLOW_CWS'!T69</f>
        <v>-156230214.65000001</v>
      </c>
      <c r="U8" s="121">
        <f>'FIN-CASHFLOW_CWS'!U69</f>
        <v>-166992091.125</v>
      </c>
      <c r="V8" s="121">
        <f>'FIN-CASHFLOW_CWS'!V69</f>
        <v>-177670605.90000001</v>
      </c>
      <c r="W8" s="121">
        <f>'FIN-CASHFLOW_CWS'!W69</f>
        <v>-187264984.32500002</v>
      </c>
      <c r="X8" s="121">
        <f>'FIN-CASHFLOW_CWS'!X69</f>
        <v>-196943790.80000001</v>
      </c>
      <c r="Y8" s="121">
        <f>'FIN-CASHFLOW_CWS'!Y69</f>
        <v>-206528044.32500002</v>
      </c>
      <c r="Z8" s="121">
        <f>'FIN-CASHFLOW_CWS'!Z69</f>
        <v>-216254397.85000002</v>
      </c>
      <c r="AA8" s="121">
        <f>'FIN-CASHFLOW_CWS'!AA69</f>
        <v>-225885196.37500003</v>
      </c>
      <c r="AB8" s="121">
        <f>'FIN-CASHFLOW_CWS'!AB69</f>
        <v>-235450880.05000004</v>
      </c>
      <c r="AC8" s="121">
        <f>'FIN-CASHFLOW_CWS'!AC69</f>
        <v>-244007340.26562503</v>
      </c>
      <c r="AD8" s="121">
        <f>'FIN-CASHFLOW_CWS'!AD69</f>
        <v>-252533439.62075004</v>
      </c>
      <c r="AE8" s="121">
        <f>'FIN-CASHFLOW_CWS'!AE69</f>
        <v>-260783231.34447503</v>
      </c>
      <c r="AF8" s="121">
        <f>'FIN-CASHFLOW_CWS'!AF69</f>
        <v>-268971104.44820005</v>
      </c>
      <c r="AG8" s="121">
        <f>'FIN-CASHFLOW_CWS'!AG69</f>
        <v>-277221437.57982504</v>
      </c>
      <c r="AH8" s="121">
        <f>'FIN-CASHFLOW_CWS'!AH69</f>
        <v>-285356638.80005002</v>
      </c>
      <c r="AI8" s="121">
        <f>'FIN-CASHFLOW_CWS'!AI69</f>
        <v>-293295760.35377502</v>
      </c>
      <c r="AJ8" s="121">
        <f>'FIN-CASHFLOW_CWS'!AJ69</f>
        <v>-301417962.48540002</v>
      </c>
      <c r="AK8" s="121">
        <f>'FIN-CASHFLOW_CWS'!AK69</f>
        <v>-309329252.64052504</v>
      </c>
      <c r="AL8" s="121">
        <f>'FIN-CASHFLOW_CWS'!AL69</f>
        <v>-317489149.34565002</v>
      </c>
      <c r="AM8" s="121">
        <f>'FIN-CASHFLOW_CWS'!AM69</f>
        <v>-325496510.05077499</v>
      </c>
      <c r="AN8" s="121">
        <f>'FIN-CASHFLOW_CWS'!AN69</f>
        <v>-333556754.7001</v>
      </c>
      <c r="AO8" s="121" t="e">
        <f>'FIN-CASHFLOW_CWS'!AO69</f>
        <v>#REF!</v>
      </c>
      <c r="AP8" s="121" t="e">
        <f>'FIN-CASHFLOW_CWS'!AP69</f>
        <v>#REF!</v>
      </c>
      <c r="AQ8" s="121" t="e">
        <f>'FIN-CASHFLOW_CWS'!AQ69</f>
        <v>#REF!</v>
      </c>
      <c r="AR8" s="121" t="e">
        <f>'FIN-CASHFLOW_CWS'!AR69</f>
        <v>#REF!</v>
      </c>
      <c r="AS8" s="121" t="e">
        <f>'FIN-CASHFLOW_CWS'!AS69</f>
        <v>#REF!</v>
      </c>
      <c r="AT8" s="121" t="e">
        <f>'FIN-CASHFLOW_CWS'!AT69</f>
        <v>#REF!</v>
      </c>
      <c r="AU8" s="121" t="e">
        <f>'FIN-CASHFLOW_CWS'!AU69</f>
        <v>#REF!</v>
      </c>
      <c r="AV8" s="121" t="e">
        <f>'FIN-CASHFLOW_CWS'!AV69</f>
        <v>#REF!</v>
      </c>
      <c r="AW8" s="121" t="e">
        <f>'FIN-CASHFLOW_CWS'!AW69</f>
        <v>#REF!</v>
      </c>
      <c r="AX8" s="121" t="e">
        <f>'FIN-CASHFLOW_CWS'!AX69</f>
        <v>#REF!</v>
      </c>
      <c r="AY8" s="121" t="e">
        <f>'FIN-CASHFLOW_CWS'!AY69</f>
        <v>#REF!</v>
      </c>
      <c r="AZ8" s="121" t="e">
        <f>'FIN-CASHFLOW_CWS'!AZ69</f>
        <v>#REF!</v>
      </c>
      <c r="BA8" s="121" t="e">
        <f>'FIN-CASHFLOW_CWS'!BA69</f>
        <v>#REF!</v>
      </c>
      <c r="BB8" s="121" t="e">
        <f>'FIN-CASHFLOW_CWS'!BB69</f>
        <v>#REF!</v>
      </c>
      <c r="BC8" s="121" t="e">
        <f>'FIN-CASHFLOW_CWS'!BC69</f>
        <v>#REF!</v>
      </c>
      <c r="BD8" s="121" t="e">
        <f>'FIN-CASHFLOW_CWS'!BD69</f>
        <v>#REF!</v>
      </c>
      <c r="BE8" s="121" t="e">
        <f>'FIN-CASHFLOW_CWS'!BE69</f>
        <v>#REF!</v>
      </c>
      <c r="BF8" s="121" t="e">
        <f>'FIN-CASHFLOW_CWS'!BF69</f>
        <v>#REF!</v>
      </c>
      <c r="BG8" s="121" t="e">
        <f>'FIN-CASHFLOW_CWS'!BG69</f>
        <v>#REF!</v>
      </c>
      <c r="BH8" s="121" t="e">
        <f>'FIN-CASHFLOW_CWS'!BH69</f>
        <v>#REF!</v>
      </c>
      <c r="BI8" s="121" t="e">
        <f>'FIN-CASHFLOW_CWS'!BI69</f>
        <v>#REF!</v>
      </c>
      <c r="BJ8" s="121" t="e">
        <f>'FIN-CASHFLOW_CWS'!BJ69</f>
        <v>#REF!</v>
      </c>
      <c r="BK8" s="121" t="e">
        <f>'FIN-CASHFLOW_CWS'!BK69</f>
        <v>#REF!</v>
      </c>
    </row>
    <row r="9" spans="2:63" x14ac:dyDescent="0.15">
      <c r="B9" s="127" t="s">
        <v>476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-112734045.59999998</v>
      </c>
      <c r="P9" s="121">
        <f>'FIN-CASHFLOW_CWS'!P70</f>
        <v>-123818764.27499998</v>
      </c>
      <c r="Q9" s="121">
        <f>'FIN-CASHFLOW_CWS'!Q70</f>
        <v>-134763357.79999998</v>
      </c>
      <c r="R9" s="121">
        <f>'FIN-CASHFLOW_CWS'!R70</f>
        <v>-145504391.22499999</v>
      </c>
      <c r="S9" s="121">
        <f>'FIN-CASHFLOW_CWS'!S70</f>
        <v>-156230214.65000001</v>
      </c>
      <c r="T9" s="121">
        <f>'FIN-CASHFLOW_CWS'!T70</f>
        <v>-166992091.125</v>
      </c>
      <c r="U9" s="121">
        <f>'FIN-CASHFLOW_CWS'!U70</f>
        <v>-177670605.90000001</v>
      </c>
      <c r="V9" s="121">
        <f>'FIN-CASHFLOW_CWS'!V70</f>
        <v>-187264984.32500002</v>
      </c>
      <c r="W9" s="121">
        <f>'FIN-CASHFLOW_CWS'!W70</f>
        <v>-196943790.80000001</v>
      </c>
      <c r="X9" s="121">
        <f>'FIN-CASHFLOW_CWS'!X70</f>
        <v>-206528044.32500002</v>
      </c>
      <c r="Y9" s="121">
        <f>'FIN-CASHFLOW_CWS'!Y70</f>
        <v>-216254397.85000002</v>
      </c>
      <c r="Z9" s="121">
        <f>'FIN-CASHFLOW_CWS'!Z70</f>
        <v>-225885196.37500003</v>
      </c>
      <c r="AA9" s="121">
        <f>'FIN-CASHFLOW_CWS'!AA70</f>
        <v>-235450880.05000004</v>
      </c>
      <c r="AB9" s="121">
        <f>'FIN-CASHFLOW_CWS'!AB70</f>
        <v>-244007340.26562503</v>
      </c>
      <c r="AC9" s="121">
        <f>'FIN-CASHFLOW_CWS'!AC70</f>
        <v>-252533439.62075004</v>
      </c>
      <c r="AD9" s="121">
        <f>'FIN-CASHFLOW_CWS'!AD70</f>
        <v>-260783231.34447503</v>
      </c>
      <c r="AE9" s="121">
        <f>'FIN-CASHFLOW_CWS'!AE70</f>
        <v>-268971104.44820005</v>
      </c>
      <c r="AF9" s="121">
        <f>'FIN-CASHFLOW_CWS'!AF70</f>
        <v>-277221437.57982504</v>
      </c>
      <c r="AG9" s="121">
        <f>'FIN-CASHFLOW_CWS'!AG70</f>
        <v>-285356638.80005002</v>
      </c>
      <c r="AH9" s="121">
        <f>'FIN-CASHFLOW_CWS'!AH70</f>
        <v>-293295760.35377502</v>
      </c>
      <c r="AI9" s="121">
        <f>'FIN-CASHFLOW_CWS'!AI70</f>
        <v>-301417962.48540002</v>
      </c>
      <c r="AJ9" s="121">
        <f>'FIN-CASHFLOW_CWS'!AJ70</f>
        <v>-309329252.64052504</v>
      </c>
      <c r="AK9" s="121">
        <f>'FIN-CASHFLOW_CWS'!AK70</f>
        <v>-317489149.34565002</v>
      </c>
      <c r="AL9" s="121">
        <f>'FIN-CASHFLOW_CWS'!AL70</f>
        <v>-325496510.05077499</v>
      </c>
      <c r="AM9" s="121">
        <f>'FIN-CASHFLOW_CWS'!AM70</f>
        <v>-333556754.7001</v>
      </c>
      <c r="AN9" s="121" t="e">
        <f>'FIN-CASHFLOW_CWS'!AN70</f>
        <v>#REF!</v>
      </c>
      <c r="AO9" s="121" t="e">
        <f>'FIN-CASHFLOW_CWS'!AO70</f>
        <v>#REF!</v>
      </c>
      <c r="AP9" s="121" t="e">
        <f>'FIN-CASHFLOW_CWS'!AP70</f>
        <v>#REF!</v>
      </c>
      <c r="AQ9" s="121" t="e">
        <f>'FIN-CASHFLOW_CWS'!AQ70</f>
        <v>#REF!</v>
      </c>
      <c r="AR9" s="121" t="e">
        <f>'FIN-CASHFLOW_CWS'!AR70</f>
        <v>#REF!</v>
      </c>
      <c r="AS9" s="121" t="e">
        <f>'FIN-CASHFLOW_CWS'!AS70</f>
        <v>#REF!</v>
      </c>
      <c r="AT9" s="121" t="e">
        <f>'FIN-CASHFLOW_CWS'!AT70</f>
        <v>#REF!</v>
      </c>
      <c r="AU9" s="121" t="e">
        <f>'FIN-CASHFLOW_CWS'!AU70</f>
        <v>#REF!</v>
      </c>
      <c r="AV9" s="121" t="e">
        <f>'FIN-CASHFLOW_CWS'!AV70</f>
        <v>#REF!</v>
      </c>
      <c r="AW9" s="121" t="e">
        <f>'FIN-CASHFLOW_CWS'!AW70</f>
        <v>#REF!</v>
      </c>
      <c r="AX9" s="121" t="e">
        <f>'FIN-CASHFLOW_CWS'!AX70</f>
        <v>#REF!</v>
      </c>
      <c r="AY9" s="121" t="e">
        <f>'FIN-CASHFLOW_CWS'!AY70</f>
        <v>#REF!</v>
      </c>
      <c r="AZ9" s="121" t="e">
        <f>'FIN-CASHFLOW_CWS'!AZ70</f>
        <v>#REF!</v>
      </c>
      <c r="BA9" s="121" t="e">
        <f>'FIN-CASHFLOW_CWS'!BA70</f>
        <v>#REF!</v>
      </c>
      <c r="BB9" s="121" t="e">
        <f>'FIN-CASHFLOW_CWS'!BB70</f>
        <v>#REF!</v>
      </c>
      <c r="BC9" s="121" t="e">
        <f>'FIN-CASHFLOW_CWS'!BC70</f>
        <v>#REF!</v>
      </c>
      <c r="BD9" s="121" t="e">
        <f>'FIN-CASHFLOW_CWS'!BD70</f>
        <v>#REF!</v>
      </c>
      <c r="BE9" s="121" t="e">
        <f>'FIN-CASHFLOW_CWS'!BE70</f>
        <v>#REF!</v>
      </c>
      <c r="BF9" s="121" t="e">
        <f>'FIN-CASHFLOW_CWS'!BF70</f>
        <v>#REF!</v>
      </c>
      <c r="BG9" s="121" t="e">
        <f>'FIN-CASHFLOW_CWS'!BG70</f>
        <v>#REF!</v>
      </c>
      <c r="BH9" s="121" t="e">
        <f>'FIN-CASHFLOW_CWS'!BH70</f>
        <v>#REF!</v>
      </c>
      <c r="BI9" s="121" t="e">
        <f>'FIN-CASHFLOW_CWS'!BI70</f>
        <v>#REF!</v>
      </c>
      <c r="BJ9" s="121" t="e">
        <f>'FIN-CASHFLOW_CWS'!BJ70</f>
        <v>#REF!</v>
      </c>
      <c r="BK9" s="121" t="e">
        <f>'FIN-CASHFLOW_CWS'!BK70</f>
        <v>#REF!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933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1056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52905686.650000021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475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43581868.350000024</v>
      </c>
      <c r="O15" s="121">
        <f t="shared" si="0"/>
        <v>-9409517.5999999996</v>
      </c>
      <c r="P15" s="121">
        <f t="shared" si="0"/>
        <v>-11084718.675000001</v>
      </c>
      <c r="Q15" s="121">
        <f t="shared" si="0"/>
        <v>-10944593.525</v>
      </c>
      <c r="R15" s="121">
        <f t="shared" si="0"/>
        <v>-10741033.425000001</v>
      </c>
      <c r="S15" s="121">
        <f t="shared" si="0"/>
        <v>-10725823.425000001</v>
      </c>
      <c r="T15" s="121">
        <f t="shared" si="0"/>
        <v>-10761876.475</v>
      </c>
      <c r="U15" s="121">
        <f t="shared" si="0"/>
        <v>-10678514.775</v>
      </c>
      <c r="V15" s="121">
        <f t="shared" si="0"/>
        <v>-9594378.4250000007</v>
      </c>
      <c r="W15" s="121">
        <f t="shared" si="0"/>
        <v>-9678806.4749999996</v>
      </c>
      <c r="X15" s="121">
        <f t="shared" si="0"/>
        <v>-9584253.5250000004</v>
      </c>
      <c r="Y15" s="121">
        <f t="shared" si="0"/>
        <v>-9726353.5250000004</v>
      </c>
      <c r="Z15" s="121">
        <f t="shared" si="0"/>
        <v>-9630798.5250000004</v>
      </c>
      <c r="AA15" s="121">
        <f t="shared" si="0"/>
        <v>-9565683.6750000007</v>
      </c>
      <c r="AB15" s="121">
        <f t="shared" si="0"/>
        <v>-8556460.2156249993</v>
      </c>
      <c r="AC15" s="121">
        <f t="shared" si="0"/>
        <v>-8526099.3551249988</v>
      </c>
      <c r="AD15" s="121">
        <f t="shared" si="0"/>
        <v>-8249791.7237250013</v>
      </c>
      <c r="AE15" s="121">
        <f t="shared" si="0"/>
        <v>-8187873.1037250012</v>
      </c>
      <c r="AF15" s="121">
        <f t="shared" si="0"/>
        <v>-8250333.1316249985</v>
      </c>
      <c r="AG15" s="121">
        <f t="shared" si="0"/>
        <v>-8135201.2202249989</v>
      </c>
      <c r="AH15" s="121">
        <f t="shared" si="0"/>
        <v>-7939121.5537250014</v>
      </c>
      <c r="AI15" s="121">
        <f t="shared" si="0"/>
        <v>-8122202.1316249985</v>
      </c>
      <c r="AJ15" s="121">
        <f t="shared" ref="AJ15:BK15" si="1">AJ6+AJ13</f>
        <v>-7911290.1551249996</v>
      </c>
      <c r="AK15" s="121">
        <f t="shared" si="1"/>
        <v>-8159896.7051249994</v>
      </c>
      <c r="AL15" s="121">
        <f t="shared" si="1"/>
        <v>-8007360.7051249994</v>
      </c>
      <c r="AM15" s="121">
        <f t="shared" si="1"/>
        <v>-8060244.6493249992</v>
      </c>
      <c r="AN15" s="121" t="e">
        <f t="shared" si="1"/>
        <v>#REF!</v>
      </c>
      <c r="AO15" s="121" t="e">
        <f t="shared" si="1"/>
        <v>#REF!</v>
      </c>
      <c r="AP15" s="121" t="e">
        <f t="shared" si="1"/>
        <v>#REF!</v>
      </c>
      <c r="AQ15" s="121" t="e">
        <f t="shared" si="1"/>
        <v>#REF!</v>
      </c>
      <c r="AR15" s="121" t="e">
        <f t="shared" si="1"/>
        <v>#REF!</v>
      </c>
      <c r="AS15" s="121" t="e">
        <f t="shared" si="1"/>
        <v>#REF!</v>
      </c>
      <c r="AT15" s="121" t="e">
        <f t="shared" si="1"/>
        <v>#REF!</v>
      </c>
      <c r="AU15" s="121" t="e">
        <f t="shared" si="1"/>
        <v>#REF!</v>
      </c>
      <c r="AV15" s="121" t="e">
        <f t="shared" si="1"/>
        <v>#REF!</v>
      </c>
      <c r="AW15" s="121" t="e">
        <f t="shared" si="1"/>
        <v>#REF!</v>
      </c>
      <c r="AX15" s="121" t="e">
        <f t="shared" si="1"/>
        <v>#REF!</v>
      </c>
      <c r="AY15" s="121" t="e">
        <f t="shared" si="1"/>
        <v>#REF!</v>
      </c>
      <c r="AZ15" s="121" t="e">
        <f t="shared" si="1"/>
        <v>#REF!</v>
      </c>
      <c r="BA15" s="121" t="e">
        <f t="shared" si="1"/>
        <v>#REF!</v>
      </c>
      <c r="BB15" s="121" t="e">
        <f t="shared" si="1"/>
        <v>#REF!</v>
      </c>
      <c r="BC15" s="121" t="e">
        <f t="shared" si="1"/>
        <v>#REF!</v>
      </c>
      <c r="BD15" s="121" t="e">
        <f t="shared" si="1"/>
        <v>#REF!</v>
      </c>
      <c r="BE15" s="121" t="e">
        <f t="shared" si="1"/>
        <v>#REF!</v>
      </c>
      <c r="BF15" s="121" t="e">
        <f t="shared" si="1"/>
        <v>#REF!</v>
      </c>
      <c r="BG15" s="121" t="e">
        <f t="shared" si="1"/>
        <v>#REF!</v>
      </c>
      <c r="BH15" s="121" t="e">
        <f t="shared" si="1"/>
        <v>#REF!</v>
      </c>
      <c r="BI15" s="121" t="e">
        <f t="shared" si="1"/>
        <v>#REF!</v>
      </c>
      <c r="BJ15" s="121" t="e">
        <f t="shared" si="1"/>
        <v>#REF!</v>
      </c>
      <c r="BK15" s="121" t="e">
        <f t="shared" si="1"/>
        <v>#REF!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477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52905686.650000006</v>
      </c>
      <c r="P17" s="121">
        <f t="shared" si="2"/>
        <v>43496169.050000004</v>
      </c>
      <c r="Q17" s="121">
        <f t="shared" si="2"/>
        <v>32411450.375000004</v>
      </c>
      <c r="R17" s="121">
        <f t="shared" si="2"/>
        <v>21466856.850000001</v>
      </c>
      <c r="S17" s="121">
        <f t="shared" si="2"/>
        <v>10725823.425000001</v>
      </c>
      <c r="T17" s="121">
        <f t="shared" si="2"/>
        <v>0</v>
      </c>
      <c r="U17" s="121">
        <f t="shared" si="2"/>
        <v>-10761876.475</v>
      </c>
      <c r="V17" s="121">
        <f t="shared" si="2"/>
        <v>-21440391.25</v>
      </c>
      <c r="W17" s="121">
        <f t="shared" si="2"/>
        <v>-31034769.675000001</v>
      </c>
      <c r="X17" s="121">
        <f t="shared" si="2"/>
        <v>-40713576.149999999</v>
      </c>
      <c r="Y17" s="121">
        <f t="shared" si="2"/>
        <v>-50297829.674999997</v>
      </c>
      <c r="Z17" s="121">
        <f t="shared" si="2"/>
        <v>-60024183.199999996</v>
      </c>
      <c r="AA17" s="121">
        <f t="shared" si="2"/>
        <v>-69654981.724999994</v>
      </c>
      <c r="AB17" s="121">
        <f t="shared" si="2"/>
        <v>-79220665.399999991</v>
      </c>
      <c r="AC17" s="121">
        <f t="shared" si="2"/>
        <v>-87777125.615624994</v>
      </c>
      <c r="AD17" s="121">
        <f t="shared" si="2"/>
        <v>-96303224.970749989</v>
      </c>
      <c r="AE17" s="121">
        <f t="shared" si="2"/>
        <v>-104553016.694475</v>
      </c>
      <c r="AF17" s="121">
        <f t="shared" si="2"/>
        <v>-112740889.7982</v>
      </c>
      <c r="AG17" s="121">
        <f t="shared" si="2"/>
        <v>-120991222.92982499</v>
      </c>
      <c r="AH17" s="121">
        <f t="shared" si="2"/>
        <v>-129126424.15004998</v>
      </c>
      <c r="AI17" s="121">
        <f t="shared" si="2"/>
        <v>-137065545.70377499</v>
      </c>
      <c r="AJ17" s="121">
        <f t="shared" ref="AJ17:BK17" si="3">AI18</f>
        <v>-145187747.83539999</v>
      </c>
      <c r="AK17" s="121">
        <f t="shared" si="3"/>
        <v>-153099037.99052498</v>
      </c>
      <c r="AL17" s="121">
        <f t="shared" si="3"/>
        <v>-161258934.69564998</v>
      </c>
      <c r="AM17" s="121">
        <f t="shared" si="3"/>
        <v>-169266295.40077499</v>
      </c>
      <c r="AN17" s="121">
        <f t="shared" si="3"/>
        <v>-177326540.0501</v>
      </c>
      <c r="AO17" s="121" t="e">
        <f t="shared" si="3"/>
        <v>#REF!</v>
      </c>
      <c r="AP17" s="121" t="e">
        <f t="shared" si="3"/>
        <v>#REF!</v>
      </c>
      <c r="AQ17" s="121" t="e">
        <f t="shared" si="3"/>
        <v>#REF!</v>
      </c>
      <c r="AR17" s="121" t="e">
        <f t="shared" si="3"/>
        <v>#REF!</v>
      </c>
      <c r="AS17" s="121" t="e">
        <f t="shared" si="3"/>
        <v>#REF!</v>
      </c>
      <c r="AT17" s="121" t="e">
        <f t="shared" si="3"/>
        <v>#REF!</v>
      </c>
      <c r="AU17" s="121" t="e">
        <f t="shared" si="3"/>
        <v>#REF!</v>
      </c>
      <c r="AV17" s="121" t="e">
        <f t="shared" si="3"/>
        <v>#REF!</v>
      </c>
      <c r="AW17" s="121" t="e">
        <f t="shared" si="3"/>
        <v>#REF!</v>
      </c>
      <c r="AX17" s="121" t="e">
        <f t="shared" si="3"/>
        <v>#REF!</v>
      </c>
      <c r="AY17" s="121" t="e">
        <f t="shared" si="3"/>
        <v>#REF!</v>
      </c>
      <c r="AZ17" s="121" t="e">
        <f t="shared" si="3"/>
        <v>#REF!</v>
      </c>
      <c r="BA17" s="121" t="e">
        <f t="shared" si="3"/>
        <v>#REF!</v>
      </c>
      <c r="BB17" s="121" t="e">
        <f t="shared" si="3"/>
        <v>#REF!</v>
      </c>
      <c r="BC17" s="121" t="e">
        <f t="shared" si="3"/>
        <v>#REF!</v>
      </c>
      <c r="BD17" s="121" t="e">
        <f t="shared" si="3"/>
        <v>#REF!</v>
      </c>
      <c r="BE17" s="121" t="e">
        <f t="shared" si="3"/>
        <v>#REF!</v>
      </c>
      <c r="BF17" s="121" t="e">
        <f t="shared" si="3"/>
        <v>#REF!</v>
      </c>
      <c r="BG17" s="121" t="e">
        <f t="shared" si="3"/>
        <v>#REF!</v>
      </c>
      <c r="BH17" s="121" t="e">
        <f t="shared" si="3"/>
        <v>#REF!</v>
      </c>
      <c r="BI17" s="121" t="e">
        <f t="shared" si="3"/>
        <v>#REF!</v>
      </c>
      <c r="BJ17" s="121" t="e">
        <f t="shared" si="3"/>
        <v>#REF!</v>
      </c>
      <c r="BK17" s="121" t="e">
        <f t="shared" si="3"/>
        <v>#REF!</v>
      </c>
    </row>
    <row r="18" spans="2:64" x14ac:dyDescent="0.15">
      <c r="B18" s="127" t="s">
        <v>476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52905686.650000006</v>
      </c>
      <c r="O18" s="121">
        <f t="shared" si="4"/>
        <v>43496169.050000004</v>
      </c>
      <c r="P18" s="121">
        <f t="shared" si="4"/>
        <v>32411450.375000004</v>
      </c>
      <c r="Q18" s="121">
        <f t="shared" si="4"/>
        <v>21466856.850000001</v>
      </c>
      <c r="R18" s="121">
        <f t="shared" si="4"/>
        <v>10725823.425000001</v>
      </c>
      <c r="S18" s="121">
        <f t="shared" si="4"/>
        <v>0</v>
      </c>
      <c r="T18" s="121">
        <f t="shared" si="4"/>
        <v>-10761876.475</v>
      </c>
      <c r="U18" s="121">
        <f t="shared" si="4"/>
        <v>-21440391.25</v>
      </c>
      <c r="V18" s="121">
        <f t="shared" si="4"/>
        <v>-31034769.675000001</v>
      </c>
      <c r="W18" s="121">
        <f t="shared" si="4"/>
        <v>-40713576.149999999</v>
      </c>
      <c r="X18" s="121">
        <f t="shared" si="4"/>
        <v>-50297829.674999997</v>
      </c>
      <c r="Y18" s="121">
        <f t="shared" si="4"/>
        <v>-60024183.199999996</v>
      </c>
      <c r="Z18" s="121">
        <f t="shared" si="4"/>
        <v>-69654981.724999994</v>
      </c>
      <c r="AA18" s="121">
        <f t="shared" si="4"/>
        <v>-79220665.399999991</v>
      </c>
      <c r="AB18" s="121">
        <f t="shared" si="4"/>
        <v>-87777125.615624994</v>
      </c>
      <c r="AC18" s="121">
        <f t="shared" si="4"/>
        <v>-96303224.970749989</v>
      </c>
      <c r="AD18" s="121">
        <f t="shared" si="4"/>
        <v>-104553016.694475</v>
      </c>
      <c r="AE18" s="121">
        <f t="shared" si="4"/>
        <v>-112740889.7982</v>
      </c>
      <c r="AF18" s="121">
        <f t="shared" si="4"/>
        <v>-120991222.92982499</v>
      </c>
      <c r="AG18" s="121">
        <f t="shared" si="4"/>
        <v>-129126424.15004998</v>
      </c>
      <c r="AH18" s="121">
        <f t="shared" si="4"/>
        <v>-137065545.70377499</v>
      </c>
      <c r="AI18" s="121">
        <f t="shared" si="4"/>
        <v>-145187747.83539999</v>
      </c>
      <c r="AJ18" s="121">
        <f t="shared" ref="AJ18:BK18" si="5">AJ15+AJ17</f>
        <v>-153099037.99052498</v>
      </c>
      <c r="AK18" s="121">
        <f t="shared" si="5"/>
        <v>-161258934.69564998</v>
      </c>
      <c r="AL18" s="121">
        <f t="shared" si="5"/>
        <v>-169266295.40077499</v>
      </c>
      <c r="AM18" s="121">
        <f t="shared" si="5"/>
        <v>-177326540.0501</v>
      </c>
      <c r="AN18" s="121" t="e">
        <f t="shared" si="5"/>
        <v>#REF!</v>
      </c>
      <c r="AO18" s="121" t="e">
        <f t="shared" si="5"/>
        <v>#REF!</v>
      </c>
      <c r="AP18" s="121" t="e">
        <f t="shared" si="5"/>
        <v>#REF!</v>
      </c>
      <c r="AQ18" s="121" t="e">
        <f t="shared" si="5"/>
        <v>#REF!</v>
      </c>
      <c r="AR18" s="121" t="e">
        <f t="shared" si="5"/>
        <v>#REF!</v>
      </c>
      <c r="AS18" s="121" t="e">
        <f t="shared" si="5"/>
        <v>#REF!</v>
      </c>
      <c r="AT18" s="121" t="e">
        <f t="shared" si="5"/>
        <v>#REF!</v>
      </c>
      <c r="AU18" s="121" t="e">
        <f t="shared" si="5"/>
        <v>#REF!</v>
      </c>
      <c r="AV18" s="121" t="e">
        <f t="shared" si="5"/>
        <v>#REF!</v>
      </c>
      <c r="AW18" s="121" t="e">
        <f t="shared" si="5"/>
        <v>#REF!</v>
      </c>
      <c r="AX18" s="121" t="e">
        <f t="shared" si="5"/>
        <v>#REF!</v>
      </c>
      <c r="AY18" s="121" t="e">
        <f t="shared" si="5"/>
        <v>#REF!</v>
      </c>
      <c r="AZ18" s="121" t="e">
        <f t="shared" si="5"/>
        <v>#REF!</v>
      </c>
      <c r="BA18" s="121" t="e">
        <f t="shared" si="5"/>
        <v>#REF!</v>
      </c>
      <c r="BB18" s="121" t="e">
        <f t="shared" si="5"/>
        <v>#REF!</v>
      </c>
      <c r="BC18" s="121" t="e">
        <f t="shared" si="5"/>
        <v>#REF!</v>
      </c>
      <c r="BD18" s="121" t="e">
        <f t="shared" si="5"/>
        <v>#REF!</v>
      </c>
      <c r="BE18" s="121" t="e">
        <f t="shared" si="5"/>
        <v>#REF!</v>
      </c>
      <c r="BF18" s="121" t="e">
        <f t="shared" si="5"/>
        <v>#REF!</v>
      </c>
      <c r="BG18" s="121" t="e">
        <f t="shared" si="5"/>
        <v>#REF!</v>
      </c>
      <c r="BH18" s="121" t="e">
        <f t="shared" si="5"/>
        <v>#REF!</v>
      </c>
      <c r="BI18" s="121" t="e">
        <f t="shared" si="5"/>
        <v>#REF!</v>
      </c>
      <c r="BJ18" s="121" t="e">
        <f t="shared" si="5"/>
        <v>#REF!</v>
      </c>
      <c r="BK18" s="121" t="e">
        <f t="shared" si="5"/>
        <v>#REF!</v>
      </c>
      <c r="BL18" s="130" t="e">
        <f>BK18-BK9</f>
        <v>#REF!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967</v>
      </c>
      <c r="C21" s="75" t="s">
        <v>859</v>
      </c>
      <c r="D21" s="75" t="s">
        <v>857</v>
      </c>
      <c r="E21" s="75" t="s">
        <v>858</v>
      </c>
      <c r="F21" s="75" t="s">
        <v>855</v>
      </c>
      <c r="G21" s="75" t="s">
        <v>856</v>
      </c>
      <c r="L21" s="130"/>
      <c r="U21" s="130"/>
    </row>
    <row r="22" spans="2:64" x14ac:dyDescent="0.15">
      <c r="B22" s="136" t="s">
        <v>970</v>
      </c>
      <c r="C22" s="75" t="s">
        <v>147</v>
      </c>
      <c r="D22" s="75" t="s">
        <v>936</v>
      </c>
      <c r="E22" s="75" t="s">
        <v>852</v>
      </c>
      <c r="L22" s="130"/>
    </row>
    <row r="23" spans="2:64" x14ac:dyDescent="0.15">
      <c r="B23" s="136" t="s">
        <v>934</v>
      </c>
      <c r="C23" s="75" t="s">
        <v>147</v>
      </c>
      <c r="D23" s="225" t="s">
        <v>960</v>
      </c>
      <c r="E23" s="75" t="s">
        <v>961</v>
      </c>
      <c r="L23" s="130"/>
    </row>
    <row r="24" spans="2:64" x14ac:dyDescent="0.15">
      <c r="B24" s="138" t="s">
        <v>935</v>
      </c>
      <c r="C24" s="75" t="s">
        <v>936</v>
      </c>
      <c r="D24" s="225" t="s">
        <v>852</v>
      </c>
      <c r="E24" s="75" t="s">
        <v>853</v>
      </c>
      <c r="L24" s="130"/>
    </row>
    <row r="25" spans="2:64" x14ac:dyDescent="0.15">
      <c r="B25" s="138" t="s">
        <v>971</v>
      </c>
      <c r="C25" s="75" t="s">
        <v>963</v>
      </c>
      <c r="D25" s="225" t="s">
        <v>937</v>
      </c>
      <c r="E25" s="75" t="s">
        <v>966</v>
      </c>
      <c r="F25" s="75" t="s">
        <v>964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845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4">
        <f>C27</f>
        <v>0</v>
      </c>
      <c r="G27" s="224">
        <f>F29</f>
        <v>-156230214.65000001</v>
      </c>
      <c r="L27" s="130"/>
    </row>
    <row r="28" spans="2:64" x14ac:dyDescent="0.15">
      <c r="B28" s="138" t="s">
        <v>846</v>
      </c>
      <c r="C28" s="121">
        <f>C29-C27</f>
        <v>-47195599.800000004</v>
      </c>
      <c r="D28" s="121">
        <f>D29-D27</f>
        <v>-56128928.199999981</v>
      </c>
      <c r="E28" s="121">
        <f>E29-E27</f>
        <v>-52905686.650000021</v>
      </c>
      <c r="F28" s="224">
        <f>SUM(C28:E28)</f>
        <v>-156230214.65000001</v>
      </c>
      <c r="G28" s="145" t="e">
        <f>G29-G27</f>
        <v>#REF!</v>
      </c>
      <c r="L28" s="130"/>
    </row>
    <row r="29" spans="2:64" x14ac:dyDescent="0.15">
      <c r="B29" s="138" t="s">
        <v>847</v>
      </c>
      <c r="C29" s="121">
        <f>H9</f>
        <v>-47195599.800000004</v>
      </c>
      <c r="D29" s="130">
        <f>N9</f>
        <v>-103324527.99999999</v>
      </c>
      <c r="E29" s="130">
        <f>S9</f>
        <v>-156230214.65000001</v>
      </c>
      <c r="F29" s="224">
        <f>E29</f>
        <v>-156230214.65000001</v>
      </c>
      <c r="G29" s="224" t="e">
        <f>'FIN-CASHFLOW_CWS'!BK58</f>
        <v>#REF!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965</v>
      </c>
      <c r="D32" s="75" t="s">
        <v>843</v>
      </c>
      <c r="E32" s="75" t="s">
        <v>844</v>
      </c>
      <c r="F32" s="75" t="s">
        <v>912</v>
      </c>
    </row>
    <row r="33" spans="1:15" x14ac:dyDescent="0.15">
      <c r="C33" s="224"/>
      <c r="D33" s="75"/>
      <c r="E33" s="75"/>
    </row>
    <row r="34" spans="1:15" x14ac:dyDescent="0.15">
      <c r="B34" s="138" t="s">
        <v>1114</v>
      </c>
      <c r="C34" s="221">
        <f>'FIN-VALUE_DB'!C41</f>
        <v>0.75500000000000012</v>
      </c>
      <c r="D34" s="121" t="e">
        <f>NPV(+C34/12,I6:BK6)</f>
        <v>#REF!</v>
      </c>
      <c r="E34" s="130">
        <f>D28*-1</f>
        <v>56128928.199999981</v>
      </c>
      <c r="F34" s="237" t="e">
        <f>E34/D34</f>
        <v>#REF!</v>
      </c>
    </row>
    <row r="35" spans="1:15" x14ac:dyDescent="0.15">
      <c r="B35" s="138" t="s">
        <v>962</v>
      </c>
      <c r="C35" s="221">
        <f>'FIN-VALUE_DB'!D41</f>
        <v>0.48000000000000009</v>
      </c>
      <c r="D35" s="121" t="e">
        <f>NPV(+C35/12,N6:BK6)</f>
        <v>#REF!</v>
      </c>
      <c r="E35" s="130">
        <f>E28*-1</f>
        <v>52905686.650000021</v>
      </c>
      <c r="F35" s="237" t="e">
        <f>E35/D35</f>
        <v>#REF!</v>
      </c>
    </row>
    <row r="36" spans="1:15" x14ac:dyDescent="0.15">
      <c r="B36" s="138" t="s">
        <v>860</v>
      </c>
      <c r="C36" s="221">
        <f>'FIN-VALUE_DB'!E41</f>
        <v>0.25000000000000006</v>
      </c>
      <c r="D36" s="121" t="e">
        <f>NPV(+C36/12,V6:BK6)</f>
        <v>#REF!</v>
      </c>
      <c r="E36" s="130"/>
      <c r="F36" s="237" t="e">
        <f>E36/D36</f>
        <v>#REF!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850</v>
      </c>
      <c r="B39" s="48" t="s">
        <v>958</v>
      </c>
      <c r="C39" s="34" t="s">
        <v>929</v>
      </c>
      <c r="D39" s="34" t="s">
        <v>931</v>
      </c>
      <c r="E39" s="34" t="s">
        <v>957</v>
      </c>
      <c r="F39" s="373" t="s">
        <v>850</v>
      </c>
      <c r="G39" s="373"/>
      <c r="H39" s="373"/>
    </row>
    <row r="40" spans="1:15" ht="13.5" customHeight="1" x14ac:dyDescent="0.15">
      <c r="A40" s="34"/>
      <c r="B40" s="48"/>
      <c r="C40" s="34"/>
      <c r="D40" s="34"/>
      <c r="E40" s="34"/>
      <c r="F40" s="75" t="s">
        <v>930</v>
      </c>
      <c r="G40" s="75" t="s">
        <v>857</v>
      </c>
      <c r="H40" s="75" t="s">
        <v>858</v>
      </c>
    </row>
    <row r="41" spans="1:15" x14ac:dyDescent="0.15">
      <c r="B41" s="33" t="s">
        <v>914</v>
      </c>
    </row>
    <row r="42" spans="1:15" x14ac:dyDescent="0.15">
      <c r="B42" s="106" t="s">
        <v>849</v>
      </c>
      <c r="C42" s="33" t="s">
        <v>147</v>
      </c>
      <c r="D42" s="121">
        <f>C13/2</f>
        <v>23597799.900000002</v>
      </c>
      <c r="F42" s="238">
        <f>D42/E44</f>
        <v>0.5</v>
      </c>
      <c r="G42" s="239" t="e">
        <f>F42*(1-G52)</f>
        <v>#REF!</v>
      </c>
      <c r="H42" s="240" t="e">
        <f>G42*(1-H60)</f>
        <v>#REF!</v>
      </c>
      <c r="L42" s="223"/>
    </row>
    <row r="43" spans="1:15" x14ac:dyDescent="0.15">
      <c r="B43" s="106" t="s">
        <v>915</v>
      </c>
      <c r="C43" s="33" t="s">
        <v>147</v>
      </c>
      <c r="D43" s="121">
        <f>C13/2</f>
        <v>23597799.900000002</v>
      </c>
      <c r="F43" s="238">
        <f>D43/E44</f>
        <v>0.5</v>
      </c>
      <c r="G43" s="239" t="e">
        <f>F43*(1-G52)</f>
        <v>#REF!</v>
      </c>
      <c r="H43" s="240" t="e">
        <f>G43*(1-H60)</f>
        <v>#REF!</v>
      </c>
    </row>
    <row r="44" spans="1:15" x14ac:dyDescent="0.15">
      <c r="B44" s="47" t="s">
        <v>848</v>
      </c>
      <c r="E44" s="121">
        <f>D43+D42</f>
        <v>47195599.800000004</v>
      </c>
    </row>
    <row r="45" spans="1:15" x14ac:dyDescent="0.15">
      <c r="B45" s="106" t="s">
        <v>925</v>
      </c>
      <c r="D45" s="234">
        <v>50000</v>
      </c>
      <c r="L45" s="223"/>
    </row>
    <row r="46" spans="1:15" x14ac:dyDescent="0.15">
      <c r="B46" s="106" t="s">
        <v>926</v>
      </c>
      <c r="D46" s="234">
        <v>50000</v>
      </c>
    </row>
    <row r="47" spans="1:15" x14ac:dyDescent="0.15">
      <c r="B47" s="47" t="s">
        <v>916</v>
      </c>
      <c r="D47" s="235">
        <f>SUM(D45:D46)</f>
        <v>100000</v>
      </c>
    </row>
    <row r="48" spans="1:15" x14ac:dyDescent="0.15">
      <c r="B48" s="47" t="s">
        <v>917</v>
      </c>
      <c r="D48" s="131">
        <f>E44/D47</f>
        <v>471.95599800000002</v>
      </c>
    </row>
    <row r="49" spans="2:12" x14ac:dyDescent="0.15">
      <c r="B49" s="47" t="s">
        <v>920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851</v>
      </c>
    </row>
    <row r="52" spans="2:12" x14ac:dyDescent="0.15">
      <c r="B52" s="106" t="s">
        <v>918</v>
      </c>
      <c r="C52" s="33" t="s">
        <v>936</v>
      </c>
      <c r="D52" s="121">
        <f>E34</f>
        <v>56128928.199999981</v>
      </c>
      <c r="F52" s="238"/>
      <c r="G52" s="242" t="e">
        <f>D52/E53</f>
        <v>#REF!</v>
      </c>
      <c r="H52" s="242" t="e">
        <f>G52*(1-H60)</f>
        <v>#REF!</v>
      </c>
      <c r="L52" s="223"/>
    </row>
    <row r="53" spans="2:12" x14ac:dyDescent="0.15">
      <c r="B53" s="47" t="s">
        <v>848</v>
      </c>
      <c r="E53" s="121" t="e">
        <f>D34</f>
        <v>#REF!</v>
      </c>
    </row>
    <row r="54" spans="2:12" x14ac:dyDescent="0.15">
      <c r="B54" s="106" t="s">
        <v>927</v>
      </c>
      <c r="D54" s="234" t="e">
        <f>D47/(1-G52)-D47</f>
        <v>#REF!</v>
      </c>
      <c r="L54" s="223"/>
    </row>
    <row r="55" spans="2:12" x14ac:dyDescent="0.15">
      <c r="B55" s="47" t="s">
        <v>916</v>
      </c>
      <c r="D55" s="235" t="e">
        <f>D47+D54</f>
        <v>#REF!</v>
      </c>
    </row>
    <row r="56" spans="2:12" x14ac:dyDescent="0.15">
      <c r="B56" s="47" t="s">
        <v>917</v>
      </c>
      <c r="D56" s="131" t="e">
        <f>E53/D55</f>
        <v>#REF!</v>
      </c>
    </row>
    <row r="57" spans="2:12" x14ac:dyDescent="0.15">
      <c r="B57" s="47" t="s">
        <v>920</v>
      </c>
      <c r="D57" s="131"/>
      <c r="F57" s="241"/>
      <c r="G57" s="294" t="e">
        <f>SUM(G42:G56)</f>
        <v>#REF!</v>
      </c>
    </row>
    <row r="58" spans="2:12" x14ac:dyDescent="0.15">
      <c r="B58" s="33"/>
    </row>
    <row r="59" spans="2:12" x14ac:dyDescent="0.15">
      <c r="B59" s="33" t="s">
        <v>851</v>
      </c>
    </row>
    <row r="60" spans="2:12" x14ac:dyDescent="0.15">
      <c r="B60" s="106" t="s">
        <v>919</v>
      </c>
      <c r="C60" s="33" t="s">
        <v>852</v>
      </c>
      <c r="D60" s="121">
        <f>E35</f>
        <v>52905686.650000021</v>
      </c>
      <c r="F60" s="238"/>
      <c r="H60" s="242" t="e">
        <f>D60/E61</f>
        <v>#REF!</v>
      </c>
      <c r="L60" s="223"/>
    </row>
    <row r="61" spans="2:12" x14ac:dyDescent="0.15">
      <c r="B61" s="47" t="s">
        <v>848</v>
      </c>
      <c r="E61" s="121" t="e">
        <f>D35</f>
        <v>#REF!</v>
      </c>
    </row>
    <row r="62" spans="2:12" x14ac:dyDescent="0.15">
      <c r="B62" s="106" t="s">
        <v>928</v>
      </c>
      <c r="D62" s="234" t="e">
        <f>D55/(1-H60)-D55</f>
        <v>#REF!</v>
      </c>
      <c r="L62" s="223"/>
    </row>
    <row r="63" spans="2:12" x14ac:dyDescent="0.15">
      <c r="B63" s="47" t="s">
        <v>916</v>
      </c>
      <c r="D63" s="235" t="e">
        <f>D55+D62</f>
        <v>#REF!</v>
      </c>
    </row>
    <row r="64" spans="2:12" x14ac:dyDescent="0.15">
      <c r="B64" s="47" t="s">
        <v>917</v>
      </c>
      <c r="D64" s="131" t="e">
        <f>E61/D63</f>
        <v>#REF!</v>
      </c>
    </row>
    <row r="65" spans="2:8" x14ac:dyDescent="0.15">
      <c r="B65" s="33" t="s">
        <v>920</v>
      </c>
      <c r="F65" s="241"/>
      <c r="G65" s="242"/>
      <c r="H65" s="294" t="e">
        <f>H60+H52+H43+H42</f>
        <v>#REF!</v>
      </c>
    </row>
    <row r="66" spans="2:8" x14ac:dyDescent="0.15">
      <c r="B66" s="48"/>
    </row>
    <row r="67" spans="2:8" x14ac:dyDescent="0.15">
      <c r="B67" s="138" t="s">
        <v>959</v>
      </c>
      <c r="C67" s="75" t="s">
        <v>921</v>
      </c>
      <c r="D67" s="75" t="s">
        <v>912</v>
      </c>
      <c r="E67" s="75" t="s">
        <v>922</v>
      </c>
      <c r="F67" s="75" t="s">
        <v>924</v>
      </c>
    </row>
    <row r="68" spans="2:8" x14ac:dyDescent="0.15">
      <c r="C68" s="75"/>
      <c r="D68" s="75"/>
      <c r="E68" s="75"/>
    </row>
    <row r="69" spans="2:8" x14ac:dyDescent="0.15">
      <c r="B69" s="33" t="s">
        <v>969</v>
      </c>
      <c r="C69" s="130" t="e">
        <f>D36</f>
        <v>#REF!</v>
      </c>
    </row>
    <row r="70" spans="2:8" x14ac:dyDescent="0.15">
      <c r="B70" s="138" t="s">
        <v>849</v>
      </c>
      <c r="C70" s="130">
        <f>D42</f>
        <v>23597799.900000002</v>
      </c>
      <c r="D70" s="236" t="e">
        <f>H42</f>
        <v>#REF!</v>
      </c>
      <c r="E70" s="130" t="e">
        <f>$C$69*D70</f>
        <v>#REF!</v>
      </c>
      <c r="F70" s="243" t="e">
        <f>E70/C70</f>
        <v>#REF!</v>
      </c>
    </row>
    <row r="71" spans="2:8" x14ac:dyDescent="0.15">
      <c r="B71" s="138" t="s">
        <v>915</v>
      </c>
      <c r="C71" s="130">
        <f>D43</f>
        <v>23597799.900000002</v>
      </c>
      <c r="D71" s="236" t="e">
        <f>H43</f>
        <v>#REF!</v>
      </c>
      <c r="E71" s="130" t="e">
        <f>$C$69*D71</f>
        <v>#REF!</v>
      </c>
      <c r="F71" s="243" t="e">
        <f>E71/C71</f>
        <v>#REF!</v>
      </c>
    </row>
    <row r="72" spans="2:8" x14ac:dyDescent="0.15">
      <c r="B72" s="138" t="s">
        <v>918</v>
      </c>
      <c r="C72" s="130">
        <f>D52</f>
        <v>56128928.199999981</v>
      </c>
      <c r="D72" s="236" t="e">
        <f>H52</f>
        <v>#REF!</v>
      </c>
      <c r="E72" s="130" t="e">
        <f>$C$69*D72</f>
        <v>#REF!</v>
      </c>
      <c r="F72" s="243" t="e">
        <f>E72/C72</f>
        <v>#REF!</v>
      </c>
    </row>
    <row r="73" spans="2:8" x14ac:dyDescent="0.15">
      <c r="B73" s="138" t="s">
        <v>919</v>
      </c>
      <c r="C73" s="130">
        <f>D60</f>
        <v>52905686.650000021</v>
      </c>
      <c r="D73" s="236" t="e">
        <f>H60</f>
        <v>#REF!</v>
      </c>
      <c r="E73" s="130" t="e">
        <f>$C$69*D73</f>
        <v>#REF!</v>
      </c>
      <c r="F73" s="243" t="e">
        <f>E73/C73</f>
        <v>#REF!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923</v>
      </c>
      <c r="C75" s="130">
        <f>SUM(C70:C73)</f>
        <v>156230214.65000001</v>
      </c>
      <c r="D75" s="236" t="e">
        <f>SUM(D70:D73)</f>
        <v>#REF!</v>
      </c>
      <c r="E75" s="130" t="e">
        <f>SUM(E70:E73)</f>
        <v>#REF!</v>
      </c>
      <c r="F75" s="243" t="e">
        <f>E75/C75</f>
        <v>#REF!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4" t="s">
        <v>151</v>
      </c>
      <c r="B3" s="371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9342424</v>
      </c>
      <c r="D7" s="250">
        <f>STAFF_CWS!I570</f>
        <v>9342424</v>
      </c>
      <c r="E7" s="250">
        <f>STAFF_CWS!J570</f>
        <v>9342424</v>
      </c>
      <c r="F7" s="250">
        <f>STAFF_CWS!K570</f>
        <v>9343899.6999999993</v>
      </c>
      <c r="G7" s="250">
        <f>STAFF_CWS!L570</f>
        <v>9344016.0999999996</v>
      </c>
      <c r="H7" s="250">
        <f>STAFF_CWS!M570</f>
        <v>9344132.5</v>
      </c>
      <c r="I7" s="250">
        <f>STAFF_CWS!N570</f>
        <v>9343899.6999999993</v>
      </c>
      <c r="J7" s="250">
        <f>STAFF_CWS!O570</f>
        <v>9344016.0999999996</v>
      </c>
      <c r="K7" s="250">
        <f>STAFF_CWS!P570</f>
        <v>9343708.3000000007</v>
      </c>
      <c r="L7" s="250">
        <f>STAFF_CWS!Q570</f>
        <v>9343708.3000000007</v>
      </c>
      <c r="M7" s="250">
        <f>STAFF_CWS!R570</f>
        <v>9343708.3000000007</v>
      </c>
      <c r="N7" s="250">
        <f>STAFF_CWS!S570</f>
        <v>9343252.5999999996</v>
      </c>
      <c r="O7" s="250">
        <f>STAFF_CWS!T570</f>
        <v>10786292.050000001</v>
      </c>
      <c r="P7" s="250">
        <f>STAFF_CWS!U570</f>
        <v>10788811.9</v>
      </c>
      <c r="Q7" s="250">
        <f>STAFF_CWS!V570</f>
        <v>10789421.800000001</v>
      </c>
      <c r="R7" s="250">
        <f>STAFF_CWS!W570</f>
        <v>10789421.800000001</v>
      </c>
      <c r="S7" s="250">
        <f>STAFF_CWS!X570</f>
        <v>10790079.85</v>
      </c>
      <c r="T7" s="250">
        <f>STAFF_CWS!Y570</f>
        <v>10790818.15</v>
      </c>
      <c r="U7" s="250">
        <f>STAFF_CWS!Z570</f>
        <v>9789421.8000000007</v>
      </c>
      <c r="V7" s="250">
        <f>STAFF_CWS!AA570</f>
        <v>9790079.8499999996</v>
      </c>
      <c r="W7" s="250">
        <f>STAFF_CWS!AB570</f>
        <v>9788811.9000000004</v>
      </c>
      <c r="X7" s="250">
        <f>STAFF_CWS!AC570</f>
        <v>9788811.9000000004</v>
      </c>
      <c r="Y7" s="250">
        <f>STAFF_CWS!AD570</f>
        <v>9788811.9000000004</v>
      </c>
      <c r="Z7" s="250">
        <f>STAFF_CWS!AE570</f>
        <v>9786292.0500000007</v>
      </c>
      <c r="AA7" s="250">
        <f>STAFF_CWS!AF570</f>
        <v>8249759</v>
      </c>
      <c r="AB7" s="250">
        <f>STAFF_CWS!AG570</f>
        <v>8254259.1394999996</v>
      </c>
      <c r="AC7" s="250">
        <f>STAFF_CWS!AH570</f>
        <v>8255759.1581000006</v>
      </c>
      <c r="AD7" s="250">
        <f>STAFF_CWS!AI570</f>
        <v>8255759.1581000006</v>
      </c>
      <c r="AE7" s="250">
        <f>STAFF_CWS!AJ570</f>
        <v>8256824.1859999998</v>
      </c>
      <c r="AF7" s="250">
        <f>STAFF_CWS!AK570</f>
        <v>8258324.2045999998</v>
      </c>
      <c r="AG7" s="250">
        <f>STAFF_CWS!AL570</f>
        <v>8255759.1581000006</v>
      </c>
      <c r="AH7" s="250">
        <f>STAFF_CWS!AM570</f>
        <v>8256824.1859999998</v>
      </c>
      <c r="AI7" s="250">
        <f>STAFF_CWS!AN570</f>
        <v>8254259.1394999996</v>
      </c>
      <c r="AJ7" s="250">
        <f>STAFF_CWS!AO570</f>
        <v>8254259.1394999996</v>
      </c>
      <c r="AK7" s="250">
        <f>STAFF_CWS!AP570</f>
        <v>8254259.1394999996</v>
      </c>
      <c r="AL7" s="250">
        <f>STAFF_CWS!AQ570</f>
        <v>8249759.0836999994</v>
      </c>
      <c r="AM7" s="250" t="e">
        <f>STAFF_CWS!AR570</f>
        <v>#VALUE!</v>
      </c>
      <c r="AN7" s="250" t="e">
        <f>STAFF_CWS!AS570</f>
        <v>#VALUE!</v>
      </c>
      <c r="AO7" s="250" t="e">
        <f>STAFF_CWS!AT570</f>
        <v>#VALUE!</v>
      </c>
      <c r="AP7" s="250" t="e">
        <f>STAFF_CWS!AU570</f>
        <v>#VALUE!</v>
      </c>
      <c r="AQ7" s="250" t="e">
        <f>STAFF_CWS!AV570</f>
        <v>#VALUE!</v>
      </c>
      <c r="AR7" s="250" t="e">
        <f>STAFF_CWS!AW570</f>
        <v>#VALUE!</v>
      </c>
      <c r="AS7" s="250" t="e">
        <f>STAFF_CWS!AX570</f>
        <v>#VALUE!</v>
      </c>
      <c r="AT7" s="250" t="e">
        <f>STAFF_CWS!AY570</f>
        <v>#VALUE!</v>
      </c>
      <c r="AU7" s="250" t="e">
        <f>STAFF_CWS!AZ570</f>
        <v>#VALUE!</v>
      </c>
      <c r="AV7" s="250" t="e">
        <f>STAFF_CWS!BA570</f>
        <v>#VALUE!</v>
      </c>
      <c r="AW7" s="250" t="e">
        <f>STAFF_CWS!BB570</f>
        <v>#VALUE!</v>
      </c>
      <c r="AX7" s="250" t="e">
        <f>STAFF_CWS!BC570</f>
        <v>#VALUE!</v>
      </c>
      <c r="AY7" s="250" t="e">
        <f>STAFF_CWS!BD570</f>
        <v>#VALUE!</v>
      </c>
      <c r="AZ7" s="250" t="e">
        <f>STAFF_CWS!BE570</f>
        <v>#VALUE!</v>
      </c>
      <c r="BA7" s="250" t="e">
        <f>STAFF_CWS!BF570</f>
        <v>#VALUE!</v>
      </c>
      <c r="BB7" s="250" t="e">
        <f>STAFF_CWS!BG570</f>
        <v>#VALUE!</v>
      </c>
      <c r="BC7" s="250" t="e">
        <f>STAFF_CWS!BH570</f>
        <v>#VALUE!</v>
      </c>
      <c r="BD7" s="250" t="e">
        <f>STAFF_CWS!BI570</f>
        <v>#VALUE!</v>
      </c>
      <c r="BE7" s="250" t="e">
        <f>STAFF_CWS!BJ570</f>
        <v>#VALUE!</v>
      </c>
      <c r="BF7" s="250" t="e">
        <f>STAFF_CWS!BK570</f>
        <v>#VALUE!</v>
      </c>
      <c r="BG7" s="250" t="e">
        <f>STAFF_CWS!BL570</f>
        <v>#VALUE!</v>
      </c>
      <c r="BH7" s="250" t="e">
        <f>STAFF_CWS!BM570</f>
        <v>#VALUE!</v>
      </c>
      <c r="BI7" s="250" t="e">
        <f>STAFF_CWS!BN570</f>
        <v>#VALUE!</v>
      </c>
      <c r="BJ7" s="250" t="e">
        <f>STAFF_CWS!BO570</f>
        <v>#REF!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4" t="s">
        <v>154</v>
      </c>
      <c r="B9" s="371"/>
    </row>
    <row r="10" spans="1:62" x14ac:dyDescent="0.15">
      <c r="C10" s="371" t="s">
        <v>35</v>
      </c>
      <c r="D10" s="371"/>
      <c r="E10" s="371"/>
      <c r="F10" s="371"/>
      <c r="G10" s="371"/>
      <c r="H10" s="371"/>
      <c r="I10" s="371"/>
      <c r="J10" s="371"/>
      <c r="K10" s="371"/>
      <c r="L10" s="371"/>
      <c r="M10" s="371"/>
      <c r="N10" s="371"/>
      <c r="O10" s="371" t="s">
        <v>36</v>
      </c>
      <c r="P10" s="371"/>
      <c r="Q10" s="371"/>
      <c r="R10" s="371"/>
      <c r="S10" s="371"/>
      <c r="T10" s="371"/>
      <c r="U10" s="371"/>
      <c r="V10" s="371"/>
      <c r="W10" s="371"/>
      <c r="X10" s="371"/>
      <c r="Y10" s="371"/>
      <c r="Z10" s="371"/>
      <c r="AA10" s="371" t="s">
        <v>37</v>
      </c>
      <c r="AB10" s="371"/>
      <c r="AC10" s="371"/>
      <c r="AD10" s="371"/>
      <c r="AE10" s="371"/>
      <c r="AF10" s="371"/>
      <c r="AG10" s="371"/>
      <c r="AH10" s="371"/>
      <c r="AI10" s="371"/>
      <c r="AJ10" s="371"/>
      <c r="AK10" s="371"/>
      <c r="AL10" s="371"/>
      <c r="AM10" s="371" t="s">
        <v>38</v>
      </c>
      <c r="AN10" s="371"/>
      <c r="AO10" s="371"/>
      <c r="AP10" s="371"/>
      <c r="AQ10" s="371"/>
      <c r="AR10" s="371"/>
      <c r="AS10" s="371"/>
      <c r="AT10" s="371"/>
      <c r="AU10" s="371"/>
      <c r="AV10" s="371"/>
      <c r="AW10" s="371"/>
      <c r="AX10" s="371"/>
      <c r="AY10" s="371" t="s">
        <v>39</v>
      </c>
      <c r="AZ10" s="371"/>
      <c r="BA10" s="371"/>
      <c r="BB10" s="371"/>
      <c r="BC10" s="371"/>
      <c r="BD10" s="371"/>
      <c r="BE10" s="371"/>
      <c r="BF10" s="371"/>
      <c r="BG10" s="371"/>
      <c r="BH10" s="371"/>
      <c r="BI10" s="371"/>
      <c r="BJ10" s="371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581</v>
      </c>
    </row>
    <row r="19" spans="1:62" x14ac:dyDescent="0.15">
      <c r="C19" s="371" t="s">
        <v>35</v>
      </c>
      <c r="D19" s="371"/>
      <c r="E19" s="371"/>
      <c r="F19" s="371"/>
      <c r="G19" s="371"/>
      <c r="H19" s="371"/>
      <c r="I19" s="371"/>
      <c r="J19" s="371"/>
      <c r="K19" s="371"/>
      <c r="L19" s="371"/>
      <c r="M19" s="371"/>
      <c r="N19" s="371"/>
      <c r="O19" s="371" t="s">
        <v>36</v>
      </c>
      <c r="P19" s="371"/>
      <c r="Q19" s="371"/>
      <c r="R19" s="371"/>
      <c r="S19" s="371"/>
      <c r="T19" s="371"/>
      <c r="U19" s="371"/>
      <c r="V19" s="371"/>
      <c r="W19" s="371"/>
      <c r="X19" s="371"/>
      <c r="Y19" s="371"/>
      <c r="Z19" s="371"/>
      <c r="AA19" s="371" t="s">
        <v>37</v>
      </c>
      <c r="AB19" s="371"/>
      <c r="AC19" s="371"/>
      <c r="AD19" s="371"/>
      <c r="AE19" s="371"/>
      <c r="AF19" s="371"/>
      <c r="AG19" s="371"/>
      <c r="AH19" s="371"/>
      <c r="AI19" s="371"/>
      <c r="AJ19" s="371"/>
      <c r="AK19" s="371"/>
      <c r="AL19" s="371"/>
      <c r="AM19" s="371" t="s">
        <v>38</v>
      </c>
      <c r="AN19" s="371"/>
      <c r="AO19" s="371"/>
      <c r="AP19" s="371"/>
      <c r="AQ19" s="371"/>
      <c r="AR19" s="371"/>
      <c r="AS19" s="371"/>
      <c r="AT19" s="371"/>
      <c r="AU19" s="371"/>
      <c r="AV19" s="371"/>
      <c r="AW19" s="371"/>
      <c r="AX19" s="371"/>
      <c r="AY19" s="371" t="s">
        <v>39</v>
      </c>
      <c r="AZ19" s="371"/>
      <c r="BA19" s="371"/>
      <c r="BB19" s="371"/>
      <c r="BC19" s="371"/>
      <c r="BD19" s="371"/>
      <c r="BE19" s="371"/>
      <c r="BF19" s="371"/>
      <c r="BG19" s="371"/>
      <c r="BH19" s="371"/>
      <c r="BI19" s="371"/>
      <c r="BJ19" s="371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>
        <f>'REV-REVCALC_CWS'!AA90</f>
        <v>622000</v>
      </c>
      <c r="AB22" s="250">
        <f>'REV-REVCALC_CWS'!AB90</f>
        <v>1006004.65</v>
      </c>
      <c r="AC22" s="250">
        <f>'REV-REVCALC_CWS'!AC90</f>
        <v>1134005.27</v>
      </c>
      <c r="AD22" s="250">
        <f>'REV-REVCALC_CWS'!AD90</f>
        <v>1134005.27</v>
      </c>
      <c r="AE22" s="250">
        <f>'REV-REVCALC_CWS'!AE90</f>
        <v>1234006.2</v>
      </c>
      <c r="AF22" s="250">
        <f>'REV-REVCALC_CWS'!AF90</f>
        <v>1362006.8199999998</v>
      </c>
      <c r="AG22" s="250">
        <f>'REV-REVCALC_CWS'!AG90</f>
        <v>1134005.27</v>
      </c>
      <c r="AH22" s="250">
        <f>'REV-REVCALC_CWS'!AH90</f>
        <v>1234006.2</v>
      </c>
      <c r="AI22" s="250">
        <f>'REV-REVCALC_CWS'!AI90</f>
        <v>1006004.65</v>
      </c>
      <c r="AJ22" s="250">
        <f>'REV-REVCALC_CWS'!AJ90</f>
        <v>1006004.65</v>
      </c>
      <c r="AK22" s="250">
        <f>'REV-REVCALC_CWS'!AK90</f>
        <v>1006004.65</v>
      </c>
      <c r="AL22" s="250">
        <f>'REV-REVCALC_CWS'!AL90</f>
        <v>622002.79</v>
      </c>
      <c r="AM22" s="250" t="e">
        <f>'REV-REVCALC_CWS'!AM90</f>
        <v>#REF!</v>
      </c>
      <c r="AN22" s="250" t="e">
        <f>'REV-REVCALC_CWS'!AN90</f>
        <v>#REF!</v>
      </c>
      <c r="AO22" s="250" t="e">
        <f>'REV-REVCALC_CWS'!AO90</f>
        <v>#REF!</v>
      </c>
      <c r="AP22" s="250" t="e">
        <f>'REV-REVCALC_CWS'!AP90</f>
        <v>#REF!</v>
      </c>
      <c r="AQ22" s="250" t="e">
        <f>'REV-REVCALC_CWS'!AQ90</f>
        <v>#REF!</v>
      </c>
      <c r="AR22" s="250" t="e">
        <f>'REV-REVCALC_CWS'!AR90</f>
        <v>#REF!</v>
      </c>
      <c r="AS22" s="250" t="e">
        <f>'REV-REVCALC_CWS'!AS90</f>
        <v>#REF!</v>
      </c>
      <c r="AT22" s="250" t="e">
        <f>'REV-REVCALC_CWS'!AT90</f>
        <v>#REF!</v>
      </c>
      <c r="AU22" s="250" t="e">
        <f>'REV-REVCALC_CWS'!AU90</f>
        <v>#REF!</v>
      </c>
      <c r="AV22" s="250" t="e">
        <f>'REV-REVCALC_CWS'!AV90</f>
        <v>#REF!</v>
      </c>
      <c r="AW22" s="250" t="e">
        <f>'REV-REVCALC_CWS'!AW90</f>
        <v>#REF!</v>
      </c>
      <c r="AX22" s="250" t="e">
        <f>'REV-REVCALC_CWS'!AX90</f>
        <v>#REF!</v>
      </c>
      <c r="AY22" s="250" t="e">
        <f>'REV-REVCALC_CWS'!AY90</f>
        <v>#REF!</v>
      </c>
      <c r="AZ22" s="250" t="e">
        <f>'REV-REVCALC_CWS'!AZ90</f>
        <v>#REF!</v>
      </c>
      <c r="BA22" s="250" t="e">
        <f>'REV-REVCALC_CWS'!BA90</f>
        <v>#REF!</v>
      </c>
      <c r="BB22" s="250" t="e">
        <f>'REV-REVCALC_CWS'!BB90</f>
        <v>#REF!</v>
      </c>
      <c r="BC22" s="250" t="e">
        <f>'REV-REVCALC_CWS'!BC90</f>
        <v>#REF!</v>
      </c>
      <c r="BD22" s="250" t="e">
        <f>'REV-REVCALC_CWS'!BD90</f>
        <v>#REF!</v>
      </c>
      <c r="BE22" s="250" t="e">
        <f>'REV-REVCALC_CWS'!BE90</f>
        <v>#REF!</v>
      </c>
      <c r="BF22" s="250" t="e">
        <f>'REV-REVCALC_CWS'!BF90</f>
        <v>#REF!</v>
      </c>
      <c r="BG22" s="250" t="e">
        <f>'REV-REVCALC_CWS'!BG90</f>
        <v>#REF!</v>
      </c>
      <c r="BH22" s="250" t="e">
        <f>'REV-REVCALC_CWS'!BH90</f>
        <v>#REF!</v>
      </c>
      <c r="BI22" s="250" t="e">
        <f>'REV-REVCALC_CWS'!BI90</f>
        <v>#REF!</v>
      </c>
      <c r="BJ22" s="250" t="e">
        <f>'REV-REVCALC_CWS'!BJ90</f>
        <v>#REF!</v>
      </c>
    </row>
    <row r="23" spans="1:62" x14ac:dyDescent="0.15">
      <c r="B23" s="33" t="s">
        <v>585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582</v>
      </c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583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584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1" t="s">
        <v>35</v>
      </c>
      <c r="D31" s="371"/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 t="s">
        <v>36</v>
      </c>
      <c r="P31" s="371"/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 t="s">
        <v>37</v>
      </c>
      <c r="AB31" s="371"/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 t="s">
        <v>38</v>
      </c>
      <c r="AN31" s="371"/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 t="s">
        <v>39</v>
      </c>
      <c r="AZ31" s="371"/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1016</v>
      </c>
      <c r="C40" s="74" t="s">
        <v>147</v>
      </c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785</v>
      </c>
      <c r="C42" s="250">
        <f>+'FIN-P&amp;L_CWS'!D207</f>
        <v>-28592</v>
      </c>
      <c r="D42" s="250">
        <f>+'FIN-P&amp;L_CWS'!E207</f>
        <v>-9388940.666666666</v>
      </c>
      <c r="E42" s="250">
        <f>+'FIN-P&amp;L_CWS'!F207</f>
        <v>-9361632.333333334</v>
      </c>
      <c r="F42" s="250">
        <f>+'FIN-P&amp;L_CWS'!G207</f>
        <v>-9364689</v>
      </c>
      <c r="G42" s="250">
        <f>+'FIN-P&amp;L_CWS'!H207</f>
        <v>-9337791.3666666653</v>
      </c>
      <c r="H42" s="250">
        <f>+'FIN-P&amp;L_CWS'!I207</f>
        <v>-9369667.7666666657</v>
      </c>
      <c r="I42" s="250">
        <f>+'FIN-P&amp;L_CWS'!J207</f>
        <v>-9367014.166666666</v>
      </c>
      <c r="J42" s="250">
        <f>+'FIN-P&amp;L_CWS'!K207</f>
        <v>-9407331.3666666653</v>
      </c>
      <c r="K42" s="250">
        <f>+'FIN-P&amp;L_CWS'!L207</f>
        <v>-9371227.7666666657</v>
      </c>
      <c r="L42" s="250">
        <f>+'FIN-P&amp;L_CWS'!M207</f>
        <v>-9375569.9666666668</v>
      </c>
      <c r="M42" s="250">
        <f>+'FIN-P&amp;L_CWS'!N207</f>
        <v>-9363434.9666666668</v>
      </c>
      <c r="N42" s="250">
        <f>+'FIN-P&amp;L_CWS'!O207</f>
        <v>-9349459.9666666668</v>
      </c>
      <c r="O42" s="250">
        <f>+'FIN-P&amp;L_CWS'!P207</f>
        <v>-9356849.2666666657</v>
      </c>
      <c r="P42" s="250">
        <f>+'FIN-P&amp;L_CWS'!Q207</f>
        <v>-10754935.341666667</v>
      </c>
      <c r="Q42" s="250">
        <f>+'FIN-P&amp;L_CWS'!R207</f>
        <v>-10702490.191666666</v>
      </c>
      <c r="R42" s="250">
        <f>+'FIN-P&amp;L_CWS'!S207</f>
        <v>-10682220.091666667</v>
      </c>
      <c r="S42" s="250">
        <f>+'FIN-P&amp;L_CWS'!T207</f>
        <v>-10701785.091666667</v>
      </c>
      <c r="T42" s="250">
        <f>+'FIN-P&amp;L_CWS'!U207</f>
        <v>-10674708.141666666</v>
      </c>
      <c r="U42" s="250">
        <f>+'FIN-P&amp;L_CWS'!V207</f>
        <v>-10665711.441666666</v>
      </c>
      <c r="V42" s="250">
        <f>+'FIN-P&amp;L_CWS'!W207</f>
        <v>-9692391.7583333347</v>
      </c>
      <c r="W42" s="250">
        <f>+'FIN-P&amp;L_CWS'!X207</f>
        <v>-9681634.8083333336</v>
      </c>
      <c r="X42" s="250">
        <f>+'FIN-P&amp;L_CWS'!Y207</f>
        <v>-9709596.8583333343</v>
      </c>
      <c r="Y42" s="250">
        <f>+'FIN-P&amp;L_CWS'!Z207</f>
        <v>-9728111.8583333343</v>
      </c>
      <c r="Z42" s="250">
        <f>+'FIN-P&amp;L_CWS'!AA207</f>
        <v>-9709596.8583333343</v>
      </c>
      <c r="AA42" s="250">
        <f>+'FIN-P&amp;L_CWS'!AB207</f>
        <v>-9750947.0083333347</v>
      </c>
      <c r="AB42" s="250">
        <f>+'FIN-P&amp;L_CWS'!AC207</f>
        <v>-8199817.8822916662</v>
      </c>
      <c r="AC42" s="250">
        <f>+'FIN-P&amp;L_CWS'!AD207</f>
        <v>-8147170.0384583324</v>
      </c>
      <c r="AD42" s="250">
        <f>+'FIN-P&amp;L_CWS'!AE207</f>
        <v>-8123549.4370583342</v>
      </c>
      <c r="AE42" s="250">
        <f>+'FIN-P&amp;L_CWS'!AF207</f>
        <v>-8145654.4370583342</v>
      </c>
      <c r="AF42" s="250">
        <f>+'FIN-P&amp;L_CWS'!AG207</f>
        <v>-8108113.5349583318</v>
      </c>
      <c r="AG42" s="250">
        <f>+'FIN-P&amp;L_CWS'!AH207</f>
        <v>-8096912.9335583327</v>
      </c>
      <c r="AH42" s="250">
        <f>+'FIN-P&amp;L_CWS'!AI207</f>
        <v>-8124904.4370583342</v>
      </c>
      <c r="AI42" s="250">
        <f>+'FIN-P&amp;L_CWS'!AJ207</f>
        <v>-8111913.5349583318</v>
      </c>
      <c r="AJ42" s="250">
        <f>+'FIN-P&amp;L_CWS'!AK207</f>
        <v>-8141050.0384583324</v>
      </c>
      <c r="AK42" s="250">
        <f>+'FIN-P&amp;L_CWS'!AL207</f>
        <v>-8161655.0384583324</v>
      </c>
      <c r="AL42" s="250">
        <f>+'FIN-P&amp;L_CWS'!AM207</f>
        <v>-8141050.0384583324</v>
      </c>
      <c r="AM42" s="250">
        <f>+'FIN-P&amp;L_CWS'!AN207</f>
        <v>-8196801.8426583325</v>
      </c>
      <c r="AN42" s="250" t="e">
        <f>+'FIN-P&amp;L_CWS'!AO207</f>
        <v>#REF!</v>
      </c>
      <c r="AO42" s="250" t="e">
        <f>+'FIN-P&amp;L_CWS'!AP207</f>
        <v>#REF!</v>
      </c>
      <c r="AP42" s="250" t="e">
        <f>+'FIN-P&amp;L_CWS'!AQ207</f>
        <v>#REF!</v>
      </c>
      <c r="AQ42" s="250" t="e">
        <f>+'FIN-P&amp;L_CWS'!AR207</f>
        <v>#REF!</v>
      </c>
      <c r="AR42" s="250" t="e">
        <f>+'FIN-P&amp;L_CWS'!AS207</f>
        <v>#REF!</v>
      </c>
      <c r="AS42" s="250" t="e">
        <f>+'FIN-P&amp;L_CWS'!AT207</f>
        <v>#REF!</v>
      </c>
      <c r="AT42" s="250" t="e">
        <f>+'FIN-P&amp;L_CWS'!AU207</f>
        <v>#REF!</v>
      </c>
      <c r="AU42" s="250" t="e">
        <f>+'FIN-P&amp;L_CWS'!AV207</f>
        <v>#REF!</v>
      </c>
      <c r="AV42" s="250" t="e">
        <f>+'FIN-P&amp;L_CWS'!AW207</f>
        <v>#REF!</v>
      </c>
      <c r="AW42" s="250" t="e">
        <f>+'FIN-P&amp;L_CWS'!AX207</f>
        <v>#REF!</v>
      </c>
      <c r="AX42" s="250" t="e">
        <f>+'FIN-P&amp;L_CWS'!AY207</f>
        <v>#REF!</v>
      </c>
      <c r="AY42" s="250" t="e">
        <f>+'FIN-P&amp;L_CWS'!AZ207</f>
        <v>#REF!</v>
      </c>
      <c r="AZ42" s="250" t="e">
        <f>+'FIN-P&amp;L_CWS'!BA207</f>
        <v>#REF!</v>
      </c>
      <c r="BA42" s="250" t="e">
        <f>+'FIN-P&amp;L_CWS'!BB207</f>
        <v>#REF!</v>
      </c>
      <c r="BB42" s="250" t="e">
        <f>+'FIN-P&amp;L_CWS'!BC207</f>
        <v>#REF!</v>
      </c>
      <c r="BC42" s="250" t="e">
        <f>+'FIN-P&amp;L_CWS'!BD207</f>
        <v>#REF!</v>
      </c>
      <c r="BD42" s="250" t="e">
        <f>+'FIN-P&amp;L_CWS'!BE207</f>
        <v>#REF!</v>
      </c>
      <c r="BE42" s="250" t="e">
        <f>+'FIN-P&amp;L_CWS'!BF207</f>
        <v>#REF!</v>
      </c>
      <c r="BF42" s="250" t="e">
        <f>+'FIN-P&amp;L_CWS'!BG207</f>
        <v>#REF!</v>
      </c>
      <c r="BG42" s="250" t="e">
        <f>+'FIN-P&amp;L_CWS'!BH207</f>
        <v>#REF!</v>
      </c>
      <c r="BH42" s="250" t="e">
        <f>+'FIN-P&amp;L_CWS'!BI207</f>
        <v>#REF!</v>
      </c>
      <c r="BI42" s="250" t="e">
        <f>+'FIN-P&amp;L_CWS'!BJ207</f>
        <v>#REF!</v>
      </c>
      <c r="BJ42" s="250" t="e">
        <f>+'FIN-P&amp;L_CWS'!BK207</f>
        <v>#REF!</v>
      </c>
      <c r="BK42" s="250" t="e">
        <f>+'FIN-P&amp;L_CWS'!BL207</f>
        <v>#REF!</v>
      </c>
    </row>
    <row r="43" spans="1:64" x14ac:dyDescent="0.15">
      <c r="B43" s="33" t="s">
        <v>1103</v>
      </c>
      <c r="C43" s="250">
        <f>+'FIN-P&amp;L_CWS'!D208</f>
        <v>-28592</v>
      </c>
      <c r="D43" s="250">
        <f>+'FIN-P&amp;L_CWS'!E208</f>
        <v>-9417532.666666666</v>
      </c>
      <c r="E43" s="250">
        <f>+'FIN-P&amp;L_CWS'!F208</f>
        <v>-18779165</v>
      </c>
      <c r="F43" s="250">
        <f>+'FIN-P&amp;L_CWS'!G208</f>
        <v>-28143854</v>
      </c>
      <c r="G43" s="250">
        <f>+'FIN-P&amp;L_CWS'!H208</f>
        <v>-37481645.366666667</v>
      </c>
      <c r="H43" s="250">
        <f>+'FIN-P&amp;L_CWS'!I208</f>
        <v>-46851313.133333333</v>
      </c>
      <c r="I43" s="250">
        <f>+'FIN-P&amp;L_CWS'!J208</f>
        <v>-56218327.299999997</v>
      </c>
      <c r="J43" s="250">
        <f>+'FIN-P&amp;L_CWS'!K208</f>
        <v>-65625658.666666664</v>
      </c>
      <c r="K43" s="250">
        <f>+'FIN-P&amp;L_CWS'!L208</f>
        <v>-74996886.433333337</v>
      </c>
      <c r="L43" s="250">
        <f>+'FIN-P&amp;L_CWS'!M208</f>
        <v>-84372456.400000006</v>
      </c>
      <c r="M43" s="250">
        <f>+'FIN-P&amp;L_CWS'!N208</f>
        <v>-93735891.366666675</v>
      </c>
      <c r="N43" s="250">
        <f>+'FIN-P&amp;L_CWS'!O208</f>
        <v>-103085351.33333334</v>
      </c>
      <c r="O43" s="250">
        <f>+'FIN-P&amp;L_CWS'!P208</f>
        <v>-112442200.60000001</v>
      </c>
      <c r="P43" s="250">
        <f>+'FIN-P&amp;L_CWS'!Q208</f>
        <v>-123197135.94166668</v>
      </c>
      <c r="Q43" s="250">
        <f>+'FIN-P&amp;L_CWS'!R208</f>
        <v>-133899626.13333334</v>
      </c>
      <c r="R43" s="250">
        <f>+'FIN-P&amp;L_CWS'!S208</f>
        <v>-144581846.22499999</v>
      </c>
      <c r="S43" s="250">
        <f>+'FIN-P&amp;L_CWS'!T208</f>
        <v>-155283631.31666666</v>
      </c>
      <c r="T43" s="250">
        <f>+'FIN-P&amp;L_CWS'!U208</f>
        <v>-165958339.45833331</v>
      </c>
      <c r="U43" s="250">
        <f>+'FIN-P&amp;L_CWS'!V208</f>
        <v>-176624050.89999998</v>
      </c>
      <c r="V43" s="250">
        <f>+'FIN-P&amp;L_CWS'!W208</f>
        <v>-186316442.6583333</v>
      </c>
      <c r="W43" s="250">
        <f>+'FIN-P&amp;L_CWS'!X208</f>
        <v>-195998077.46666664</v>
      </c>
      <c r="X43" s="250">
        <f>+'FIN-P&amp;L_CWS'!Y208</f>
        <v>-205707674.32499999</v>
      </c>
      <c r="Y43" s="250">
        <f>+'FIN-P&amp;L_CWS'!Z208</f>
        <v>-215435786.18333334</v>
      </c>
      <c r="Z43" s="250">
        <f>+'FIN-P&amp;L_CWS'!AA208</f>
        <v>-225145383.04166669</v>
      </c>
      <c r="AA43" s="250">
        <f>+'FIN-P&amp;L_CWS'!AB208</f>
        <v>-234896330.05000001</v>
      </c>
      <c r="AB43" s="250">
        <f>+'FIN-P&amp;L_CWS'!AC208</f>
        <v>-243096147.93229169</v>
      </c>
      <c r="AC43" s="250">
        <f>+'FIN-P&amp;L_CWS'!AD208</f>
        <v>-251243317.97075003</v>
      </c>
      <c r="AD43" s="250">
        <f>+'FIN-P&amp;L_CWS'!AE208</f>
        <v>-259366867.40780836</v>
      </c>
      <c r="AE43" s="250">
        <f>+'FIN-P&amp;L_CWS'!AF208</f>
        <v>-267512521.84486669</v>
      </c>
      <c r="AF43" s="250">
        <f>+'FIN-P&amp;L_CWS'!AG208</f>
        <v>-275620635.379825</v>
      </c>
      <c r="AG43" s="250">
        <f>+'FIN-P&amp;L_CWS'!AH208</f>
        <v>-283717548.31338334</v>
      </c>
      <c r="AH43" s="250">
        <f>+'FIN-P&amp;L_CWS'!AI208</f>
        <v>-291842452.75044167</v>
      </c>
      <c r="AI43" s="250">
        <f>+'FIN-P&amp;L_CWS'!AJ208</f>
        <v>-299954366.28539997</v>
      </c>
      <c r="AJ43" s="250">
        <f>+'FIN-P&amp;L_CWS'!AK208</f>
        <v>-308095416.32385832</v>
      </c>
      <c r="AK43" s="250">
        <f>+'FIN-P&amp;L_CWS'!AL208</f>
        <v>-316257071.36231667</v>
      </c>
      <c r="AL43" s="250">
        <f>+'FIN-P&amp;L_CWS'!AM208</f>
        <v>-324398121.40077502</v>
      </c>
      <c r="AM43" s="250">
        <f>+'FIN-P&amp;L_CWS'!AN208</f>
        <v>-332594923.24343336</v>
      </c>
      <c r="AN43" s="250" t="e">
        <f>+'FIN-P&amp;L_CWS'!AO208</f>
        <v>#REF!</v>
      </c>
      <c r="AO43" s="250" t="e">
        <f>+'FIN-P&amp;L_CWS'!AP208</f>
        <v>#REF!</v>
      </c>
      <c r="AP43" s="250" t="e">
        <f>+'FIN-P&amp;L_CWS'!AQ208</f>
        <v>#REF!</v>
      </c>
      <c r="AQ43" s="250" t="e">
        <f>+'FIN-P&amp;L_CWS'!AR208</f>
        <v>#REF!</v>
      </c>
      <c r="AR43" s="250" t="e">
        <f>+'FIN-P&amp;L_CWS'!AS208</f>
        <v>#REF!</v>
      </c>
      <c r="AS43" s="250" t="e">
        <f>+'FIN-P&amp;L_CWS'!AT208</f>
        <v>#REF!</v>
      </c>
      <c r="AT43" s="250" t="e">
        <f>+'FIN-P&amp;L_CWS'!AU208</f>
        <v>#REF!</v>
      </c>
      <c r="AU43" s="250" t="e">
        <f>+'FIN-P&amp;L_CWS'!AV208</f>
        <v>#REF!</v>
      </c>
      <c r="AV43" s="250" t="e">
        <f>+'FIN-P&amp;L_CWS'!AW208</f>
        <v>#REF!</v>
      </c>
      <c r="AW43" s="250" t="e">
        <f>+'FIN-P&amp;L_CWS'!AX208</f>
        <v>#REF!</v>
      </c>
      <c r="AX43" s="250" t="e">
        <f>+'FIN-P&amp;L_CWS'!AY208</f>
        <v>#REF!</v>
      </c>
      <c r="AY43" s="250" t="e">
        <f>+'FIN-P&amp;L_CWS'!AZ208</f>
        <v>#REF!</v>
      </c>
      <c r="AZ43" s="250" t="e">
        <f>+'FIN-P&amp;L_CWS'!BA208</f>
        <v>#REF!</v>
      </c>
      <c r="BA43" s="250" t="e">
        <f>+'FIN-P&amp;L_CWS'!BB208</f>
        <v>#REF!</v>
      </c>
      <c r="BB43" s="250" t="e">
        <f>+'FIN-P&amp;L_CWS'!BC208</f>
        <v>#REF!</v>
      </c>
      <c r="BC43" s="250" t="e">
        <f>+'FIN-P&amp;L_CWS'!BD208</f>
        <v>#REF!</v>
      </c>
      <c r="BD43" s="250" t="e">
        <f>+'FIN-P&amp;L_CWS'!BE208</f>
        <v>#REF!</v>
      </c>
      <c r="BE43" s="250" t="e">
        <f>+'FIN-P&amp;L_CWS'!BF208</f>
        <v>#REF!</v>
      </c>
      <c r="BF43" s="250" t="e">
        <f>+'FIN-P&amp;L_CWS'!BG208</f>
        <v>#REF!</v>
      </c>
      <c r="BG43" s="250" t="e">
        <f>+'FIN-P&amp;L_CWS'!BH208</f>
        <v>#REF!</v>
      </c>
      <c r="BH43" s="250" t="e">
        <f>+'FIN-P&amp;L_CWS'!BI208</f>
        <v>#REF!</v>
      </c>
      <c r="BI43" s="250" t="e">
        <f>+'FIN-P&amp;L_CWS'!BJ208</f>
        <v>#REF!</v>
      </c>
      <c r="BJ43" s="250" t="e">
        <f>+'FIN-P&amp;L_CWS'!BK208</f>
        <v>#REF!</v>
      </c>
      <c r="BK43" s="250" t="e">
        <f>+'FIN-P&amp;L_CWS'!BL208</f>
        <v>#REF!</v>
      </c>
    </row>
    <row r="44" spans="1:64" x14ac:dyDescent="0.15">
      <c r="B44" s="33" t="s">
        <v>1105</v>
      </c>
      <c r="C44" s="250">
        <f>+'FIN-CASHFLOW_CWS'!C67</f>
        <v>-28592</v>
      </c>
      <c r="D44" s="250">
        <f>+'FIN-CASHFLOW_CWS'!D67</f>
        <v>-9431224</v>
      </c>
      <c r="E44" s="250">
        <f>+'FIN-CASHFLOW_CWS'!E67</f>
        <v>-9395824</v>
      </c>
      <c r="F44" s="250">
        <f>+'FIN-CASHFLOW_CWS'!F67</f>
        <v>-9433214</v>
      </c>
      <c r="G44" s="250">
        <f>+'FIN-CASHFLOW_CWS'!G67</f>
        <v>-9510339.6999999993</v>
      </c>
      <c r="H44" s="250">
        <f>+'FIN-CASHFLOW_CWS'!H67</f>
        <v>-9396406.0999999996</v>
      </c>
      <c r="I44" s="250">
        <f>+'FIN-CASHFLOW_CWS'!I67</f>
        <v>-9357752.5</v>
      </c>
      <c r="J44" s="250">
        <f>+'FIN-CASHFLOW_CWS'!J67</f>
        <v>-9384929.6999999993</v>
      </c>
      <c r="K44" s="250">
        <f>+'FIN-CASHFLOW_CWS'!K67</f>
        <v>-9361966.0999999996</v>
      </c>
      <c r="L44" s="250">
        <f>+'FIN-CASHFLOW_CWS'!L67</f>
        <v>-9338668.3000000007</v>
      </c>
      <c r="M44" s="250">
        <f>+'FIN-CASHFLOW_CWS'!M67</f>
        <v>-9361793.3000000007</v>
      </c>
      <c r="N44" s="250">
        <f>+'FIN-CASHFLOW_CWS'!N67</f>
        <v>-9323818.3000000007</v>
      </c>
      <c r="O44" s="250">
        <f>+'FIN-CASHFLOW_CWS'!O67</f>
        <v>-9409517.5999999996</v>
      </c>
      <c r="P44" s="250">
        <f>+'FIN-CASHFLOW_CWS'!P67</f>
        <v>-11084718.675000001</v>
      </c>
      <c r="Q44" s="250">
        <f>+'FIN-CASHFLOW_CWS'!Q67</f>
        <v>-10944593.525</v>
      </c>
      <c r="R44" s="250">
        <f>+'FIN-CASHFLOW_CWS'!R67</f>
        <v>-10741033.425000001</v>
      </c>
      <c r="S44" s="250">
        <f>+'FIN-CASHFLOW_CWS'!S67</f>
        <v>-10725823.425000001</v>
      </c>
      <c r="T44" s="250">
        <f>+'FIN-CASHFLOW_CWS'!T67</f>
        <v>-10761876.475</v>
      </c>
      <c r="U44" s="250">
        <f>+'FIN-CASHFLOW_CWS'!U67</f>
        <v>-10678514.775</v>
      </c>
      <c r="V44" s="250">
        <f>+'FIN-CASHFLOW_CWS'!V67</f>
        <v>-9594378.4250000007</v>
      </c>
      <c r="W44" s="250">
        <f>+'FIN-CASHFLOW_CWS'!W67</f>
        <v>-9678806.4749999996</v>
      </c>
      <c r="X44" s="250">
        <f>+'FIN-CASHFLOW_CWS'!X67</f>
        <v>-9584253.5250000004</v>
      </c>
      <c r="Y44" s="250">
        <f>+'FIN-CASHFLOW_CWS'!Y67</f>
        <v>-9726353.5250000004</v>
      </c>
      <c r="Z44" s="250">
        <f>+'FIN-CASHFLOW_CWS'!Z67</f>
        <v>-9630798.5250000004</v>
      </c>
      <c r="AA44" s="250">
        <f>+'FIN-CASHFLOW_CWS'!AA67</f>
        <v>-9565683.6750000007</v>
      </c>
      <c r="AB44" s="250">
        <f>+'FIN-CASHFLOW_CWS'!AB67</f>
        <v>-8556460.2156249993</v>
      </c>
      <c r="AC44" s="250">
        <f>+'FIN-CASHFLOW_CWS'!AC67</f>
        <v>-8526099.3551249988</v>
      </c>
      <c r="AD44" s="250">
        <f>+'FIN-CASHFLOW_CWS'!AD67</f>
        <v>-8249791.7237250013</v>
      </c>
      <c r="AE44" s="250">
        <f>+'FIN-CASHFLOW_CWS'!AE67</f>
        <v>-8187873.1037250012</v>
      </c>
      <c r="AF44" s="250">
        <f>+'FIN-CASHFLOW_CWS'!AF67</f>
        <v>-8250333.1316249985</v>
      </c>
      <c r="AG44" s="250">
        <f>+'FIN-CASHFLOW_CWS'!AG67</f>
        <v>-8135201.2202249989</v>
      </c>
      <c r="AH44" s="250">
        <f>+'FIN-CASHFLOW_CWS'!AH67</f>
        <v>-7939121.5537250014</v>
      </c>
      <c r="AI44" s="250">
        <f>+'FIN-CASHFLOW_CWS'!AI67</f>
        <v>-8122202.1316249985</v>
      </c>
      <c r="AJ44" s="250">
        <f>+'FIN-CASHFLOW_CWS'!AJ67</f>
        <v>-7911290.1551249996</v>
      </c>
      <c r="AK44" s="250">
        <f>+'FIN-CASHFLOW_CWS'!AK67</f>
        <v>-8159896.7051249994</v>
      </c>
      <c r="AL44" s="250">
        <f>+'FIN-CASHFLOW_CWS'!AL67</f>
        <v>-8007360.7051249994</v>
      </c>
      <c r="AM44" s="250">
        <f>+'FIN-CASHFLOW_CWS'!AM67</f>
        <v>-8060244.6493249992</v>
      </c>
      <c r="AN44" s="250" t="e">
        <f>+'FIN-CASHFLOW_CWS'!AN67</f>
        <v>#REF!</v>
      </c>
      <c r="AO44" s="250" t="e">
        <f>+'FIN-CASHFLOW_CWS'!AO67</f>
        <v>#REF!</v>
      </c>
      <c r="AP44" s="250" t="e">
        <f>+'FIN-CASHFLOW_CWS'!AP67</f>
        <v>#REF!</v>
      </c>
      <c r="AQ44" s="250" t="e">
        <f>+'FIN-CASHFLOW_CWS'!AQ67</f>
        <v>#REF!</v>
      </c>
      <c r="AR44" s="250" t="e">
        <f>+'FIN-CASHFLOW_CWS'!AR67</f>
        <v>#REF!</v>
      </c>
      <c r="AS44" s="250" t="e">
        <f>+'FIN-CASHFLOW_CWS'!AS67</f>
        <v>#REF!</v>
      </c>
      <c r="AT44" s="250" t="e">
        <f>+'FIN-CASHFLOW_CWS'!AT67</f>
        <v>#REF!</v>
      </c>
      <c r="AU44" s="250" t="e">
        <f>+'FIN-CASHFLOW_CWS'!AU67</f>
        <v>#REF!</v>
      </c>
      <c r="AV44" s="250" t="e">
        <f>+'FIN-CASHFLOW_CWS'!AV67</f>
        <v>#REF!</v>
      </c>
      <c r="AW44" s="250" t="e">
        <f>+'FIN-CASHFLOW_CWS'!AW67</f>
        <v>#REF!</v>
      </c>
      <c r="AX44" s="250" t="e">
        <f>+'FIN-CASHFLOW_CWS'!AX67</f>
        <v>#REF!</v>
      </c>
      <c r="AY44" s="250" t="e">
        <f>+'FIN-CASHFLOW_CWS'!AY67</f>
        <v>#REF!</v>
      </c>
      <c r="AZ44" s="250" t="e">
        <f>+'FIN-CASHFLOW_CWS'!AZ67</f>
        <v>#REF!</v>
      </c>
      <c r="BA44" s="250" t="e">
        <f>+'FIN-CASHFLOW_CWS'!BA67</f>
        <v>#REF!</v>
      </c>
      <c r="BB44" s="250" t="e">
        <f>+'FIN-CASHFLOW_CWS'!BB67</f>
        <v>#REF!</v>
      </c>
      <c r="BC44" s="250" t="e">
        <f>+'FIN-CASHFLOW_CWS'!BC67</f>
        <v>#REF!</v>
      </c>
      <c r="BD44" s="250" t="e">
        <f>+'FIN-CASHFLOW_CWS'!BD67</f>
        <v>#REF!</v>
      </c>
      <c r="BE44" s="250" t="e">
        <f>+'FIN-CASHFLOW_CWS'!BE67</f>
        <v>#REF!</v>
      </c>
      <c r="BF44" s="250" t="e">
        <f>+'FIN-CASHFLOW_CWS'!BF67</f>
        <v>#REF!</v>
      </c>
      <c r="BG44" s="250" t="e">
        <f>+'FIN-CASHFLOW_CWS'!BG67</f>
        <v>#REF!</v>
      </c>
      <c r="BH44" s="250" t="e">
        <f>+'FIN-CASHFLOW_CWS'!BH67</f>
        <v>#REF!</v>
      </c>
      <c r="BI44" s="250" t="e">
        <f>+'FIN-CASHFLOW_CWS'!BI67</f>
        <v>#REF!</v>
      </c>
      <c r="BJ44" s="250" t="e">
        <f>+'FIN-CASHFLOW_CWS'!BJ67</f>
        <v>#REF!</v>
      </c>
      <c r="BK44" s="250" t="e">
        <f>+'FIN-CASHFLOW_CWS'!BK67</f>
        <v>#REF!</v>
      </c>
      <c r="BL44" s="66"/>
    </row>
    <row r="45" spans="1:64" x14ac:dyDescent="0.15">
      <c r="B45" s="33" t="s">
        <v>1104</v>
      </c>
      <c r="C45" s="250">
        <f>+'FIN-CASHFLOW_CWS'!C70</f>
        <v>-28592</v>
      </c>
      <c r="D45" s="250">
        <f>+'FIN-CASHFLOW_CWS'!D70</f>
        <v>-9459816</v>
      </c>
      <c r="E45" s="250">
        <f>+'FIN-CASHFLOW_CWS'!E70</f>
        <v>-18855640</v>
      </c>
      <c r="F45" s="250">
        <f>+'FIN-CASHFLOW_CWS'!F70</f>
        <v>-28288854</v>
      </c>
      <c r="G45" s="250">
        <f>+'FIN-CASHFLOW_CWS'!G70</f>
        <v>-37799193.700000003</v>
      </c>
      <c r="H45" s="250">
        <f>+'FIN-CASHFLOW_CWS'!H70</f>
        <v>-47195599.800000004</v>
      </c>
      <c r="I45" s="250">
        <f>+'FIN-CASHFLOW_CWS'!I70</f>
        <v>-56553352.300000004</v>
      </c>
      <c r="J45" s="250">
        <f>+'FIN-CASHFLOW_CWS'!J70</f>
        <v>-65938282</v>
      </c>
      <c r="K45" s="250">
        <f>+'FIN-CASHFLOW_CWS'!K70</f>
        <v>-75300248.099999994</v>
      </c>
      <c r="L45" s="250">
        <f>+'FIN-CASHFLOW_CWS'!L70</f>
        <v>-84638916.399999991</v>
      </c>
      <c r="M45" s="250">
        <f>+'FIN-CASHFLOW_CWS'!M70</f>
        <v>-94000709.699999988</v>
      </c>
      <c r="N45" s="250">
        <f>+'FIN-CASHFLOW_CWS'!N70</f>
        <v>-103324527.99999999</v>
      </c>
      <c r="O45" s="250">
        <f>+'FIN-CASHFLOW_CWS'!O70</f>
        <v>-112734045.59999998</v>
      </c>
      <c r="P45" s="250">
        <f>+'FIN-CASHFLOW_CWS'!P70</f>
        <v>-123818764.27499998</v>
      </c>
      <c r="Q45" s="250">
        <f>+'FIN-CASHFLOW_CWS'!Q70</f>
        <v>-134763357.79999998</v>
      </c>
      <c r="R45" s="250">
        <f>+'FIN-CASHFLOW_CWS'!R70</f>
        <v>-145504391.22499999</v>
      </c>
      <c r="S45" s="250">
        <f>+'FIN-CASHFLOW_CWS'!S70</f>
        <v>-156230214.65000001</v>
      </c>
      <c r="T45" s="250">
        <f>+'FIN-CASHFLOW_CWS'!T70</f>
        <v>-166992091.125</v>
      </c>
      <c r="U45" s="250">
        <f>+'FIN-CASHFLOW_CWS'!U70</f>
        <v>-177670605.90000001</v>
      </c>
      <c r="V45" s="250">
        <f>+'FIN-CASHFLOW_CWS'!V70</f>
        <v>-187264984.32500002</v>
      </c>
      <c r="W45" s="250">
        <f>+'FIN-CASHFLOW_CWS'!W70</f>
        <v>-196943790.80000001</v>
      </c>
      <c r="X45" s="250">
        <f>+'FIN-CASHFLOW_CWS'!X70</f>
        <v>-206528044.32500002</v>
      </c>
      <c r="Y45" s="250">
        <f>+'FIN-CASHFLOW_CWS'!Y70</f>
        <v>-216254397.85000002</v>
      </c>
      <c r="Z45" s="250">
        <f>+'FIN-CASHFLOW_CWS'!Z70</f>
        <v>-225885196.37500003</v>
      </c>
      <c r="AA45" s="250">
        <f>+'FIN-CASHFLOW_CWS'!AA70</f>
        <v>-235450880.05000004</v>
      </c>
      <c r="AB45" s="250">
        <f>+'FIN-CASHFLOW_CWS'!AB70</f>
        <v>-244007340.26562503</v>
      </c>
      <c r="AC45" s="250">
        <f>+'FIN-CASHFLOW_CWS'!AC70</f>
        <v>-252533439.62075004</v>
      </c>
      <c r="AD45" s="250">
        <f>+'FIN-CASHFLOW_CWS'!AD70</f>
        <v>-260783231.34447503</v>
      </c>
      <c r="AE45" s="250">
        <f>+'FIN-CASHFLOW_CWS'!AE70</f>
        <v>-268971104.44820005</v>
      </c>
      <c r="AF45" s="250">
        <f>+'FIN-CASHFLOW_CWS'!AF70</f>
        <v>-277221437.57982504</v>
      </c>
      <c r="AG45" s="250">
        <f>+'FIN-CASHFLOW_CWS'!AG70</f>
        <v>-285356638.80005002</v>
      </c>
      <c r="AH45" s="250">
        <f>+'FIN-CASHFLOW_CWS'!AH70</f>
        <v>-293295760.35377502</v>
      </c>
      <c r="AI45" s="250">
        <f>+'FIN-CASHFLOW_CWS'!AI70</f>
        <v>-301417962.48540002</v>
      </c>
      <c r="AJ45" s="250">
        <f>+'FIN-CASHFLOW_CWS'!AJ70</f>
        <v>-309329252.64052504</v>
      </c>
      <c r="AK45" s="250">
        <f>+'FIN-CASHFLOW_CWS'!AK70</f>
        <v>-317489149.34565002</v>
      </c>
      <c r="AL45" s="250">
        <f>+'FIN-CASHFLOW_CWS'!AL70</f>
        <v>-325496510.05077499</v>
      </c>
      <c r="AM45" s="250">
        <f>+'FIN-CASHFLOW_CWS'!AM70</f>
        <v>-333556754.7001</v>
      </c>
      <c r="AN45" s="250" t="e">
        <f>+'FIN-CASHFLOW_CWS'!AN70</f>
        <v>#REF!</v>
      </c>
      <c r="AO45" s="250" t="e">
        <f>+'FIN-CASHFLOW_CWS'!AO70</f>
        <v>#REF!</v>
      </c>
      <c r="AP45" s="250" t="e">
        <f>+'FIN-CASHFLOW_CWS'!AP70</f>
        <v>#REF!</v>
      </c>
      <c r="AQ45" s="250" t="e">
        <f>+'FIN-CASHFLOW_CWS'!AQ70</f>
        <v>#REF!</v>
      </c>
      <c r="AR45" s="250" t="e">
        <f>+'FIN-CASHFLOW_CWS'!AR70</f>
        <v>#REF!</v>
      </c>
      <c r="AS45" s="250" t="e">
        <f>+'FIN-CASHFLOW_CWS'!AS70</f>
        <v>#REF!</v>
      </c>
      <c r="AT45" s="250" t="e">
        <f>+'FIN-CASHFLOW_CWS'!AT70</f>
        <v>#REF!</v>
      </c>
      <c r="AU45" s="250" t="e">
        <f>+'FIN-CASHFLOW_CWS'!AU70</f>
        <v>#REF!</v>
      </c>
      <c r="AV45" s="250" t="e">
        <f>+'FIN-CASHFLOW_CWS'!AV70</f>
        <v>#REF!</v>
      </c>
      <c r="AW45" s="250" t="e">
        <f>+'FIN-CASHFLOW_CWS'!AW70</f>
        <v>#REF!</v>
      </c>
      <c r="AX45" s="250" t="e">
        <f>+'FIN-CASHFLOW_CWS'!AX70</f>
        <v>#REF!</v>
      </c>
      <c r="AY45" s="250" t="e">
        <f>+'FIN-CASHFLOW_CWS'!AY70</f>
        <v>#REF!</v>
      </c>
      <c r="AZ45" s="250" t="e">
        <f>+'FIN-CASHFLOW_CWS'!AZ70</f>
        <v>#REF!</v>
      </c>
      <c r="BA45" s="250" t="e">
        <f>+'FIN-CASHFLOW_CWS'!BA70</f>
        <v>#REF!</v>
      </c>
      <c r="BB45" s="250" t="e">
        <f>+'FIN-CASHFLOW_CWS'!BB70</f>
        <v>#REF!</v>
      </c>
      <c r="BC45" s="250" t="e">
        <f>+'FIN-CASHFLOW_CWS'!BC70</f>
        <v>#REF!</v>
      </c>
      <c r="BD45" s="250" t="e">
        <f>+'FIN-CASHFLOW_CWS'!BD70</f>
        <v>#REF!</v>
      </c>
      <c r="BE45" s="250" t="e">
        <f>+'FIN-CASHFLOW_CWS'!BE70</f>
        <v>#REF!</v>
      </c>
      <c r="BF45" s="250" t="e">
        <f>+'FIN-CASHFLOW_CWS'!BF70</f>
        <v>#REF!</v>
      </c>
      <c r="BG45" s="250" t="e">
        <f>+'FIN-CASHFLOW_CWS'!BG70</f>
        <v>#REF!</v>
      </c>
      <c r="BH45" s="250" t="e">
        <f>+'FIN-CASHFLOW_CWS'!BH70</f>
        <v>#REF!</v>
      </c>
      <c r="BI45" s="250" t="e">
        <f>+'FIN-CASHFLOW_CWS'!BI70</f>
        <v>#REF!</v>
      </c>
      <c r="BJ45" s="250" t="e">
        <f>+'FIN-CASHFLOW_CWS'!BJ70</f>
        <v>#REF!</v>
      </c>
      <c r="BK45" s="250" t="e">
        <f>+'FIN-CASHFLOW_CWS'!BK70</f>
        <v>#REF!</v>
      </c>
    </row>
    <row r="47" spans="1:64" x14ac:dyDescent="0.15">
      <c r="A47" s="251" t="s">
        <v>945</v>
      </c>
      <c r="C47" s="74" t="s">
        <v>147</v>
      </c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785</v>
      </c>
      <c r="C49" s="250">
        <f>+C42</f>
        <v>-28592</v>
      </c>
      <c r="D49" s="250">
        <f t="shared" ref="D49:BK49" si="3">+D42</f>
        <v>-9388940.666666666</v>
      </c>
      <c r="E49" s="250">
        <f t="shared" si="3"/>
        <v>-9361632.333333334</v>
      </c>
      <c r="F49" s="250">
        <f t="shared" si="3"/>
        <v>-9364689</v>
      </c>
      <c r="G49" s="250">
        <f t="shared" si="3"/>
        <v>-9337791.3666666653</v>
      </c>
      <c r="H49" s="250">
        <f t="shared" si="3"/>
        <v>-9369667.7666666657</v>
      </c>
      <c r="I49" s="250">
        <f t="shared" si="3"/>
        <v>-9367014.166666666</v>
      </c>
      <c r="J49" s="250">
        <f t="shared" si="3"/>
        <v>-9407331.3666666653</v>
      </c>
      <c r="K49" s="250">
        <f t="shared" si="3"/>
        <v>-9371227.7666666657</v>
      </c>
      <c r="L49" s="250">
        <f t="shared" si="3"/>
        <v>-9375569.9666666668</v>
      </c>
      <c r="M49" s="250">
        <f t="shared" si="3"/>
        <v>-9363434.9666666668</v>
      </c>
      <c r="N49" s="250">
        <f t="shared" si="3"/>
        <v>-9349459.9666666668</v>
      </c>
      <c r="O49" s="250">
        <f t="shared" si="3"/>
        <v>-9356849.2666666657</v>
      </c>
      <c r="P49" s="250">
        <f t="shared" si="3"/>
        <v>-10754935.341666667</v>
      </c>
      <c r="Q49" s="250">
        <f t="shared" si="3"/>
        <v>-10702490.191666666</v>
      </c>
      <c r="R49" s="250">
        <f t="shared" si="3"/>
        <v>-10682220.091666667</v>
      </c>
      <c r="S49" s="250">
        <f t="shared" si="3"/>
        <v>-10701785.091666667</v>
      </c>
      <c r="T49" s="250">
        <f t="shared" si="3"/>
        <v>-10674708.141666666</v>
      </c>
      <c r="U49" s="250">
        <f t="shared" si="3"/>
        <v>-10665711.441666666</v>
      </c>
      <c r="V49" s="250">
        <f t="shared" si="3"/>
        <v>-9692391.7583333347</v>
      </c>
      <c r="W49" s="250">
        <f t="shared" si="3"/>
        <v>-9681634.8083333336</v>
      </c>
      <c r="X49" s="250">
        <f t="shared" si="3"/>
        <v>-9709596.8583333343</v>
      </c>
      <c r="Y49" s="250">
        <f t="shared" si="3"/>
        <v>-9728111.8583333343</v>
      </c>
      <c r="Z49" s="250">
        <f t="shared" si="3"/>
        <v>-9709596.8583333343</v>
      </c>
      <c r="AA49" s="250">
        <f t="shared" si="3"/>
        <v>-9750947.0083333347</v>
      </c>
      <c r="AB49" s="250">
        <f t="shared" si="3"/>
        <v>-8199817.8822916662</v>
      </c>
      <c r="AC49" s="250">
        <f t="shared" si="3"/>
        <v>-8147170.0384583324</v>
      </c>
      <c r="AD49" s="250">
        <f t="shared" si="3"/>
        <v>-8123549.4370583342</v>
      </c>
      <c r="AE49" s="250">
        <f t="shared" si="3"/>
        <v>-8145654.4370583342</v>
      </c>
      <c r="AF49" s="250">
        <f t="shared" si="3"/>
        <v>-8108113.5349583318</v>
      </c>
      <c r="AG49" s="250">
        <f t="shared" si="3"/>
        <v>-8096912.9335583327</v>
      </c>
      <c r="AH49" s="250">
        <f t="shared" si="3"/>
        <v>-8124904.4370583342</v>
      </c>
      <c r="AI49" s="250">
        <f t="shared" si="3"/>
        <v>-8111913.5349583318</v>
      </c>
      <c r="AJ49" s="250">
        <f t="shared" si="3"/>
        <v>-8141050.0384583324</v>
      </c>
      <c r="AK49" s="250">
        <f t="shared" si="3"/>
        <v>-8161655.0384583324</v>
      </c>
      <c r="AL49" s="250">
        <f t="shared" si="3"/>
        <v>-8141050.0384583324</v>
      </c>
      <c r="AM49" s="250">
        <f t="shared" si="3"/>
        <v>-8196801.8426583325</v>
      </c>
      <c r="AN49" s="250" t="e">
        <f t="shared" si="3"/>
        <v>#REF!</v>
      </c>
      <c r="AO49" s="250" t="e">
        <f t="shared" si="3"/>
        <v>#REF!</v>
      </c>
      <c r="AP49" s="250" t="e">
        <f t="shared" si="3"/>
        <v>#REF!</v>
      </c>
      <c r="AQ49" s="250" t="e">
        <f t="shared" si="3"/>
        <v>#REF!</v>
      </c>
      <c r="AR49" s="250" t="e">
        <f t="shared" si="3"/>
        <v>#REF!</v>
      </c>
      <c r="AS49" s="250" t="e">
        <f t="shared" si="3"/>
        <v>#REF!</v>
      </c>
      <c r="AT49" s="250" t="e">
        <f t="shared" si="3"/>
        <v>#REF!</v>
      </c>
      <c r="AU49" s="250" t="e">
        <f t="shared" si="3"/>
        <v>#REF!</v>
      </c>
      <c r="AV49" s="250" t="e">
        <f t="shared" si="3"/>
        <v>#REF!</v>
      </c>
      <c r="AW49" s="250" t="e">
        <f t="shared" si="3"/>
        <v>#REF!</v>
      </c>
      <c r="AX49" s="250" t="e">
        <f t="shared" si="3"/>
        <v>#REF!</v>
      </c>
      <c r="AY49" s="250" t="e">
        <f t="shared" si="3"/>
        <v>#REF!</v>
      </c>
      <c r="AZ49" s="250" t="e">
        <f t="shared" si="3"/>
        <v>#REF!</v>
      </c>
      <c r="BA49" s="250" t="e">
        <f t="shared" si="3"/>
        <v>#REF!</v>
      </c>
      <c r="BB49" s="250" t="e">
        <f t="shared" si="3"/>
        <v>#REF!</v>
      </c>
      <c r="BC49" s="250" t="e">
        <f t="shared" si="3"/>
        <v>#REF!</v>
      </c>
      <c r="BD49" s="250" t="e">
        <f t="shared" si="3"/>
        <v>#REF!</v>
      </c>
      <c r="BE49" s="250" t="e">
        <f t="shared" si="3"/>
        <v>#REF!</v>
      </c>
      <c r="BF49" s="250" t="e">
        <f t="shared" si="3"/>
        <v>#REF!</v>
      </c>
      <c r="BG49" s="250" t="e">
        <f t="shared" si="3"/>
        <v>#REF!</v>
      </c>
      <c r="BH49" s="250" t="e">
        <f t="shared" si="3"/>
        <v>#REF!</v>
      </c>
      <c r="BI49" s="250" t="e">
        <f t="shared" si="3"/>
        <v>#REF!</v>
      </c>
      <c r="BJ49" s="250" t="e">
        <f t="shared" si="3"/>
        <v>#REF!</v>
      </c>
      <c r="BK49" s="250" t="e">
        <f t="shared" si="3"/>
        <v>#REF!</v>
      </c>
    </row>
    <row r="50" spans="1:64" x14ac:dyDescent="0.15">
      <c r="B50" s="33" t="s">
        <v>944</v>
      </c>
      <c r="C50" s="250">
        <f>+C44</f>
        <v>-28592</v>
      </c>
      <c r="D50" s="250">
        <f t="shared" ref="D50:BK50" si="4">+D44</f>
        <v>-9431224</v>
      </c>
      <c r="E50" s="250">
        <f t="shared" si="4"/>
        <v>-9395824</v>
      </c>
      <c r="F50" s="250">
        <f t="shared" si="4"/>
        <v>-9433214</v>
      </c>
      <c r="G50" s="250">
        <f t="shared" si="4"/>
        <v>-9510339.6999999993</v>
      </c>
      <c r="H50" s="250">
        <f t="shared" si="4"/>
        <v>-9396406.0999999996</v>
      </c>
      <c r="I50" s="250">
        <f t="shared" si="4"/>
        <v>-9357752.5</v>
      </c>
      <c r="J50" s="250">
        <f t="shared" si="4"/>
        <v>-9384929.6999999993</v>
      </c>
      <c r="K50" s="250">
        <f t="shared" si="4"/>
        <v>-9361966.0999999996</v>
      </c>
      <c r="L50" s="250">
        <f t="shared" si="4"/>
        <v>-9338668.3000000007</v>
      </c>
      <c r="M50" s="250">
        <f t="shared" si="4"/>
        <v>-9361793.3000000007</v>
      </c>
      <c r="N50" s="250">
        <f t="shared" si="4"/>
        <v>-9323818.3000000007</v>
      </c>
      <c r="O50" s="250">
        <f t="shared" si="4"/>
        <v>-9409517.5999999996</v>
      </c>
      <c r="P50" s="250">
        <f t="shared" si="4"/>
        <v>-11084718.675000001</v>
      </c>
      <c r="Q50" s="250">
        <f t="shared" si="4"/>
        <v>-10944593.525</v>
      </c>
      <c r="R50" s="250">
        <f t="shared" si="4"/>
        <v>-10741033.425000001</v>
      </c>
      <c r="S50" s="250">
        <f t="shared" si="4"/>
        <v>-10725823.425000001</v>
      </c>
      <c r="T50" s="250">
        <f t="shared" si="4"/>
        <v>-10761876.475</v>
      </c>
      <c r="U50" s="250">
        <f t="shared" si="4"/>
        <v>-10678514.775</v>
      </c>
      <c r="V50" s="250">
        <f t="shared" si="4"/>
        <v>-9594378.4250000007</v>
      </c>
      <c r="W50" s="250">
        <f t="shared" si="4"/>
        <v>-9678806.4749999996</v>
      </c>
      <c r="X50" s="250">
        <f t="shared" si="4"/>
        <v>-9584253.5250000004</v>
      </c>
      <c r="Y50" s="250">
        <f t="shared" si="4"/>
        <v>-9726353.5250000004</v>
      </c>
      <c r="Z50" s="250">
        <f t="shared" si="4"/>
        <v>-9630798.5250000004</v>
      </c>
      <c r="AA50" s="250">
        <f t="shared" si="4"/>
        <v>-9565683.6750000007</v>
      </c>
      <c r="AB50" s="250">
        <f t="shared" si="4"/>
        <v>-8556460.2156249993</v>
      </c>
      <c r="AC50" s="250">
        <f t="shared" si="4"/>
        <v>-8526099.3551249988</v>
      </c>
      <c r="AD50" s="250">
        <f t="shared" si="4"/>
        <v>-8249791.7237250013</v>
      </c>
      <c r="AE50" s="250">
        <f t="shared" si="4"/>
        <v>-8187873.1037250012</v>
      </c>
      <c r="AF50" s="250">
        <f t="shared" si="4"/>
        <v>-8250333.1316249985</v>
      </c>
      <c r="AG50" s="250">
        <f t="shared" si="4"/>
        <v>-8135201.2202249989</v>
      </c>
      <c r="AH50" s="250">
        <f t="shared" si="4"/>
        <v>-7939121.5537250014</v>
      </c>
      <c r="AI50" s="250">
        <f t="shared" si="4"/>
        <v>-8122202.1316249985</v>
      </c>
      <c r="AJ50" s="250">
        <f t="shared" si="4"/>
        <v>-7911290.1551249996</v>
      </c>
      <c r="AK50" s="250">
        <f t="shared" si="4"/>
        <v>-8159896.7051249994</v>
      </c>
      <c r="AL50" s="250">
        <f t="shared" si="4"/>
        <v>-8007360.7051249994</v>
      </c>
      <c r="AM50" s="250">
        <f t="shared" si="4"/>
        <v>-8060244.6493249992</v>
      </c>
      <c r="AN50" s="250" t="e">
        <f t="shared" si="4"/>
        <v>#REF!</v>
      </c>
      <c r="AO50" s="250" t="e">
        <f t="shared" si="4"/>
        <v>#REF!</v>
      </c>
      <c r="AP50" s="250" t="e">
        <f t="shared" si="4"/>
        <v>#REF!</v>
      </c>
      <c r="AQ50" s="250" t="e">
        <f t="shared" si="4"/>
        <v>#REF!</v>
      </c>
      <c r="AR50" s="250" t="e">
        <f t="shared" si="4"/>
        <v>#REF!</v>
      </c>
      <c r="AS50" s="250" t="e">
        <f t="shared" si="4"/>
        <v>#REF!</v>
      </c>
      <c r="AT50" s="250" t="e">
        <f t="shared" si="4"/>
        <v>#REF!</v>
      </c>
      <c r="AU50" s="250" t="e">
        <f t="shared" si="4"/>
        <v>#REF!</v>
      </c>
      <c r="AV50" s="250" t="e">
        <f t="shared" si="4"/>
        <v>#REF!</v>
      </c>
      <c r="AW50" s="250" t="e">
        <f t="shared" si="4"/>
        <v>#REF!</v>
      </c>
      <c r="AX50" s="250" t="e">
        <f t="shared" si="4"/>
        <v>#REF!</v>
      </c>
      <c r="AY50" s="250" t="e">
        <f t="shared" si="4"/>
        <v>#REF!</v>
      </c>
      <c r="AZ50" s="250" t="e">
        <f t="shared" si="4"/>
        <v>#REF!</v>
      </c>
      <c r="BA50" s="250" t="e">
        <f t="shared" si="4"/>
        <v>#REF!</v>
      </c>
      <c r="BB50" s="250" t="e">
        <f t="shared" si="4"/>
        <v>#REF!</v>
      </c>
      <c r="BC50" s="250" t="e">
        <f t="shared" si="4"/>
        <v>#REF!</v>
      </c>
      <c r="BD50" s="250" t="e">
        <f t="shared" si="4"/>
        <v>#REF!</v>
      </c>
      <c r="BE50" s="250" t="e">
        <f t="shared" si="4"/>
        <v>#REF!</v>
      </c>
      <c r="BF50" s="250" t="e">
        <f t="shared" si="4"/>
        <v>#REF!</v>
      </c>
      <c r="BG50" s="250" t="e">
        <f t="shared" si="4"/>
        <v>#REF!</v>
      </c>
      <c r="BH50" s="250" t="e">
        <f t="shared" si="4"/>
        <v>#REF!</v>
      </c>
      <c r="BI50" s="250" t="e">
        <f t="shared" si="4"/>
        <v>#REF!</v>
      </c>
      <c r="BJ50" s="250" t="e">
        <f t="shared" si="4"/>
        <v>#REF!</v>
      </c>
      <c r="BK50" s="250" t="e">
        <f t="shared" si="4"/>
        <v>#REF!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1017</v>
      </c>
    </row>
    <row r="53" spans="1:64" x14ac:dyDescent="0.15">
      <c r="A53"/>
      <c r="C53" s="74" t="s">
        <v>147</v>
      </c>
      <c r="D53" s="371" t="s">
        <v>35</v>
      </c>
      <c r="E53" s="371"/>
      <c r="F53" s="371"/>
      <c r="G53" s="371"/>
      <c r="H53" s="371"/>
      <c r="I53" s="371"/>
      <c r="J53" s="371"/>
      <c r="K53" s="371"/>
      <c r="L53" s="371"/>
      <c r="M53" s="371"/>
      <c r="N53" s="371"/>
      <c r="O53" s="371"/>
      <c r="P53" s="371" t="s">
        <v>36</v>
      </c>
      <c r="Q53" s="371"/>
      <c r="R53" s="371"/>
      <c r="S53" s="371"/>
      <c r="T53" s="371"/>
      <c r="U53" s="371"/>
      <c r="V53" s="371"/>
      <c r="W53" s="371"/>
      <c r="X53" s="371"/>
      <c r="Y53" s="371"/>
      <c r="Z53" s="371"/>
      <c r="AA53" s="371"/>
      <c r="AB53" s="371" t="s">
        <v>37</v>
      </c>
      <c r="AC53" s="371"/>
      <c r="AD53" s="371"/>
      <c r="AE53" s="371"/>
      <c r="AF53" s="371"/>
      <c r="AG53" s="371"/>
      <c r="AH53" s="371"/>
      <c r="AI53" s="371"/>
      <c r="AJ53" s="371"/>
      <c r="AK53" s="371"/>
      <c r="AL53" s="371"/>
      <c r="AM53" s="371"/>
      <c r="AN53" s="371" t="s">
        <v>38</v>
      </c>
      <c r="AO53" s="371"/>
      <c r="AP53" s="371"/>
      <c r="AQ53" s="371"/>
      <c r="AR53" s="371"/>
      <c r="AS53" s="371"/>
      <c r="AT53" s="371"/>
      <c r="AU53" s="371"/>
      <c r="AV53" s="371"/>
      <c r="AW53" s="371"/>
      <c r="AX53" s="371"/>
      <c r="AY53" s="371"/>
      <c r="AZ53" s="371" t="s">
        <v>39</v>
      </c>
      <c r="BA53" s="371"/>
      <c r="BB53" s="371"/>
      <c r="BC53" s="371"/>
      <c r="BD53" s="371"/>
      <c r="BE53" s="371"/>
      <c r="BF53" s="371"/>
      <c r="BG53" s="371"/>
      <c r="BH53" s="371"/>
      <c r="BI53" s="371"/>
      <c r="BJ53" s="371"/>
      <c r="BK53" s="371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785</v>
      </c>
      <c r="C55" s="250">
        <f>+C42</f>
        <v>-28592</v>
      </c>
      <c r="D55" s="250">
        <f t="shared" ref="D55:BK58" si="5">+D42</f>
        <v>-9388940.666666666</v>
      </c>
      <c r="E55" s="250">
        <f t="shared" si="5"/>
        <v>-9361632.333333334</v>
      </c>
      <c r="F55" s="250">
        <f t="shared" si="5"/>
        <v>-9364689</v>
      </c>
      <c r="G55" s="250">
        <f t="shared" si="5"/>
        <v>-9337791.3666666653</v>
      </c>
      <c r="H55" s="250">
        <f t="shared" si="5"/>
        <v>-9369667.7666666657</v>
      </c>
      <c r="I55" s="250">
        <f t="shared" si="5"/>
        <v>-9367014.166666666</v>
      </c>
      <c r="J55" s="250">
        <f t="shared" si="5"/>
        <v>-9407331.3666666653</v>
      </c>
      <c r="K55" s="250">
        <f t="shared" si="5"/>
        <v>-9371227.7666666657</v>
      </c>
      <c r="L55" s="250">
        <f t="shared" si="5"/>
        <v>-9375569.9666666668</v>
      </c>
      <c r="M55" s="250">
        <f t="shared" si="5"/>
        <v>-9363434.9666666668</v>
      </c>
      <c r="N55" s="250">
        <f t="shared" si="5"/>
        <v>-9349459.9666666668</v>
      </c>
      <c r="O55" s="250">
        <f t="shared" si="5"/>
        <v>-9356849.2666666657</v>
      </c>
      <c r="P55" s="250">
        <f t="shared" si="5"/>
        <v>-10754935.341666667</v>
      </c>
      <c r="Q55" s="250">
        <f t="shared" si="5"/>
        <v>-10702490.191666666</v>
      </c>
      <c r="R55" s="250">
        <f t="shared" si="5"/>
        <v>-10682220.091666667</v>
      </c>
      <c r="S55" s="250">
        <f t="shared" si="5"/>
        <v>-10701785.091666667</v>
      </c>
      <c r="T55" s="250">
        <f t="shared" si="5"/>
        <v>-10674708.141666666</v>
      </c>
      <c r="U55" s="250">
        <f t="shared" si="5"/>
        <v>-10665711.441666666</v>
      </c>
      <c r="V55" s="250">
        <f t="shared" si="5"/>
        <v>-9692391.7583333347</v>
      </c>
      <c r="W55" s="250">
        <f t="shared" si="5"/>
        <v>-9681634.8083333336</v>
      </c>
      <c r="X55" s="250">
        <f t="shared" si="5"/>
        <v>-9709596.8583333343</v>
      </c>
      <c r="Y55" s="250">
        <f t="shared" si="5"/>
        <v>-9728111.8583333343</v>
      </c>
      <c r="Z55" s="250">
        <f t="shared" si="5"/>
        <v>-9709596.8583333343</v>
      </c>
      <c r="AA55" s="250">
        <f t="shared" si="5"/>
        <v>-9750947.0083333347</v>
      </c>
      <c r="AB55" s="250">
        <f t="shared" si="5"/>
        <v>-8199817.8822916662</v>
      </c>
      <c r="AC55" s="250">
        <f t="shared" si="5"/>
        <v>-8147170.0384583324</v>
      </c>
      <c r="AD55" s="250">
        <f t="shared" si="5"/>
        <v>-8123549.4370583342</v>
      </c>
      <c r="AE55" s="250">
        <f t="shared" si="5"/>
        <v>-8145654.4370583342</v>
      </c>
      <c r="AF55" s="250">
        <f t="shared" si="5"/>
        <v>-8108113.5349583318</v>
      </c>
      <c r="AG55" s="250">
        <f t="shared" si="5"/>
        <v>-8096912.9335583327</v>
      </c>
      <c r="AH55" s="250">
        <f t="shared" si="5"/>
        <v>-8124904.4370583342</v>
      </c>
      <c r="AI55" s="250">
        <f t="shared" si="5"/>
        <v>-8111913.5349583318</v>
      </c>
      <c r="AJ55" s="250">
        <f t="shared" si="5"/>
        <v>-8141050.0384583324</v>
      </c>
      <c r="AK55" s="250">
        <f t="shared" si="5"/>
        <v>-8161655.0384583324</v>
      </c>
      <c r="AL55" s="250">
        <f t="shared" si="5"/>
        <v>-8141050.0384583324</v>
      </c>
      <c r="AM55" s="250">
        <f t="shared" si="5"/>
        <v>-8196801.8426583325</v>
      </c>
      <c r="AN55" s="250" t="e">
        <f t="shared" si="5"/>
        <v>#REF!</v>
      </c>
      <c r="AO55" s="250" t="e">
        <f t="shared" si="5"/>
        <v>#REF!</v>
      </c>
      <c r="AP55" s="250" t="e">
        <f t="shared" si="5"/>
        <v>#REF!</v>
      </c>
      <c r="AQ55" s="250" t="e">
        <f t="shared" si="5"/>
        <v>#REF!</v>
      </c>
      <c r="AR55" s="250" t="e">
        <f t="shared" si="5"/>
        <v>#REF!</v>
      </c>
      <c r="AS55" s="250" t="e">
        <f t="shared" si="5"/>
        <v>#REF!</v>
      </c>
      <c r="AT55" s="250" t="e">
        <f t="shared" si="5"/>
        <v>#REF!</v>
      </c>
      <c r="AU55" s="250" t="e">
        <f t="shared" si="5"/>
        <v>#REF!</v>
      </c>
      <c r="AV55" s="250" t="e">
        <f t="shared" si="5"/>
        <v>#REF!</v>
      </c>
      <c r="AW55" s="250" t="e">
        <f t="shared" si="5"/>
        <v>#REF!</v>
      </c>
      <c r="AX55" s="250" t="e">
        <f t="shared" si="5"/>
        <v>#REF!</v>
      </c>
      <c r="AY55" s="250" t="e">
        <f t="shared" si="5"/>
        <v>#REF!</v>
      </c>
      <c r="AZ55" s="250" t="e">
        <f t="shared" si="5"/>
        <v>#REF!</v>
      </c>
      <c r="BA55" s="250" t="e">
        <f t="shared" si="5"/>
        <v>#REF!</v>
      </c>
      <c r="BB55" s="250" t="e">
        <f t="shared" si="5"/>
        <v>#REF!</v>
      </c>
      <c r="BC55" s="250" t="e">
        <f t="shared" si="5"/>
        <v>#REF!</v>
      </c>
      <c r="BD55" s="250" t="e">
        <f t="shared" si="5"/>
        <v>#REF!</v>
      </c>
      <c r="BE55" s="250" t="e">
        <f t="shared" si="5"/>
        <v>#REF!</v>
      </c>
      <c r="BF55" s="250" t="e">
        <f t="shared" si="5"/>
        <v>#REF!</v>
      </c>
      <c r="BG55" s="250" t="e">
        <f t="shared" si="5"/>
        <v>#REF!</v>
      </c>
      <c r="BH55" s="250" t="e">
        <f t="shared" si="5"/>
        <v>#REF!</v>
      </c>
      <c r="BI55" s="250" t="e">
        <f t="shared" si="5"/>
        <v>#REF!</v>
      </c>
      <c r="BJ55" s="250" t="e">
        <f t="shared" si="5"/>
        <v>#REF!</v>
      </c>
      <c r="BK55" s="250" t="e">
        <f t="shared" si="5"/>
        <v>#REF!</v>
      </c>
    </row>
    <row r="56" spans="1:64" x14ac:dyDescent="0.15">
      <c r="B56" s="33" t="s">
        <v>1103</v>
      </c>
      <c r="C56" s="250">
        <f>+C43</f>
        <v>-28592</v>
      </c>
      <c r="D56" s="250">
        <f t="shared" ref="D56:R56" si="6">+D43</f>
        <v>-9417532.666666666</v>
      </c>
      <c r="E56" s="250">
        <f t="shared" si="6"/>
        <v>-18779165</v>
      </c>
      <c r="F56" s="250">
        <f t="shared" si="6"/>
        <v>-28143854</v>
      </c>
      <c r="G56" s="250">
        <f t="shared" si="6"/>
        <v>-37481645.366666667</v>
      </c>
      <c r="H56" s="250">
        <f t="shared" si="6"/>
        <v>-46851313.133333333</v>
      </c>
      <c r="I56" s="250">
        <f t="shared" si="6"/>
        <v>-56218327.299999997</v>
      </c>
      <c r="J56" s="250">
        <f t="shared" si="6"/>
        <v>-65625658.666666664</v>
      </c>
      <c r="K56" s="250">
        <f t="shared" si="6"/>
        <v>-74996886.433333337</v>
      </c>
      <c r="L56" s="250">
        <f t="shared" si="6"/>
        <v>-84372456.400000006</v>
      </c>
      <c r="M56" s="250">
        <f t="shared" si="6"/>
        <v>-93735891.366666675</v>
      </c>
      <c r="N56" s="250">
        <f t="shared" si="6"/>
        <v>-103085351.33333334</v>
      </c>
      <c r="O56" s="250">
        <f t="shared" si="6"/>
        <v>-112442200.60000001</v>
      </c>
      <c r="P56" s="250">
        <f t="shared" si="6"/>
        <v>-123197135.94166668</v>
      </c>
      <c r="Q56" s="250">
        <f t="shared" si="6"/>
        <v>-133899626.13333334</v>
      </c>
      <c r="R56" s="250">
        <f t="shared" si="6"/>
        <v>-144581846.22499999</v>
      </c>
      <c r="S56" s="250">
        <f t="shared" si="5"/>
        <v>-155283631.31666666</v>
      </c>
      <c r="T56" s="250">
        <f t="shared" si="5"/>
        <v>-165958339.45833331</v>
      </c>
      <c r="U56" s="250">
        <f t="shared" si="5"/>
        <v>-176624050.89999998</v>
      </c>
      <c r="V56" s="250">
        <f t="shared" si="5"/>
        <v>-186316442.6583333</v>
      </c>
      <c r="W56" s="250">
        <f t="shared" si="5"/>
        <v>-195998077.46666664</v>
      </c>
      <c r="X56" s="250">
        <f t="shared" si="5"/>
        <v>-205707674.32499999</v>
      </c>
      <c r="Y56" s="250">
        <f t="shared" si="5"/>
        <v>-215435786.18333334</v>
      </c>
      <c r="Z56" s="250">
        <f t="shared" si="5"/>
        <v>-225145383.04166669</v>
      </c>
      <c r="AA56" s="250">
        <f t="shared" si="5"/>
        <v>-234896330.05000001</v>
      </c>
      <c r="AB56" s="250">
        <f t="shared" si="5"/>
        <v>-243096147.93229169</v>
      </c>
      <c r="AC56" s="250">
        <f t="shared" si="5"/>
        <v>-251243317.97075003</v>
      </c>
      <c r="AD56" s="250">
        <f t="shared" si="5"/>
        <v>-259366867.40780836</v>
      </c>
      <c r="AE56" s="250">
        <f t="shared" si="5"/>
        <v>-267512521.84486669</v>
      </c>
      <c r="AF56" s="250">
        <f t="shared" si="5"/>
        <v>-275620635.379825</v>
      </c>
      <c r="AG56" s="250">
        <f t="shared" si="5"/>
        <v>-283717548.31338334</v>
      </c>
      <c r="AH56" s="250">
        <f t="shared" si="5"/>
        <v>-291842452.75044167</v>
      </c>
      <c r="AI56" s="250">
        <f t="shared" si="5"/>
        <v>-299954366.28539997</v>
      </c>
      <c r="AJ56" s="250">
        <f t="shared" si="5"/>
        <v>-308095416.32385832</v>
      </c>
      <c r="AK56" s="250">
        <f t="shared" si="5"/>
        <v>-316257071.36231667</v>
      </c>
      <c r="AL56" s="250">
        <f t="shared" si="5"/>
        <v>-324398121.40077502</v>
      </c>
      <c r="AM56" s="250">
        <f t="shared" si="5"/>
        <v>-332594923.24343336</v>
      </c>
      <c r="AN56" s="250" t="e">
        <f t="shared" si="5"/>
        <v>#REF!</v>
      </c>
      <c r="AO56" s="250" t="e">
        <f t="shared" si="5"/>
        <v>#REF!</v>
      </c>
      <c r="AP56" s="250" t="e">
        <f t="shared" si="5"/>
        <v>#REF!</v>
      </c>
      <c r="AQ56" s="250" t="e">
        <f t="shared" si="5"/>
        <v>#REF!</v>
      </c>
      <c r="AR56" s="250" t="e">
        <f t="shared" si="5"/>
        <v>#REF!</v>
      </c>
      <c r="AS56" s="250" t="e">
        <f t="shared" si="5"/>
        <v>#REF!</v>
      </c>
      <c r="AT56" s="250" t="e">
        <f t="shared" si="5"/>
        <v>#REF!</v>
      </c>
      <c r="AU56" s="250" t="e">
        <f t="shared" si="5"/>
        <v>#REF!</v>
      </c>
      <c r="AV56" s="250" t="e">
        <f t="shared" si="5"/>
        <v>#REF!</v>
      </c>
      <c r="AW56" s="250" t="e">
        <f t="shared" si="5"/>
        <v>#REF!</v>
      </c>
      <c r="AX56" s="250" t="e">
        <f t="shared" si="5"/>
        <v>#REF!</v>
      </c>
      <c r="AY56" s="250" t="e">
        <f t="shared" si="5"/>
        <v>#REF!</v>
      </c>
      <c r="AZ56" s="250" t="e">
        <f t="shared" si="5"/>
        <v>#REF!</v>
      </c>
      <c r="BA56" s="250" t="e">
        <f t="shared" si="5"/>
        <v>#REF!</v>
      </c>
      <c r="BB56" s="250" t="e">
        <f t="shared" si="5"/>
        <v>#REF!</v>
      </c>
      <c r="BC56" s="250" t="e">
        <f t="shared" si="5"/>
        <v>#REF!</v>
      </c>
      <c r="BD56" s="250" t="e">
        <f t="shared" si="5"/>
        <v>#REF!</v>
      </c>
      <c r="BE56" s="250" t="e">
        <f t="shared" si="5"/>
        <v>#REF!</v>
      </c>
      <c r="BF56" s="250" t="e">
        <f t="shared" si="5"/>
        <v>#REF!</v>
      </c>
      <c r="BG56" s="250" t="e">
        <f t="shared" si="5"/>
        <v>#REF!</v>
      </c>
      <c r="BH56" s="250" t="e">
        <f t="shared" si="5"/>
        <v>#REF!</v>
      </c>
      <c r="BI56" s="250" t="e">
        <f t="shared" si="5"/>
        <v>#REF!</v>
      </c>
      <c r="BJ56" s="250" t="e">
        <f t="shared" si="5"/>
        <v>#REF!</v>
      </c>
      <c r="BK56" s="250" t="e">
        <f t="shared" si="5"/>
        <v>#REF!</v>
      </c>
    </row>
    <row r="57" spans="1:64" x14ac:dyDescent="0.15">
      <c r="B57" s="33" t="s">
        <v>944</v>
      </c>
      <c r="C57" s="250">
        <f>+C44</f>
        <v>-28592</v>
      </c>
      <c r="D57" s="250">
        <f t="shared" si="5"/>
        <v>-9431224</v>
      </c>
      <c r="E57" s="250">
        <f t="shared" si="5"/>
        <v>-9395824</v>
      </c>
      <c r="F57" s="250">
        <f t="shared" si="5"/>
        <v>-9433214</v>
      </c>
      <c r="G57" s="250">
        <f t="shared" si="5"/>
        <v>-9510339.6999999993</v>
      </c>
      <c r="H57" s="250">
        <f t="shared" si="5"/>
        <v>-9396406.0999999996</v>
      </c>
      <c r="I57" s="250">
        <f t="shared" si="5"/>
        <v>-9357752.5</v>
      </c>
      <c r="J57" s="250">
        <f t="shared" si="5"/>
        <v>-9384929.6999999993</v>
      </c>
      <c r="K57" s="250">
        <f t="shared" si="5"/>
        <v>-9361966.0999999996</v>
      </c>
      <c r="L57" s="250">
        <f t="shared" si="5"/>
        <v>-9338668.3000000007</v>
      </c>
      <c r="M57" s="250">
        <f t="shared" si="5"/>
        <v>-9361793.3000000007</v>
      </c>
      <c r="N57" s="250">
        <f t="shared" si="5"/>
        <v>-9323818.3000000007</v>
      </c>
      <c r="O57" s="250">
        <f t="shared" si="5"/>
        <v>-9409517.5999999996</v>
      </c>
      <c r="P57" s="250">
        <f t="shared" si="5"/>
        <v>-11084718.675000001</v>
      </c>
      <c r="Q57" s="250">
        <f t="shared" si="5"/>
        <v>-10944593.525</v>
      </c>
      <c r="R57" s="250">
        <f t="shared" si="5"/>
        <v>-10741033.425000001</v>
      </c>
      <c r="S57" s="250">
        <f t="shared" si="5"/>
        <v>-10725823.425000001</v>
      </c>
      <c r="T57" s="250">
        <f t="shared" si="5"/>
        <v>-10761876.475</v>
      </c>
      <c r="U57" s="250">
        <f t="shared" si="5"/>
        <v>-10678514.775</v>
      </c>
      <c r="V57" s="250">
        <f t="shared" si="5"/>
        <v>-9594378.4250000007</v>
      </c>
      <c r="W57" s="250">
        <f t="shared" si="5"/>
        <v>-9678806.4749999996</v>
      </c>
      <c r="X57" s="250">
        <f t="shared" si="5"/>
        <v>-9584253.5250000004</v>
      </c>
      <c r="Y57" s="250">
        <f t="shared" si="5"/>
        <v>-9726353.5250000004</v>
      </c>
      <c r="Z57" s="250">
        <f t="shared" si="5"/>
        <v>-9630798.5250000004</v>
      </c>
      <c r="AA57" s="250">
        <f t="shared" si="5"/>
        <v>-9565683.6750000007</v>
      </c>
      <c r="AB57" s="250">
        <f t="shared" si="5"/>
        <v>-8556460.2156249993</v>
      </c>
      <c r="AC57" s="250">
        <f t="shared" si="5"/>
        <v>-8526099.3551249988</v>
      </c>
      <c r="AD57" s="250">
        <f t="shared" si="5"/>
        <v>-8249791.7237250013</v>
      </c>
      <c r="AE57" s="250">
        <f t="shared" si="5"/>
        <v>-8187873.1037250012</v>
      </c>
      <c r="AF57" s="250">
        <f t="shared" si="5"/>
        <v>-8250333.1316249985</v>
      </c>
      <c r="AG57" s="250">
        <f t="shared" si="5"/>
        <v>-8135201.2202249989</v>
      </c>
      <c r="AH57" s="250">
        <f t="shared" si="5"/>
        <v>-7939121.5537250014</v>
      </c>
      <c r="AI57" s="250">
        <f t="shared" si="5"/>
        <v>-8122202.1316249985</v>
      </c>
      <c r="AJ57" s="250">
        <f t="shared" si="5"/>
        <v>-7911290.1551249996</v>
      </c>
      <c r="AK57" s="250">
        <f t="shared" si="5"/>
        <v>-8159896.7051249994</v>
      </c>
      <c r="AL57" s="250">
        <f t="shared" si="5"/>
        <v>-8007360.7051249994</v>
      </c>
      <c r="AM57" s="250">
        <f t="shared" si="5"/>
        <v>-8060244.6493249992</v>
      </c>
      <c r="AN57" s="250" t="e">
        <f t="shared" si="5"/>
        <v>#REF!</v>
      </c>
      <c r="AO57" s="250" t="e">
        <f t="shared" si="5"/>
        <v>#REF!</v>
      </c>
      <c r="AP57" s="250" t="e">
        <f t="shared" si="5"/>
        <v>#REF!</v>
      </c>
      <c r="AQ57" s="250" t="e">
        <f t="shared" si="5"/>
        <v>#REF!</v>
      </c>
      <c r="AR57" s="250" t="e">
        <f t="shared" si="5"/>
        <v>#REF!</v>
      </c>
      <c r="AS57" s="250" t="e">
        <f t="shared" si="5"/>
        <v>#REF!</v>
      </c>
      <c r="AT57" s="250" t="e">
        <f t="shared" si="5"/>
        <v>#REF!</v>
      </c>
      <c r="AU57" s="250" t="e">
        <f t="shared" si="5"/>
        <v>#REF!</v>
      </c>
      <c r="AV57" s="250" t="e">
        <f t="shared" si="5"/>
        <v>#REF!</v>
      </c>
      <c r="AW57" s="250" t="e">
        <f t="shared" si="5"/>
        <v>#REF!</v>
      </c>
      <c r="AX57" s="250" t="e">
        <f t="shared" si="5"/>
        <v>#REF!</v>
      </c>
      <c r="AY57" s="250" t="e">
        <f t="shared" si="5"/>
        <v>#REF!</v>
      </c>
      <c r="AZ57" s="250" t="e">
        <f t="shared" si="5"/>
        <v>#REF!</v>
      </c>
      <c r="BA57" s="250" t="e">
        <f t="shared" si="5"/>
        <v>#REF!</v>
      </c>
      <c r="BB57" s="250" t="e">
        <f t="shared" si="5"/>
        <v>#REF!</v>
      </c>
      <c r="BC57" s="250" t="e">
        <f t="shared" si="5"/>
        <v>#REF!</v>
      </c>
      <c r="BD57" s="250" t="e">
        <f t="shared" si="5"/>
        <v>#REF!</v>
      </c>
      <c r="BE57" s="250" t="e">
        <f t="shared" si="5"/>
        <v>#REF!</v>
      </c>
      <c r="BF57" s="250" t="e">
        <f t="shared" si="5"/>
        <v>#REF!</v>
      </c>
      <c r="BG57" s="250" t="e">
        <f t="shared" si="5"/>
        <v>#REF!</v>
      </c>
      <c r="BH57" s="250" t="e">
        <f t="shared" si="5"/>
        <v>#REF!</v>
      </c>
      <c r="BI57" s="250" t="e">
        <f t="shared" si="5"/>
        <v>#REF!</v>
      </c>
      <c r="BJ57" s="250" t="e">
        <f t="shared" si="5"/>
        <v>#REF!</v>
      </c>
      <c r="BK57" s="250" t="e">
        <f t="shared" si="5"/>
        <v>#REF!</v>
      </c>
      <c r="BL57" s="66"/>
    </row>
    <row r="58" spans="1:64" x14ac:dyDescent="0.15">
      <c r="B58" s="33" t="s">
        <v>1104</v>
      </c>
      <c r="C58" s="250">
        <f>+C45</f>
        <v>-28592</v>
      </c>
      <c r="D58" s="250">
        <f t="shared" si="5"/>
        <v>-9459816</v>
      </c>
      <c r="E58" s="250">
        <f t="shared" si="5"/>
        <v>-18855640</v>
      </c>
      <c r="F58" s="250">
        <f t="shared" si="5"/>
        <v>-28288854</v>
      </c>
      <c r="G58" s="250">
        <f t="shared" si="5"/>
        <v>-37799193.700000003</v>
      </c>
      <c r="H58" s="250">
        <f t="shared" si="5"/>
        <v>-47195599.800000004</v>
      </c>
      <c r="I58" s="250">
        <f t="shared" si="5"/>
        <v>-56553352.300000004</v>
      </c>
      <c r="J58" s="250">
        <f t="shared" si="5"/>
        <v>-65938282</v>
      </c>
      <c r="K58" s="250">
        <f t="shared" si="5"/>
        <v>-75300248.099999994</v>
      </c>
      <c r="L58" s="250">
        <f t="shared" si="5"/>
        <v>-84638916.399999991</v>
      </c>
      <c r="M58" s="250">
        <f t="shared" si="5"/>
        <v>-94000709.699999988</v>
      </c>
      <c r="N58" s="250">
        <f t="shared" si="5"/>
        <v>-103324527.99999999</v>
      </c>
      <c r="O58" s="250">
        <f t="shared" si="5"/>
        <v>-112734045.59999998</v>
      </c>
      <c r="P58" s="250">
        <f t="shared" si="5"/>
        <v>-123818764.27499998</v>
      </c>
      <c r="Q58" s="250">
        <f t="shared" si="5"/>
        <v>-134763357.79999998</v>
      </c>
      <c r="R58" s="250">
        <f t="shared" si="5"/>
        <v>-145504391.22499999</v>
      </c>
      <c r="S58" s="250">
        <f t="shared" si="5"/>
        <v>-156230214.65000001</v>
      </c>
      <c r="T58" s="250">
        <f t="shared" si="5"/>
        <v>-166992091.125</v>
      </c>
      <c r="U58" s="250">
        <f t="shared" si="5"/>
        <v>-177670605.90000001</v>
      </c>
      <c r="V58" s="250">
        <f t="shared" si="5"/>
        <v>-187264984.32500002</v>
      </c>
      <c r="W58" s="250">
        <f t="shared" si="5"/>
        <v>-196943790.80000001</v>
      </c>
      <c r="X58" s="250">
        <f t="shared" si="5"/>
        <v>-206528044.32500002</v>
      </c>
      <c r="Y58" s="250">
        <f t="shared" si="5"/>
        <v>-216254397.85000002</v>
      </c>
      <c r="Z58" s="250">
        <f t="shared" si="5"/>
        <v>-225885196.37500003</v>
      </c>
      <c r="AA58" s="250">
        <f t="shared" si="5"/>
        <v>-235450880.05000004</v>
      </c>
      <c r="AB58" s="250">
        <f t="shared" si="5"/>
        <v>-244007340.26562503</v>
      </c>
      <c r="AC58" s="250">
        <f t="shared" si="5"/>
        <v>-252533439.62075004</v>
      </c>
      <c r="AD58" s="250">
        <f t="shared" si="5"/>
        <v>-260783231.34447503</v>
      </c>
      <c r="AE58" s="250">
        <f t="shared" si="5"/>
        <v>-268971104.44820005</v>
      </c>
      <c r="AF58" s="250">
        <f t="shared" si="5"/>
        <v>-277221437.57982504</v>
      </c>
      <c r="AG58" s="250">
        <f t="shared" si="5"/>
        <v>-285356638.80005002</v>
      </c>
      <c r="AH58" s="250">
        <f t="shared" si="5"/>
        <v>-293295760.35377502</v>
      </c>
      <c r="AI58" s="250">
        <f t="shared" si="5"/>
        <v>-301417962.48540002</v>
      </c>
      <c r="AJ58" s="250">
        <f t="shared" si="5"/>
        <v>-309329252.64052504</v>
      </c>
      <c r="AK58" s="250">
        <f t="shared" si="5"/>
        <v>-317489149.34565002</v>
      </c>
      <c r="AL58" s="250">
        <f t="shared" si="5"/>
        <v>-325496510.05077499</v>
      </c>
      <c r="AM58" s="250">
        <f t="shared" si="5"/>
        <v>-333556754.7001</v>
      </c>
      <c r="AN58" s="250" t="e">
        <f t="shared" si="5"/>
        <v>#REF!</v>
      </c>
      <c r="AO58" s="250" t="e">
        <f t="shared" si="5"/>
        <v>#REF!</v>
      </c>
      <c r="AP58" s="250" t="e">
        <f t="shared" si="5"/>
        <v>#REF!</v>
      </c>
      <c r="AQ58" s="250" t="e">
        <f t="shared" si="5"/>
        <v>#REF!</v>
      </c>
      <c r="AR58" s="250" t="e">
        <f t="shared" si="5"/>
        <v>#REF!</v>
      </c>
      <c r="AS58" s="250" t="e">
        <f t="shared" si="5"/>
        <v>#REF!</v>
      </c>
      <c r="AT58" s="250" t="e">
        <f t="shared" si="5"/>
        <v>#REF!</v>
      </c>
      <c r="AU58" s="250" t="e">
        <f t="shared" si="5"/>
        <v>#REF!</v>
      </c>
      <c r="AV58" s="250" t="e">
        <f t="shared" si="5"/>
        <v>#REF!</v>
      </c>
      <c r="AW58" s="250" t="e">
        <f t="shared" si="5"/>
        <v>#REF!</v>
      </c>
      <c r="AX58" s="250" t="e">
        <f t="shared" si="5"/>
        <v>#REF!</v>
      </c>
      <c r="AY58" s="250" t="e">
        <f t="shared" si="5"/>
        <v>#REF!</v>
      </c>
      <c r="AZ58" s="250" t="e">
        <f t="shared" si="5"/>
        <v>#REF!</v>
      </c>
      <c r="BA58" s="250" t="e">
        <f t="shared" si="5"/>
        <v>#REF!</v>
      </c>
      <c r="BB58" s="250" t="e">
        <f t="shared" si="5"/>
        <v>#REF!</v>
      </c>
      <c r="BC58" s="250" t="e">
        <f t="shared" si="5"/>
        <v>#REF!</v>
      </c>
      <c r="BD58" s="250" t="e">
        <f t="shared" si="5"/>
        <v>#REF!</v>
      </c>
      <c r="BE58" s="250" t="e">
        <f t="shared" si="5"/>
        <v>#REF!</v>
      </c>
      <c r="BF58" s="250" t="e">
        <f t="shared" si="5"/>
        <v>#REF!</v>
      </c>
      <c r="BG58" s="250" t="e">
        <f t="shared" si="5"/>
        <v>#REF!</v>
      </c>
      <c r="BH58" s="250" t="e">
        <f t="shared" si="5"/>
        <v>#REF!</v>
      </c>
      <c r="BI58" s="250" t="e">
        <f t="shared" si="5"/>
        <v>#REF!</v>
      </c>
      <c r="BJ58" s="250" t="e">
        <f t="shared" si="5"/>
        <v>#REF!</v>
      </c>
      <c r="BK58" s="250" t="e">
        <f t="shared" si="5"/>
        <v>#REF!</v>
      </c>
    </row>
    <row r="59" spans="1:64" x14ac:dyDescent="0.15">
      <c r="B59" s="33" t="s">
        <v>1106</v>
      </c>
      <c r="C59" s="259">
        <f>+'FIN-CASHFLOW_CWS'!C58</f>
        <v>47167007.800000004</v>
      </c>
      <c r="D59" s="259">
        <f>+'FIN-CASHFLOW_CWS'!D58</f>
        <v>37735783.800000004</v>
      </c>
      <c r="E59" s="259">
        <f>+'FIN-CASHFLOW_CWS'!E58</f>
        <v>28339959.800000004</v>
      </c>
      <c r="F59" s="259">
        <f>+'FIN-CASHFLOW_CWS'!F58</f>
        <v>18906745.800000004</v>
      </c>
      <c r="G59" s="259">
        <f>+'FIN-CASHFLOW_CWS'!G58</f>
        <v>9396406.1000000052</v>
      </c>
      <c r="H59" s="259">
        <f>+'FIN-CASHFLOW_CWS'!H58</f>
        <v>56128928.199999988</v>
      </c>
      <c r="I59" s="259">
        <f>+'FIN-CASHFLOW_CWS'!I58</f>
        <v>46771175.699999988</v>
      </c>
      <c r="J59" s="259">
        <f>+'FIN-CASHFLOW_CWS'!J58</f>
        <v>37386245.999999985</v>
      </c>
      <c r="K59" s="259">
        <f>+'FIN-CASHFLOW_CWS'!K58</f>
        <v>28024279.899999984</v>
      </c>
      <c r="L59" s="259">
        <f>+'FIN-CASHFLOW_CWS'!L58</f>
        <v>18685611.599999983</v>
      </c>
      <c r="M59" s="259">
        <f>+'FIN-CASHFLOW_CWS'!M58</f>
        <v>9323818.2999999821</v>
      </c>
      <c r="N59" s="259">
        <f>+'FIN-CASHFLOW_CWS'!N58</f>
        <v>52905686.650000006</v>
      </c>
      <c r="O59" s="259">
        <f>+'FIN-CASHFLOW_CWS'!O58</f>
        <v>43496169.050000004</v>
      </c>
      <c r="P59" s="259">
        <f>+'FIN-CASHFLOW_CWS'!P58</f>
        <v>32411450.375000004</v>
      </c>
      <c r="Q59" s="259">
        <f>+'FIN-CASHFLOW_CWS'!Q58</f>
        <v>21466856.850000001</v>
      </c>
      <c r="R59" s="259">
        <f>+'FIN-CASHFLOW_CWS'!R58</f>
        <v>10725823.425000001</v>
      </c>
      <c r="S59" s="259">
        <f>+'FIN-CASHFLOW_CWS'!S58</f>
        <v>0</v>
      </c>
      <c r="T59" s="259">
        <f>+'FIN-CASHFLOW_CWS'!T58</f>
        <v>-10761876.475</v>
      </c>
      <c r="U59" s="259">
        <f>+'FIN-CASHFLOW_CWS'!U58</f>
        <v>-21440391.25</v>
      </c>
      <c r="V59" s="259">
        <f>+'FIN-CASHFLOW_CWS'!V58</f>
        <v>-31034769.675000001</v>
      </c>
      <c r="W59" s="259">
        <f>+'FIN-CASHFLOW_CWS'!W58</f>
        <v>-40713576.149999999</v>
      </c>
      <c r="X59" s="259">
        <f>+'FIN-CASHFLOW_CWS'!X58</f>
        <v>-50297829.674999997</v>
      </c>
      <c r="Y59" s="259">
        <f>+'FIN-CASHFLOW_CWS'!Y58</f>
        <v>-60024183.199999996</v>
      </c>
      <c r="Z59" s="259">
        <f>+'FIN-CASHFLOW_CWS'!Z58</f>
        <v>-69654981.724999994</v>
      </c>
      <c r="AA59" s="259">
        <f>+'FIN-CASHFLOW_CWS'!AA58</f>
        <v>-79220665.399999991</v>
      </c>
      <c r="AB59" s="259">
        <f>+'FIN-CASHFLOW_CWS'!AB58</f>
        <v>-87777125.615624994</v>
      </c>
      <c r="AC59" s="259">
        <f>+'FIN-CASHFLOW_CWS'!AC58</f>
        <v>-96303224.970749989</v>
      </c>
      <c r="AD59" s="259">
        <f>+'FIN-CASHFLOW_CWS'!AD58</f>
        <v>-104553016.694475</v>
      </c>
      <c r="AE59" s="259">
        <f>+'FIN-CASHFLOW_CWS'!AE58</f>
        <v>-112740889.7982</v>
      </c>
      <c r="AF59" s="259">
        <f>+'FIN-CASHFLOW_CWS'!AF58</f>
        <v>-120991222.92982499</v>
      </c>
      <c r="AG59" s="259">
        <f>+'FIN-CASHFLOW_CWS'!AG58</f>
        <v>-129126424.15004998</v>
      </c>
      <c r="AH59" s="259">
        <f>+'FIN-CASHFLOW_CWS'!AH58</f>
        <v>-137065545.70377499</v>
      </c>
      <c r="AI59" s="259">
        <f>+'FIN-CASHFLOW_CWS'!AI58</f>
        <v>-145187747.83539999</v>
      </c>
      <c r="AJ59" s="259">
        <f>+'FIN-CASHFLOW_CWS'!AJ58</f>
        <v>-153099037.99052498</v>
      </c>
      <c r="AK59" s="259">
        <f>+'FIN-CASHFLOW_CWS'!AK58</f>
        <v>-161258934.69564998</v>
      </c>
      <c r="AL59" s="259">
        <f>+'FIN-CASHFLOW_CWS'!AL58</f>
        <v>-169266295.40077499</v>
      </c>
      <c r="AM59" s="259">
        <f>+'FIN-CASHFLOW_CWS'!AM58</f>
        <v>-177326540.0501</v>
      </c>
      <c r="AN59" s="259" t="e">
        <f>+'FIN-CASHFLOW_CWS'!AN58</f>
        <v>#REF!</v>
      </c>
      <c r="AO59" s="259" t="e">
        <f>+'FIN-CASHFLOW_CWS'!AO58</f>
        <v>#REF!</v>
      </c>
      <c r="AP59" s="259" t="e">
        <f>+'FIN-CASHFLOW_CWS'!AP58</f>
        <v>#REF!</v>
      </c>
      <c r="AQ59" s="259" t="e">
        <f>+'FIN-CASHFLOW_CWS'!AQ58</f>
        <v>#REF!</v>
      </c>
      <c r="AR59" s="259" t="e">
        <f>+'FIN-CASHFLOW_CWS'!AR58</f>
        <v>#REF!</v>
      </c>
      <c r="AS59" s="259" t="e">
        <f>+'FIN-CASHFLOW_CWS'!AS58</f>
        <v>#REF!</v>
      </c>
      <c r="AT59" s="259" t="e">
        <f>+'FIN-CASHFLOW_CWS'!AT58</f>
        <v>#REF!</v>
      </c>
      <c r="AU59" s="259" t="e">
        <f>+'FIN-CASHFLOW_CWS'!AU58</f>
        <v>#REF!</v>
      </c>
      <c r="AV59" s="259" t="e">
        <f>+'FIN-CASHFLOW_CWS'!AV58</f>
        <v>#REF!</v>
      </c>
      <c r="AW59" s="259" t="e">
        <f>+'FIN-CASHFLOW_CWS'!AW58</f>
        <v>#REF!</v>
      </c>
      <c r="AX59" s="259" t="e">
        <f>+'FIN-CASHFLOW_CWS'!AX58</f>
        <v>#REF!</v>
      </c>
      <c r="AY59" s="259" t="e">
        <f>+'FIN-CASHFLOW_CWS'!AY58</f>
        <v>#REF!</v>
      </c>
      <c r="AZ59" s="259" t="e">
        <f>+'FIN-CASHFLOW_CWS'!AZ58</f>
        <v>#REF!</v>
      </c>
      <c r="BA59" s="259" t="e">
        <f>+'FIN-CASHFLOW_CWS'!BA58</f>
        <v>#REF!</v>
      </c>
      <c r="BB59" s="259" t="e">
        <f>+'FIN-CASHFLOW_CWS'!BB58</f>
        <v>#REF!</v>
      </c>
      <c r="BC59" s="259" t="e">
        <f>+'FIN-CASHFLOW_CWS'!BC58</f>
        <v>#REF!</v>
      </c>
      <c r="BD59" s="259" t="e">
        <f>+'FIN-CASHFLOW_CWS'!BD58</f>
        <v>#REF!</v>
      </c>
      <c r="BE59" s="259" t="e">
        <f>+'FIN-CASHFLOW_CWS'!BE58</f>
        <v>#REF!</v>
      </c>
      <c r="BF59" s="259" t="e">
        <f>+'FIN-CASHFLOW_CWS'!BF58</f>
        <v>#REF!</v>
      </c>
      <c r="BG59" s="259" t="e">
        <f>+'FIN-CASHFLOW_CWS'!BG58</f>
        <v>#REF!</v>
      </c>
      <c r="BH59" s="259" t="e">
        <f>+'FIN-CASHFLOW_CWS'!BH58</f>
        <v>#REF!</v>
      </c>
      <c r="BI59" s="259" t="e">
        <f>+'FIN-CASHFLOW_CWS'!BI58</f>
        <v>#REF!</v>
      </c>
      <c r="BJ59" s="259" t="e">
        <f>+'FIN-CASHFLOW_CWS'!BJ58</f>
        <v>#REF!</v>
      </c>
      <c r="BK59" s="259" t="e">
        <f>+'FIN-CASHFLOW_CWS'!BK58</f>
        <v>#REF!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1" t="s">
        <v>318</v>
      </c>
      <c r="B2" s="371"/>
      <c r="C2" s="197"/>
    </row>
    <row r="3" spans="1:62" x14ac:dyDescent="0.15">
      <c r="A3" s="10"/>
      <c r="B3" s="10" t="s">
        <v>737</v>
      </c>
      <c r="C3" s="197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405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408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406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728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409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729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738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365" workbookViewId="0">
      <selection activeCell="D389" sqref="D389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692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736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715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1111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677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688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686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 t="e">
        <f>SUM(AN353:AY353)</f>
        <v>#VALUE!</v>
      </c>
      <c r="H27" s="67" t="e">
        <f>SUM(AZ353:BK353)</f>
        <v>#REF!</v>
      </c>
      <c r="I27" s="181" t="e">
        <f t="shared" ref="I27:I32" si="1">SUM(C27:H27)</f>
        <v>#VALUE!</v>
      </c>
      <c r="J27" s="181" t="e">
        <f>BM353</f>
        <v>#VALUE!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689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 t="e">
        <f>SUM(AN368:AY368)</f>
        <v>#VALUE!</v>
      </c>
      <c r="H28" s="67" t="e">
        <f>SUM(AZ368:BK368)</f>
        <v>#REF!</v>
      </c>
      <c r="I28" s="181" t="e">
        <f t="shared" si="1"/>
        <v>#VALUE!</v>
      </c>
      <c r="J28" s="181" t="e">
        <f>BL368</f>
        <v>#VALUE!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690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 t="e">
        <f>SUM(AN372:AY372)</f>
        <v>#VALUE!</v>
      </c>
      <c r="H30" s="67" t="e">
        <f>SUM(AZ372:BK372)</f>
        <v>#VALUE!</v>
      </c>
      <c r="I30" s="181" t="e">
        <f t="shared" si="1"/>
        <v>#VALUE!</v>
      </c>
      <c r="J30" s="181" t="e">
        <f>BM372</f>
        <v>#VALUE!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734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691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 t="e">
        <f>SUM(AN376:AY376)</f>
        <v>#VALUE!</v>
      </c>
      <c r="H32" s="192" t="e">
        <f>SUM(AZ376:BK376)</f>
        <v>#VALUE!</v>
      </c>
      <c r="I32" s="181" t="e">
        <f t="shared" si="1"/>
        <v>#VALUE!</v>
      </c>
      <c r="J32" s="181" t="e">
        <f>BM376</f>
        <v>#VALUE!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716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405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408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406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728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409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729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732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730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 t="e">
        <f t="shared" si="3"/>
        <v>#VALUE!</v>
      </c>
      <c r="H41" s="192" t="e">
        <f t="shared" si="3"/>
        <v>#VALUE!</v>
      </c>
      <c r="I41" s="213" t="e">
        <f t="shared" si="3"/>
        <v>#VALUE!</v>
      </c>
      <c r="J41" s="213" t="e">
        <f t="shared" si="3"/>
        <v>#VALUE!</v>
      </c>
      <c r="K41" s="10"/>
      <c r="L41" s="10"/>
      <c r="M41" s="10"/>
      <c r="N41" s="10"/>
      <c r="O41" s="10"/>
      <c r="P41" s="371" t="s">
        <v>36</v>
      </c>
      <c r="Q41" s="371"/>
      <c r="R41" s="371"/>
      <c r="S41" s="371"/>
      <c r="T41" s="371"/>
      <c r="U41" s="371"/>
      <c r="V41" s="371"/>
      <c r="W41" s="371"/>
      <c r="X41" s="371"/>
      <c r="Y41" s="371"/>
      <c r="Z41" s="371"/>
      <c r="AA41" s="371"/>
      <c r="AB41" s="371" t="s">
        <v>37</v>
      </c>
      <c r="AC41" s="371"/>
      <c r="AD41" s="371"/>
      <c r="AE41" s="371"/>
      <c r="AF41" s="371"/>
      <c r="AG41" s="371"/>
      <c r="AH41" s="371"/>
      <c r="AI41" s="371"/>
      <c r="AJ41" s="371"/>
      <c r="AK41" s="371"/>
      <c r="AL41" s="371"/>
      <c r="AM41" s="371"/>
      <c r="AN41" s="371" t="s">
        <v>38</v>
      </c>
      <c r="AO41" s="371"/>
      <c r="AP41" s="371"/>
      <c r="AQ41" s="371"/>
      <c r="AR41" s="371"/>
      <c r="AS41" s="371"/>
      <c r="AT41" s="371"/>
      <c r="AU41" s="371"/>
      <c r="AV41" s="371"/>
      <c r="AW41" s="371"/>
      <c r="AX41" s="371"/>
      <c r="AY41" s="371"/>
      <c r="AZ41" s="371" t="s">
        <v>39</v>
      </c>
      <c r="BA41" s="371"/>
      <c r="BB41" s="371"/>
      <c r="BC41" s="371"/>
      <c r="BD41" s="371"/>
      <c r="BE41" s="371"/>
      <c r="BF41" s="371"/>
      <c r="BG41" s="371"/>
      <c r="BH41" s="371"/>
      <c r="BI41" s="371"/>
      <c r="BJ41" s="371"/>
      <c r="BK41" s="371"/>
      <c r="BL41" s="35"/>
      <c r="BM41" s="212"/>
    </row>
    <row r="42" spans="2:75" s="14" customFormat="1" x14ac:dyDescent="0.15">
      <c r="B42" s="73" t="s">
        <v>693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1" t="s">
        <v>35</v>
      </c>
      <c r="F44" s="371"/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 t="s">
        <v>36</v>
      </c>
      <c r="R44" s="371"/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 t="s">
        <v>37</v>
      </c>
      <c r="AD44" s="371"/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 t="s">
        <v>38</v>
      </c>
      <c r="AP44" s="371"/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 t="s">
        <v>39</v>
      </c>
      <c r="BB44" s="371"/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65"/>
    </row>
    <row r="45" spans="2:75" customFormat="1" x14ac:dyDescent="0.15">
      <c r="B45" s="14" t="s">
        <v>727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405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412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415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416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414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381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382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411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413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417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408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412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534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579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580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416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414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381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382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411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413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418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406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412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415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416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414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381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382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411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413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419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420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412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742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743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416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414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381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382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411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413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421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409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412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415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416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414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381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382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411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413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422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450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383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404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405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408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406</v>
      </c>
    </row>
    <row r="132" spans="1:75" x14ac:dyDescent="0.15">
      <c r="A132" s="75"/>
      <c r="B132" s="47" t="s">
        <v>423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424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407</v>
      </c>
    </row>
    <row r="136" spans="1:75" x14ac:dyDescent="0.15">
      <c r="A136" s="75"/>
      <c r="B136" s="47" t="s">
        <v>425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409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426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5" t="s">
        <v>35</v>
      </c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682</v>
      </c>
      <c r="BM144" s="181" t="s">
        <v>608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 t="e">
        <f>STAFF_CWS!BD406</f>
        <v>#REF!</v>
      </c>
      <c r="BA229" s="26" t="e">
        <f>STAFF_CWS!BE406</f>
        <v>#REF!</v>
      </c>
      <c r="BB229" s="26" t="e">
        <f>STAFF_CWS!BF406</f>
        <v>#REF!</v>
      </c>
      <c r="BC229" s="26" t="e">
        <f>STAFF_CWS!BG406</f>
        <v>#REF!</v>
      </c>
      <c r="BD229" s="26" t="e">
        <f>STAFF_CWS!BH406</f>
        <v>#REF!</v>
      </c>
      <c r="BE229" s="26" t="e">
        <f>STAFF_CWS!BI406</f>
        <v>#REF!</v>
      </c>
      <c r="BF229" s="26" t="e">
        <f>STAFF_CWS!BJ406</f>
        <v>#REF!</v>
      </c>
      <c r="BG229" s="26" t="e">
        <f>STAFF_CWS!BK406</f>
        <v>#REF!</v>
      </c>
      <c r="BH229" s="26" t="e">
        <f>STAFF_CWS!BL406</f>
        <v>#REF!</v>
      </c>
      <c r="BI229" s="26" t="e">
        <f>STAFF_CWS!BM406</f>
        <v>#REF!</v>
      </c>
      <c r="BJ229" s="26" t="e">
        <f>STAFF_CWS!BN406</f>
        <v>#REF!</v>
      </c>
      <c r="BK229" s="26" t="e">
        <f>STAFF_CWS!BO406</f>
        <v>#REF!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 t="e">
        <f>STAFF_CWS!BD407</f>
        <v>#REF!</v>
      </c>
      <c r="BA230" s="26" t="e">
        <f>STAFF_CWS!BE407</f>
        <v>#REF!</v>
      </c>
      <c r="BB230" s="26" t="e">
        <f>STAFF_CWS!BF407</f>
        <v>#REF!</v>
      </c>
      <c r="BC230" s="26" t="e">
        <f>STAFF_CWS!BG407</f>
        <v>#REF!</v>
      </c>
      <c r="BD230" s="26" t="e">
        <f>STAFF_CWS!BH407</f>
        <v>#REF!</v>
      </c>
      <c r="BE230" s="26" t="e">
        <f>STAFF_CWS!BI407</f>
        <v>#REF!</v>
      </c>
      <c r="BF230" s="26" t="e">
        <f>STAFF_CWS!BJ407</f>
        <v>#REF!</v>
      </c>
      <c r="BG230" s="26" t="e">
        <f>STAFF_CWS!BK407</f>
        <v>#REF!</v>
      </c>
      <c r="BH230" s="26" t="e">
        <f>STAFF_CWS!BL407</f>
        <v>#REF!</v>
      </c>
      <c r="BI230" s="26" t="e">
        <f>STAFF_CWS!BM407</f>
        <v>#REF!</v>
      </c>
      <c r="BJ230" s="26" t="e">
        <f>STAFF_CWS!BN407</f>
        <v>#REF!</v>
      </c>
      <c r="BK230" s="26" t="e">
        <f>STAFF_CWS!BO407</f>
        <v>#REF!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 t="e">
        <f>STAFF_CWS!BD442</f>
        <v>#REF!</v>
      </c>
      <c r="BA265" s="26" t="e">
        <f>STAFF_CWS!BE442</f>
        <v>#REF!</v>
      </c>
      <c r="BB265" s="26" t="e">
        <f>STAFF_CWS!BF442</f>
        <v>#REF!</v>
      </c>
      <c r="BC265" s="26" t="e">
        <f>STAFF_CWS!BG442</f>
        <v>#REF!</v>
      </c>
      <c r="BD265" s="26" t="e">
        <f>STAFF_CWS!BH442</f>
        <v>#REF!</v>
      </c>
      <c r="BE265" s="26" t="e">
        <f>STAFF_CWS!BI442</f>
        <v>#REF!</v>
      </c>
      <c r="BF265" s="26" t="e">
        <f>STAFF_CWS!BJ442</f>
        <v>#REF!</v>
      </c>
      <c r="BG265" s="26" t="e">
        <f>STAFF_CWS!BK442</f>
        <v>#REF!</v>
      </c>
      <c r="BH265" s="26" t="e">
        <f>STAFF_CWS!BL442</f>
        <v>#REF!</v>
      </c>
      <c r="BI265" s="26" t="e">
        <f>STAFF_CWS!BM442</f>
        <v>#REF!</v>
      </c>
      <c r="BJ265" s="26" t="e">
        <f>STAFF_CWS!BN442</f>
        <v>#REF!</v>
      </c>
      <c r="BK265" s="26" t="e">
        <f>STAFF_CWS!BO442</f>
        <v>#REF!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 t="e">
        <f>STAFF_CWS!BD443</f>
        <v>#REF!</v>
      </c>
      <c r="BA266" s="26" t="e">
        <f>STAFF_CWS!BE443</f>
        <v>#REF!</v>
      </c>
      <c r="BB266" s="26" t="e">
        <f>STAFF_CWS!BF443</f>
        <v>#REF!</v>
      </c>
      <c r="BC266" s="26" t="e">
        <f>STAFF_CWS!BG443</f>
        <v>#REF!</v>
      </c>
      <c r="BD266" s="26" t="e">
        <f>STAFF_CWS!BH443</f>
        <v>#REF!</v>
      </c>
      <c r="BE266" s="26" t="e">
        <f>STAFF_CWS!BI443</f>
        <v>#REF!</v>
      </c>
      <c r="BF266" s="26" t="e">
        <f>STAFF_CWS!BJ443</f>
        <v>#REF!</v>
      </c>
      <c r="BG266" s="26" t="e">
        <f>STAFF_CWS!BK443</f>
        <v>#REF!</v>
      </c>
      <c r="BH266" s="26" t="e">
        <f>STAFF_CWS!BL443</f>
        <v>#REF!</v>
      </c>
      <c r="BI266" s="26" t="e">
        <f>STAFF_CWS!BM443</f>
        <v>#REF!</v>
      </c>
      <c r="BJ266" s="26" t="e">
        <f>STAFF_CWS!BN443</f>
        <v>#REF!</v>
      </c>
      <c r="BK266" s="26" t="e">
        <f>STAFF_CWS!BO443</f>
        <v>#REF!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 t="e">
        <f>STAFF_CWS!BD469</f>
        <v>#REF!</v>
      </c>
      <c r="BA292" s="26" t="e">
        <f>STAFF_CWS!BE469</f>
        <v>#REF!</v>
      </c>
      <c r="BB292" s="26" t="e">
        <f>STAFF_CWS!BF469</f>
        <v>#REF!</v>
      </c>
      <c r="BC292" s="26" t="e">
        <f>STAFF_CWS!BG469</f>
        <v>#REF!</v>
      </c>
      <c r="BD292" s="26" t="e">
        <f>STAFF_CWS!BH469</f>
        <v>#REF!</v>
      </c>
      <c r="BE292" s="26" t="e">
        <f>STAFF_CWS!BI469</f>
        <v>#REF!</v>
      </c>
      <c r="BF292" s="26" t="e">
        <f>STAFF_CWS!BJ469</f>
        <v>#REF!</v>
      </c>
      <c r="BG292" s="26" t="e">
        <f>STAFF_CWS!BK469</f>
        <v>#REF!</v>
      </c>
      <c r="BH292" s="26" t="e">
        <f>STAFF_CWS!BL469</f>
        <v>#REF!</v>
      </c>
      <c r="BI292" s="26" t="e">
        <f>STAFF_CWS!BM469</f>
        <v>#REF!</v>
      </c>
      <c r="BJ292" s="26" t="e">
        <f>STAFF_CWS!BN469</f>
        <v>#REF!</v>
      </c>
      <c r="BK292" s="26" t="e">
        <f>STAFF_CWS!BO469</f>
        <v>#REF!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 t="e">
        <f>STAFF_CWS!BD470</f>
        <v>#REF!</v>
      </c>
      <c r="BA293" s="26" t="e">
        <f>STAFF_CWS!BE470</f>
        <v>#REF!</v>
      </c>
      <c r="BB293" s="26" t="e">
        <f>STAFF_CWS!BF470</f>
        <v>#REF!</v>
      </c>
      <c r="BC293" s="26" t="e">
        <f>STAFF_CWS!BG470</f>
        <v>#REF!</v>
      </c>
      <c r="BD293" s="26" t="e">
        <f>STAFF_CWS!BH470</f>
        <v>#REF!</v>
      </c>
      <c r="BE293" s="26" t="e">
        <f>STAFF_CWS!BI470</f>
        <v>#REF!</v>
      </c>
      <c r="BF293" s="26" t="e">
        <f>STAFF_CWS!BJ470</f>
        <v>#REF!</v>
      </c>
      <c r="BG293" s="26" t="e">
        <f>STAFF_CWS!BK470</f>
        <v>#REF!</v>
      </c>
      <c r="BH293" s="26" t="e">
        <f>STAFF_CWS!BL470</f>
        <v>#REF!</v>
      </c>
      <c r="BI293" s="26" t="e">
        <f>STAFF_CWS!BM470</f>
        <v>#REF!</v>
      </c>
      <c r="BJ293" s="26" t="e">
        <f>STAFF_CWS!BN470</f>
        <v>#REF!</v>
      </c>
      <c r="BK293" s="26" t="e">
        <f>STAFF_CWS!BO470</f>
        <v>#REF!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 t="e">
        <f>STAFF_CWS!BD496</f>
        <v>#REF!</v>
      </c>
      <c r="BA319" s="26" t="e">
        <f>STAFF_CWS!BE496</f>
        <v>#REF!</v>
      </c>
      <c r="BB319" s="26" t="e">
        <f>STAFF_CWS!BF496</f>
        <v>#REF!</v>
      </c>
      <c r="BC319" s="26" t="e">
        <f>STAFF_CWS!BG496</f>
        <v>#REF!</v>
      </c>
      <c r="BD319" s="26" t="e">
        <f>STAFF_CWS!BH496</f>
        <v>#REF!</v>
      </c>
      <c r="BE319" s="26" t="e">
        <f>STAFF_CWS!BI496</f>
        <v>#REF!</v>
      </c>
      <c r="BF319" s="26" t="e">
        <f>STAFF_CWS!BJ496</f>
        <v>#REF!</v>
      </c>
      <c r="BG319" s="26" t="e">
        <f>STAFF_CWS!BK496</f>
        <v>#REF!</v>
      </c>
      <c r="BH319" s="26" t="e">
        <f>STAFF_CWS!BL496</f>
        <v>#REF!</v>
      </c>
      <c r="BI319" s="26" t="e">
        <f>STAFF_CWS!BM496</f>
        <v>#REF!</v>
      </c>
      <c r="BJ319" s="26" t="e">
        <f>STAFF_CWS!BN496</f>
        <v>#REF!</v>
      </c>
      <c r="BK319" s="26" t="e">
        <f>STAFF_CWS!BO496</f>
        <v>#REF!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 t="e">
        <f>STAFF_CWS!BD530</f>
        <v>#REF!</v>
      </c>
      <c r="BA353" s="26" t="e">
        <f>STAFF_CWS!BE530</f>
        <v>#REF!</v>
      </c>
      <c r="BB353" s="26" t="e">
        <f>STAFF_CWS!BF530</f>
        <v>#REF!</v>
      </c>
      <c r="BC353" s="26" t="e">
        <f>STAFF_CWS!BG530</f>
        <v>#REF!</v>
      </c>
      <c r="BD353" s="26" t="e">
        <f>STAFF_CWS!BH530</f>
        <v>#REF!</v>
      </c>
      <c r="BE353" s="26" t="e">
        <f>STAFF_CWS!BI530</f>
        <v>#REF!</v>
      </c>
      <c r="BF353" s="26" t="e">
        <f>STAFF_CWS!BJ530</f>
        <v>#REF!</v>
      </c>
      <c r="BG353" s="26" t="e">
        <f>STAFF_CWS!BK530</f>
        <v>#REF!</v>
      </c>
      <c r="BH353" s="26" t="e">
        <f>STAFF_CWS!BL530</f>
        <v>#REF!</v>
      </c>
      <c r="BI353" s="26" t="e">
        <f>STAFF_CWS!BM530</f>
        <v>#REF!</v>
      </c>
      <c r="BJ353" s="26" t="e">
        <f>STAFF_CWS!BN530</f>
        <v>#REF!</v>
      </c>
      <c r="BK353" s="26" t="e">
        <f>STAFF_CWS!BO530</f>
        <v>#REF!</v>
      </c>
      <c r="BL353" s="38" t="e">
        <f>SUM(C353:BK353)</f>
        <v>#VALUE!</v>
      </c>
      <c r="BM353" s="65" t="e">
        <f>STAFF_CWS!BP530</f>
        <v>#VALUE!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 t="e">
        <f>STAFF_CWS!BD531</f>
        <v>#REF!</v>
      </c>
      <c r="BA354" s="26" t="e">
        <f>STAFF_CWS!BE531</f>
        <v>#REF!</v>
      </c>
      <c r="BB354" s="26" t="e">
        <f>STAFF_CWS!BF531</f>
        <v>#REF!</v>
      </c>
      <c r="BC354" s="26" t="e">
        <f>STAFF_CWS!BG531</f>
        <v>#REF!</v>
      </c>
      <c r="BD354" s="26" t="e">
        <f>STAFF_CWS!BH531</f>
        <v>#REF!</v>
      </c>
      <c r="BE354" s="26" t="e">
        <f>STAFF_CWS!BI531</f>
        <v>#REF!</v>
      </c>
      <c r="BF354" s="26" t="e">
        <f>STAFF_CWS!BJ531</f>
        <v>#REF!</v>
      </c>
      <c r="BG354" s="26" t="e">
        <f>STAFF_CWS!BK531</f>
        <v>#REF!</v>
      </c>
      <c r="BH354" s="26" t="e">
        <f>STAFF_CWS!BL531</f>
        <v>#REF!</v>
      </c>
      <c r="BI354" s="26" t="e">
        <f>STAFF_CWS!BM531</f>
        <v>#REF!</v>
      </c>
      <c r="BJ354" s="26" t="e">
        <f>STAFF_CWS!BN531</f>
        <v>#REF!</v>
      </c>
      <c r="BK354" s="26" t="e">
        <f>STAFF_CWS!BO531</f>
        <v>#REF!</v>
      </c>
      <c r="BL354" s="38" t="e">
        <f>SUM(C354:BK354)</f>
        <v>#VALUE!</v>
      </c>
      <c r="BM354" s="65" t="e">
        <f>STAFF_CWS!BP531</f>
        <v>#VALUE!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 t="e">
        <f>STAFF_CWS!BD535</f>
        <v>#REF!</v>
      </c>
      <c r="BA358" s="26" t="e">
        <f>STAFF_CWS!BE535</f>
        <v>#REF!</v>
      </c>
      <c r="BB358" s="26" t="e">
        <f>STAFF_CWS!BF535</f>
        <v>#REF!</v>
      </c>
      <c r="BC358" s="26" t="e">
        <f>STAFF_CWS!BG535</f>
        <v>#REF!</v>
      </c>
      <c r="BD358" s="26" t="e">
        <f>STAFF_CWS!BH535</f>
        <v>#REF!</v>
      </c>
      <c r="BE358" s="26" t="e">
        <f>STAFF_CWS!BI535</f>
        <v>#REF!</v>
      </c>
      <c r="BF358" s="26" t="e">
        <f>STAFF_CWS!BJ535</f>
        <v>#REF!</v>
      </c>
      <c r="BG358" s="26" t="e">
        <f>STAFF_CWS!BK535</f>
        <v>#REF!</v>
      </c>
      <c r="BH358" s="26" t="e">
        <f>STAFF_CWS!BL535</f>
        <v>#REF!</v>
      </c>
      <c r="BI358" s="26" t="e">
        <f>STAFF_CWS!BM535</f>
        <v>#REF!</v>
      </c>
      <c r="BJ358" s="26" t="e">
        <f>STAFF_CWS!BN535</f>
        <v>#REF!</v>
      </c>
      <c r="BK358" s="26" t="e">
        <f>STAFF_CWS!BO535</f>
        <v>#REF!</v>
      </c>
      <c r="BL358" s="38" t="e">
        <f>SUM(C358:BK358)</f>
        <v>#VALUE!</v>
      </c>
      <c r="BM358" s="65" t="e">
        <f>STAFF_CWS!BP535</f>
        <v>#VALUE!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 t="e">
        <f>STAFF_CWS!BD540</f>
        <v>#REF!</v>
      </c>
      <c r="BA363" s="26" t="e">
        <f>STAFF_CWS!BE540</f>
        <v>#REF!</v>
      </c>
      <c r="BB363" s="26" t="e">
        <f>STAFF_CWS!BF540</f>
        <v>#REF!</v>
      </c>
      <c r="BC363" s="26" t="e">
        <f>STAFF_CWS!BG540</f>
        <v>#REF!</v>
      </c>
      <c r="BD363" s="26" t="e">
        <f>STAFF_CWS!BH540</f>
        <v>#REF!</v>
      </c>
      <c r="BE363" s="26" t="e">
        <f>STAFF_CWS!BI540</f>
        <v>#REF!</v>
      </c>
      <c r="BF363" s="26" t="e">
        <f>STAFF_CWS!BJ540</f>
        <v>#REF!</v>
      </c>
      <c r="BG363" s="26" t="e">
        <f>STAFF_CWS!BK540</f>
        <v>#REF!</v>
      </c>
      <c r="BH363" s="26" t="e">
        <f>STAFF_CWS!BL540</f>
        <v>#REF!</v>
      </c>
      <c r="BI363" s="26" t="e">
        <f>STAFF_CWS!BM540</f>
        <v>#REF!</v>
      </c>
      <c r="BJ363" s="26" t="e">
        <f>STAFF_CWS!BN540</f>
        <v>#REF!</v>
      </c>
      <c r="BK363" s="26" t="e">
        <f>STAFF_CWS!BO540</f>
        <v>#REF!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 t="e">
        <f>STAFF_CWS!BD541</f>
        <v>#REF!</v>
      </c>
      <c r="BA364" s="26" t="e">
        <f>STAFF_CWS!BE541</f>
        <v>#REF!</v>
      </c>
      <c r="BB364" s="26" t="e">
        <f>STAFF_CWS!BF541</f>
        <v>#REF!</v>
      </c>
      <c r="BC364" s="26" t="e">
        <f>STAFF_CWS!BG541</f>
        <v>#REF!</v>
      </c>
      <c r="BD364" s="26" t="e">
        <f>STAFF_CWS!BH541</f>
        <v>#REF!</v>
      </c>
      <c r="BE364" s="26" t="e">
        <f>STAFF_CWS!BI541</f>
        <v>#REF!</v>
      </c>
      <c r="BF364" s="26" t="e">
        <f>STAFF_CWS!BJ541</f>
        <v>#REF!</v>
      </c>
      <c r="BG364" s="26" t="e">
        <f>STAFF_CWS!BK541</f>
        <v>#REF!</v>
      </c>
      <c r="BH364" s="26" t="e">
        <f>STAFF_CWS!BL541</f>
        <v>#REF!</v>
      </c>
      <c r="BI364" s="26" t="e">
        <f>STAFF_CWS!BM541</f>
        <v>#REF!</v>
      </c>
      <c r="BJ364" s="26" t="e">
        <f>STAFF_CWS!BN541</f>
        <v>#REF!</v>
      </c>
      <c r="BK364" s="26" t="e">
        <f>STAFF_CWS!BO541</f>
        <v>#REF!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 t="e">
        <f>STAFF_CWS!BD542</f>
        <v>#REF!</v>
      </c>
      <c r="BA365" s="26" t="e">
        <f>STAFF_CWS!BE542</f>
        <v>#REF!</v>
      </c>
      <c r="BB365" s="26" t="e">
        <f>STAFF_CWS!BF542</f>
        <v>#REF!</v>
      </c>
      <c r="BC365" s="26" t="e">
        <f>STAFF_CWS!BG542</f>
        <v>#REF!</v>
      </c>
      <c r="BD365" s="26" t="e">
        <f>STAFF_CWS!BH542</f>
        <v>#REF!</v>
      </c>
      <c r="BE365" s="26" t="e">
        <f>STAFF_CWS!BI542</f>
        <v>#REF!</v>
      </c>
      <c r="BF365" s="26" t="e">
        <f>STAFF_CWS!BJ542</f>
        <v>#REF!</v>
      </c>
      <c r="BG365" s="26" t="e">
        <f>STAFF_CWS!BK542</f>
        <v>#REF!</v>
      </c>
      <c r="BH365" s="26" t="e">
        <f>STAFF_CWS!BL542</f>
        <v>#REF!</v>
      </c>
      <c r="BI365" s="26" t="e">
        <f>STAFF_CWS!BM542</f>
        <v>#REF!</v>
      </c>
      <c r="BJ365" s="26" t="e">
        <f>STAFF_CWS!BN542</f>
        <v>#REF!</v>
      </c>
      <c r="BK365" s="26" t="e">
        <f>STAFF_CWS!BO542</f>
        <v>#REF!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 t="e">
        <f>STAFF_CWS!BD544</f>
        <v>#REF!</v>
      </c>
      <c r="BA367" s="26" t="e">
        <f>STAFF_CWS!BE544</f>
        <v>#REF!</v>
      </c>
      <c r="BB367" s="26" t="e">
        <f>STAFF_CWS!BF544</f>
        <v>#REF!</v>
      </c>
      <c r="BC367" s="26" t="e">
        <f>STAFF_CWS!BG544</f>
        <v>#REF!</v>
      </c>
      <c r="BD367" s="26" t="e">
        <f>STAFF_CWS!BH544</f>
        <v>#REF!</v>
      </c>
      <c r="BE367" s="26" t="e">
        <f>STAFF_CWS!BI544</f>
        <v>#REF!</v>
      </c>
      <c r="BF367" s="26" t="e">
        <f>STAFF_CWS!BJ544</f>
        <v>#REF!</v>
      </c>
      <c r="BG367" s="26" t="e">
        <f>STAFF_CWS!BK544</f>
        <v>#REF!</v>
      </c>
      <c r="BH367" s="26" t="e">
        <f>STAFF_CWS!BL544</f>
        <v>#REF!</v>
      </c>
      <c r="BI367" s="26" t="e">
        <f>STAFF_CWS!BM544</f>
        <v>#REF!</v>
      </c>
      <c r="BJ367" s="26" t="e">
        <f>STAFF_CWS!BN544</f>
        <v>#REF!</v>
      </c>
      <c r="BK367" s="26" t="e">
        <f>STAFF_CWS!BO544</f>
        <v>#REF!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 t="e">
        <f>STAFF_CWS!BD545</f>
        <v>#REF!</v>
      </c>
      <c r="BA368" s="26" t="e">
        <f>STAFF_CWS!BE545</f>
        <v>#REF!</v>
      </c>
      <c r="BB368" s="26" t="e">
        <f>STAFF_CWS!BF545</f>
        <v>#REF!</v>
      </c>
      <c r="BC368" s="26" t="e">
        <f>STAFF_CWS!BG545</f>
        <v>#REF!</v>
      </c>
      <c r="BD368" s="26" t="e">
        <f>STAFF_CWS!BH545</f>
        <v>#REF!</v>
      </c>
      <c r="BE368" s="26" t="e">
        <f>STAFF_CWS!BI545</f>
        <v>#REF!</v>
      </c>
      <c r="BF368" s="26" t="e">
        <f>STAFF_CWS!BJ545</f>
        <v>#REF!</v>
      </c>
      <c r="BG368" s="26" t="e">
        <f>STAFF_CWS!BK545</f>
        <v>#REF!</v>
      </c>
      <c r="BH368" s="26" t="e">
        <f>STAFF_CWS!BL545</f>
        <v>#REF!</v>
      </c>
      <c r="BI368" s="26" t="e">
        <f>STAFF_CWS!BM545</f>
        <v>#REF!</v>
      </c>
      <c r="BJ368" s="26" t="e">
        <f>STAFF_CWS!BN545</f>
        <v>#REF!</v>
      </c>
      <c r="BK368" s="26" t="e">
        <f>STAFF_CWS!BO545</f>
        <v>#REF!</v>
      </c>
      <c r="BL368" s="38" t="e">
        <f>SUM(C368:BK368)</f>
        <v>#VALUE!</v>
      </c>
      <c r="BM368" s="65" t="e">
        <f>STAFF_CWS!BP545</f>
        <v>#VALUE!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 t="e">
        <f>STAFF_CWS!BO549</f>
        <v>#REF!</v>
      </c>
      <c r="BL372" s="38" t="e">
        <f>SUM(C372:BK372)</f>
        <v>#VALUE!</v>
      </c>
      <c r="BM372" s="65" t="e">
        <f>STAFF_CWS!BP549</f>
        <v>#VALUE!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 t="e">
        <f>STAFF_CWS!BO551</f>
        <v>#REF!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 t="e">
        <f>STAFF_CWS!AR553</f>
        <v>#VALUE!</v>
      </c>
      <c r="AO376" s="26" t="e">
        <f>STAFF_CWS!AS553</f>
        <v>#VALUE!</v>
      </c>
      <c r="AP376" s="26" t="e">
        <f>STAFF_CWS!AT553</f>
        <v>#VALUE!</v>
      </c>
      <c r="AQ376" s="26" t="e">
        <f>STAFF_CWS!AU553</f>
        <v>#VALUE!</v>
      </c>
      <c r="AR376" s="26" t="e">
        <f>STAFF_CWS!AV553</f>
        <v>#VALUE!</v>
      </c>
      <c r="AS376" s="26" t="e">
        <f>STAFF_CWS!AW553</f>
        <v>#VALUE!</v>
      </c>
      <c r="AT376" s="26" t="e">
        <f>STAFF_CWS!AX553</f>
        <v>#VALUE!</v>
      </c>
      <c r="AU376" s="26" t="e">
        <f>STAFF_CWS!AY553</f>
        <v>#VALUE!</v>
      </c>
      <c r="AV376" s="26" t="e">
        <f>STAFF_CWS!AZ553</f>
        <v>#VALUE!</v>
      </c>
      <c r="AW376" s="26" t="e">
        <f>STAFF_CWS!BA553</f>
        <v>#VALUE!</v>
      </c>
      <c r="AX376" s="26" t="e">
        <f>STAFF_CWS!BB553</f>
        <v>#VALUE!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 t="e">
        <f>STAFF_CWS!BO553</f>
        <v>#REF!</v>
      </c>
      <c r="BL376" s="38" t="e">
        <f>SUM(C376:BK376)</f>
        <v>#VALUE!</v>
      </c>
      <c r="BM376" s="65" t="e">
        <f>STAFF_CWS!BP553</f>
        <v>#VALUE!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405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412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415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416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414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381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382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411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413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417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408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412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534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579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580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416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414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381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382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411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413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418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406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412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415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416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414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381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382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411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413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419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420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412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742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743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416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414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381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382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411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413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421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409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412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415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416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414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381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382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411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413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422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450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383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404</v>
      </c>
    </row>
    <row r="78" spans="1:64" x14ac:dyDescent="0.15">
      <c r="B78" s="50"/>
    </row>
    <row r="79" spans="1:64" x14ac:dyDescent="0.15">
      <c r="B79" s="14" t="s">
        <v>405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408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406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423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424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407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425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409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426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1" t="s">
        <v>318</v>
      </c>
      <c r="B2" s="371"/>
      <c r="C2" s="197"/>
    </row>
    <row r="3" spans="1:63" x14ac:dyDescent="0.15">
      <c r="A3" s="10"/>
      <c r="B3" s="10" t="s">
        <v>701</v>
      </c>
      <c r="C3" s="197"/>
    </row>
    <row r="4" spans="1:63" x14ac:dyDescent="0.15">
      <c r="C4" s="198"/>
      <c r="D4" s="371" t="s">
        <v>35</v>
      </c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/>
      <c r="P4" s="371" t="s">
        <v>36</v>
      </c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/>
      <c r="AB4" s="371" t="s">
        <v>37</v>
      </c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/>
      <c r="AN4" s="371" t="s">
        <v>38</v>
      </c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/>
      <c r="AZ4" s="371" t="s">
        <v>39</v>
      </c>
      <c r="BA4" s="371"/>
      <c r="BB4" s="371"/>
      <c r="BC4" s="371"/>
      <c r="BD4" s="371"/>
      <c r="BE4" s="371"/>
      <c r="BF4" s="371"/>
      <c r="BG4" s="371"/>
      <c r="BH4" s="371"/>
      <c r="BI4" s="371"/>
      <c r="BJ4" s="371"/>
      <c r="BK4" s="371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360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89500</v>
      </c>
      <c r="AC7" s="9">
        <f>'FIN-P&amp;L_CWS'!AD129</f>
        <v>146504.65</v>
      </c>
      <c r="AD7" s="9">
        <f>'FIN-P&amp;L_CWS'!AE129</f>
        <v>165505.26999999999</v>
      </c>
      <c r="AE7" s="9">
        <f>'FIN-P&amp;L_CWS'!AF129</f>
        <v>165505.26999999999</v>
      </c>
      <c r="AF7" s="9">
        <f>'FIN-P&amp;L_CWS'!AG129</f>
        <v>182006.2</v>
      </c>
      <c r="AG7" s="9">
        <f>'FIN-P&amp;L_CWS'!AH129</f>
        <v>201006.82</v>
      </c>
      <c r="AH7" s="9">
        <f>'FIN-P&amp;L_CWS'!AI129</f>
        <v>165505.26999999999</v>
      </c>
      <c r="AI7" s="9">
        <f>'FIN-P&amp;L_CWS'!AJ129</f>
        <v>182006.2</v>
      </c>
      <c r="AJ7" s="9">
        <f>'FIN-P&amp;L_CWS'!AK129</f>
        <v>146504.65</v>
      </c>
      <c r="AK7" s="9">
        <f>'FIN-P&amp;L_CWS'!AL129</f>
        <v>146504.65</v>
      </c>
      <c r="AL7" s="9">
        <f>'FIN-P&amp;L_CWS'!AM129</f>
        <v>146504.65</v>
      </c>
      <c r="AM7" s="9">
        <f>'FIN-P&amp;L_CWS'!AN129</f>
        <v>89502.790000000008</v>
      </c>
      <c r="AN7" s="9" t="e">
        <f>'FIN-P&amp;L_CWS'!AO129</f>
        <v>#REF!</v>
      </c>
      <c r="AO7" s="9" t="e">
        <f>'FIN-P&amp;L_CWS'!AP129</f>
        <v>#REF!</v>
      </c>
      <c r="AP7" s="9" t="e">
        <f>'FIN-P&amp;L_CWS'!AQ129</f>
        <v>#REF!</v>
      </c>
      <c r="AQ7" s="9" t="e">
        <f>'FIN-P&amp;L_CWS'!AR129</f>
        <v>#REF!</v>
      </c>
      <c r="AR7" s="9" t="e">
        <f>'FIN-P&amp;L_CWS'!AS129</f>
        <v>#REF!</v>
      </c>
      <c r="AS7" s="9" t="e">
        <f>'FIN-P&amp;L_CWS'!AT129</f>
        <v>#REF!</v>
      </c>
      <c r="AT7" s="9" t="e">
        <f>'FIN-P&amp;L_CWS'!AU129</f>
        <v>#REF!</v>
      </c>
      <c r="AU7" s="9" t="e">
        <f>'FIN-P&amp;L_CWS'!AV129</f>
        <v>#REF!</v>
      </c>
      <c r="AV7" s="9" t="e">
        <f>'FIN-P&amp;L_CWS'!AW129</f>
        <v>#REF!</v>
      </c>
      <c r="AW7" s="9" t="e">
        <f>'FIN-P&amp;L_CWS'!AX129</f>
        <v>#REF!</v>
      </c>
      <c r="AX7" s="9" t="e">
        <f>'FIN-P&amp;L_CWS'!AY129</f>
        <v>#REF!</v>
      </c>
      <c r="AY7" s="9" t="e">
        <f>'FIN-P&amp;L_CWS'!AZ129</f>
        <v>#REF!</v>
      </c>
      <c r="AZ7" s="9" t="e">
        <f>'FIN-P&amp;L_CWS'!BA129</f>
        <v>#REF!</v>
      </c>
      <c r="BA7" s="9" t="e">
        <f>'FIN-P&amp;L_CWS'!BB129</f>
        <v>#REF!</v>
      </c>
      <c r="BB7" s="9" t="e">
        <f>'FIN-P&amp;L_CWS'!BC129</f>
        <v>#REF!</v>
      </c>
      <c r="BC7" s="9" t="e">
        <f>'FIN-P&amp;L_CWS'!BD129</f>
        <v>#REF!</v>
      </c>
      <c r="BD7" s="9" t="e">
        <f>'FIN-P&amp;L_CWS'!BE129</f>
        <v>#REF!</v>
      </c>
      <c r="BE7" s="9" t="e">
        <f>'FIN-P&amp;L_CWS'!BF129</f>
        <v>#REF!</v>
      </c>
      <c r="BF7" s="9" t="e">
        <f>'FIN-P&amp;L_CWS'!BG129</f>
        <v>#REF!</v>
      </c>
      <c r="BG7" s="9" t="e">
        <f>'FIN-P&amp;L_CWS'!BH129</f>
        <v>#REF!</v>
      </c>
      <c r="BH7" s="9" t="e">
        <f>'FIN-P&amp;L_CWS'!BI129</f>
        <v>#REF!</v>
      </c>
      <c r="BI7" s="9" t="e">
        <f>'FIN-P&amp;L_CWS'!BJ129</f>
        <v>#REF!</v>
      </c>
      <c r="BJ7" s="9" t="e">
        <f>'FIN-P&amp;L_CWS'!BK129</f>
        <v>#REF!</v>
      </c>
      <c r="BK7" s="9" t="e">
        <f>'FIN-P&amp;L_CWS'!BL129</f>
        <v>#REF!</v>
      </c>
    </row>
    <row r="8" spans="1:63" x14ac:dyDescent="0.15">
      <c r="B8" s="44" t="s">
        <v>643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10827695.341666667</v>
      </c>
      <c r="Q8" s="9">
        <f>'FIN-P&amp;L_CWS'!R205</f>
        <v>10815910.191666666</v>
      </c>
      <c r="R8" s="9">
        <f>'FIN-P&amp;L_CWS'!S205</f>
        <v>10815970.091666667</v>
      </c>
      <c r="S8" s="9">
        <f>'FIN-P&amp;L_CWS'!T205</f>
        <v>10835535.091666667</v>
      </c>
      <c r="T8" s="9">
        <f>'FIN-P&amp;L_CWS'!U205</f>
        <v>10820228.141666666</v>
      </c>
      <c r="U8" s="9">
        <f>'FIN-P&amp;L_CWS'!V205</f>
        <v>10825676.441666666</v>
      </c>
      <c r="V8" s="9">
        <f>'FIN-P&amp;L_CWS'!W205</f>
        <v>9826141.7583333347</v>
      </c>
      <c r="W8" s="9">
        <f>'FIN-P&amp;L_CWS'!X205</f>
        <v>9827154.8083333336</v>
      </c>
      <c r="X8" s="9">
        <f>'FIN-P&amp;L_CWS'!Y205</f>
        <v>9823016.8583333343</v>
      </c>
      <c r="Y8" s="9">
        <f>'FIN-P&amp;L_CWS'!Z205</f>
        <v>9841531.8583333343</v>
      </c>
      <c r="Z8" s="9">
        <f>'FIN-P&amp;L_CWS'!AA205</f>
        <v>9823016.8583333343</v>
      </c>
      <c r="AA8" s="9">
        <f>'FIN-P&amp;L_CWS'!AB205</f>
        <v>9823707.0083333347</v>
      </c>
      <c r="AB8" s="9">
        <f>'FIN-P&amp;L_CWS'!AC205</f>
        <v>8289317.8822916662</v>
      </c>
      <c r="AC8" s="9">
        <f>'FIN-P&amp;L_CWS'!AD205</f>
        <v>8293674.6884583328</v>
      </c>
      <c r="AD8" s="9">
        <f>'FIN-P&amp;L_CWS'!AE205</f>
        <v>8289054.7070583338</v>
      </c>
      <c r="AE8" s="9">
        <f>'FIN-P&amp;L_CWS'!AF205</f>
        <v>8311159.7070583338</v>
      </c>
      <c r="AF8" s="9">
        <f>'FIN-P&amp;L_CWS'!AG205</f>
        <v>8290119.734958332</v>
      </c>
      <c r="AG8" s="9">
        <f>'FIN-P&amp;L_CWS'!AH205</f>
        <v>8297919.753558333</v>
      </c>
      <c r="AH8" s="9">
        <f>'FIN-P&amp;L_CWS'!AI205</f>
        <v>8290409.7070583338</v>
      </c>
      <c r="AI8" s="9">
        <f>'FIN-P&amp;L_CWS'!AJ205</f>
        <v>8293919.734958332</v>
      </c>
      <c r="AJ8" s="9">
        <f>'FIN-P&amp;L_CWS'!AK205</f>
        <v>8287554.6884583328</v>
      </c>
      <c r="AK8" s="9">
        <f>'FIN-P&amp;L_CWS'!AL205</f>
        <v>8308159.6884583328</v>
      </c>
      <c r="AL8" s="9">
        <f>'FIN-P&amp;L_CWS'!AM205</f>
        <v>8287554.6884583328</v>
      </c>
      <c r="AM8" s="9">
        <f>'FIN-P&amp;L_CWS'!AN205</f>
        <v>8286304.6326583326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#REF!</v>
      </c>
      <c r="BA8" s="9" t="e">
        <f>'FIN-P&amp;L_CWS'!BB205</f>
        <v>#REF!</v>
      </c>
      <c r="BB8" s="9" t="e">
        <f>'FIN-P&amp;L_CWS'!BC205</f>
        <v>#REF!</v>
      </c>
      <c r="BC8" s="9" t="e">
        <f>'FIN-P&amp;L_CWS'!BD205</f>
        <v>#REF!</v>
      </c>
      <c r="BD8" s="9" t="e">
        <f>'FIN-P&amp;L_CWS'!BE205</f>
        <v>#REF!</v>
      </c>
      <c r="BE8" s="9" t="e">
        <f>'FIN-P&amp;L_CWS'!BF205</f>
        <v>#REF!</v>
      </c>
      <c r="BF8" s="9" t="e">
        <f>'FIN-P&amp;L_CWS'!BG205</f>
        <v>#REF!</v>
      </c>
      <c r="BG8" s="9" t="e">
        <f>'FIN-P&amp;L_CWS'!BH205</f>
        <v>#REF!</v>
      </c>
      <c r="BH8" s="9" t="e">
        <f>'FIN-P&amp;L_CWS'!BI205</f>
        <v>#REF!</v>
      </c>
      <c r="BI8" s="9" t="e">
        <f>'FIN-P&amp;L_CWS'!BJ205</f>
        <v>#REF!</v>
      </c>
      <c r="BJ8" s="9" t="e">
        <f>'FIN-P&amp;L_CWS'!BK205</f>
        <v>#REF!</v>
      </c>
      <c r="BK8" s="9" t="e">
        <f>'FIN-P&amp;L_CWS'!BL205</f>
        <v>#REF!</v>
      </c>
    </row>
    <row r="9" spans="1:63" x14ac:dyDescent="0.15">
      <c r="B9" s="44" t="s">
        <v>360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-10754935.341666667</v>
      </c>
      <c r="Q9" s="9">
        <f>'FIN-P&amp;L_CWS'!R207</f>
        <v>-10702490.191666666</v>
      </c>
      <c r="R9" s="9">
        <f>'FIN-P&amp;L_CWS'!S207</f>
        <v>-10682220.091666667</v>
      </c>
      <c r="S9" s="9">
        <f>'FIN-P&amp;L_CWS'!T207</f>
        <v>-10701785.091666667</v>
      </c>
      <c r="T9" s="9">
        <f>'FIN-P&amp;L_CWS'!U207</f>
        <v>-10674708.141666666</v>
      </c>
      <c r="U9" s="9">
        <f>'FIN-P&amp;L_CWS'!V207</f>
        <v>-10665711.441666666</v>
      </c>
      <c r="V9" s="9">
        <f>'FIN-P&amp;L_CWS'!W207</f>
        <v>-9692391.7583333347</v>
      </c>
      <c r="W9" s="9">
        <f>'FIN-P&amp;L_CWS'!X207</f>
        <v>-9681634.8083333336</v>
      </c>
      <c r="X9" s="9">
        <f>'FIN-P&amp;L_CWS'!Y207</f>
        <v>-9709596.8583333343</v>
      </c>
      <c r="Y9" s="9">
        <f>'FIN-P&amp;L_CWS'!Z207</f>
        <v>-9728111.8583333343</v>
      </c>
      <c r="Z9" s="9">
        <f>'FIN-P&amp;L_CWS'!AA207</f>
        <v>-9709596.8583333343</v>
      </c>
      <c r="AA9" s="9">
        <f>'FIN-P&amp;L_CWS'!AB207</f>
        <v>-9750947.0083333347</v>
      </c>
      <c r="AB9" s="9">
        <f>'FIN-P&amp;L_CWS'!AC207</f>
        <v>-8199817.8822916662</v>
      </c>
      <c r="AC9" s="9">
        <f>'FIN-P&amp;L_CWS'!AD207</f>
        <v>-8147170.0384583324</v>
      </c>
      <c r="AD9" s="9">
        <f>'FIN-P&amp;L_CWS'!AE207</f>
        <v>-8123549.4370583342</v>
      </c>
      <c r="AE9" s="9">
        <f>'FIN-P&amp;L_CWS'!AF207</f>
        <v>-8145654.4370583342</v>
      </c>
      <c r="AF9" s="9">
        <f>'FIN-P&amp;L_CWS'!AG207</f>
        <v>-8108113.5349583318</v>
      </c>
      <c r="AG9" s="9">
        <f>'FIN-P&amp;L_CWS'!AH207</f>
        <v>-8096912.9335583327</v>
      </c>
      <c r="AH9" s="9">
        <f>'FIN-P&amp;L_CWS'!AI207</f>
        <v>-8124904.4370583342</v>
      </c>
      <c r="AI9" s="9">
        <f>'FIN-P&amp;L_CWS'!AJ207</f>
        <v>-8111913.5349583318</v>
      </c>
      <c r="AJ9" s="9">
        <f>'FIN-P&amp;L_CWS'!AK207</f>
        <v>-8141050.0384583324</v>
      </c>
      <c r="AK9" s="9">
        <f>'FIN-P&amp;L_CWS'!AL207</f>
        <v>-8161655.0384583324</v>
      </c>
      <c r="AL9" s="9">
        <f>'FIN-P&amp;L_CWS'!AM207</f>
        <v>-8141050.0384583324</v>
      </c>
      <c r="AM9" s="9">
        <f>'FIN-P&amp;L_CWS'!AN207</f>
        <v>-8196801.8426583325</v>
      </c>
      <c r="AN9" s="9" t="e">
        <f>'FIN-P&amp;L_CWS'!AO207</f>
        <v>#REF!</v>
      </c>
      <c r="AO9" s="9" t="e">
        <f>'FIN-P&amp;L_CWS'!AP207</f>
        <v>#REF!</v>
      </c>
      <c r="AP9" s="9" t="e">
        <f>'FIN-P&amp;L_CWS'!AQ207</f>
        <v>#REF!</v>
      </c>
      <c r="AQ9" s="9" t="e">
        <f>'FIN-P&amp;L_CWS'!AR207</f>
        <v>#REF!</v>
      </c>
      <c r="AR9" s="9" t="e">
        <f>'FIN-P&amp;L_CWS'!AS207</f>
        <v>#REF!</v>
      </c>
      <c r="AS9" s="9" t="e">
        <f>'FIN-P&amp;L_CWS'!AT207</f>
        <v>#REF!</v>
      </c>
      <c r="AT9" s="9" t="e">
        <f>'FIN-P&amp;L_CWS'!AU207</f>
        <v>#REF!</v>
      </c>
      <c r="AU9" s="9" t="e">
        <f>'FIN-P&amp;L_CWS'!AV207</f>
        <v>#REF!</v>
      </c>
      <c r="AV9" s="9" t="e">
        <f>'FIN-P&amp;L_CWS'!AW207</f>
        <v>#REF!</v>
      </c>
      <c r="AW9" s="9" t="e">
        <f>'FIN-P&amp;L_CWS'!AX207</f>
        <v>#REF!</v>
      </c>
      <c r="AX9" s="9" t="e">
        <f>'FIN-P&amp;L_CWS'!AY207</f>
        <v>#REF!</v>
      </c>
      <c r="AY9" s="9" t="e">
        <f>'FIN-P&amp;L_CWS'!AZ207</f>
        <v>#REF!</v>
      </c>
      <c r="AZ9" s="9" t="e">
        <f>'FIN-P&amp;L_CWS'!BA207</f>
        <v>#REF!</v>
      </c>
      <c r="BA9" s="9" t="e">
        <f>'FIN-P&amp;L_CWS'!BB207</f>
        <v>#REF!</v>
      </c>
      <c r="BB9" s="9" t="e">
        <f>'FIN-P&amp;L_CWS'!BC207</f>
        <v>#REF!</v>
      </c>
      <c r="BC9" s="9" t="e">
        <f>'FIN-P&amp;L_CWS'!BD207</f>
        <v>#REF!</v>
      </c>
      <c r="BD9" s="9" t="e">
        <f>'FIN-P&amp;L_CWS'!BE207</f>
        <v>#REF!</v>
      </c>
      <c r="BE9" s="9" t="e">
        <f>'FIN-P&amp;L_CWS'!BF207</f>
        <v>#REF!</v>
      </c>
      <c r="BF9" s="9" t="e">
        <f>'FIN-P&amp;L_CWS'!BG207</f>
        <v>#REF!</v>
      </c>
      <c r="BG9" s="9" t="e">
        <f>'FIN-P&amp;L_CWS'!BH207</f>
        <v>#REF!</v>
      </c>
      <c r="BH9" s="9" t="e">
        <f>'FIN-P&amp;L_CWS'!BI207</f>
        <v>#REF!</v>
      </c>
      <c r="BI9" s="9" t="e">
        <f>'FIN-P&amp;L_CWS'!BJ207</f>
        <v>#REF!</v>
      </c>
      <c r="BJ9" s="9" t="e">
        <f>'FIN-P&amp;L_CWS'!BK207</f>
        <v>#REF!</v>
      </c>
      <c r="BK9" s="9" t="e">
        <f>'FIN-P&amp;L_CWS'!BL207</f>
        <v>#REF!</v>
      </c>
    </row>
    <row r="10" spans="1:63" x14ac:dyDescent="0.15">
      <c r="B10" s="44" t="s">
        <v>365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-123197135.94166668</v>
      </c>
      <c r="Q10" s="9">
        <f>'FIN-P&amp;L_CWS'!R208</f>
        <v>-133899626.13333334</v>
      </c>
      <c r="R10" s="9">
        <f>'FIN-P&amp;L_CWS'!S208</f>
        <v>-144581846.22499999</v>
      </c>
      <c r="S10" s="9">
        <f>'FIN-P&amp;L_CWS'!T208</f>
        <v>-155283631.31666666</v>
      </c>
      <c r="T10" s="9">
        <f>'FIN-P&amp;L_CWS'!U208</f>
        <v>-165958339.45833331</v>
      </c>
      <c r="U10" s="9">
        <f>'FIN-P&amp;L_CWS'!V208</f>
        <v>-176624050.89999998</v>
      </c>
      <c r="V10" s="9">
        <f>'FIN-P&amp;L_CWS'!W208</f>
        <v>-186316442.6583333</v>
      </c>
      <c r="W10" s="9">
        <f>'FIN-P&amp;L_CWS'!X208</f>
        <v>-195998077.46666664</v>
      </c>
      <c r="X10" s="9">
        <f>'FIN-P&amp;L_CWS'!Y208</f>
        <v>-205707674.32499999</v>
      </c>
      <c r="Y10" s="9">
        <f>'FIN-P&amp;L_CWS'!Z208</f>
        <v>-215435786.18333334</v>
      </c>
      <c r="Z10" s="9">
        <f>'FIN-P&amp;L_CWS'!AA208</f>
        <v>-225145383.04166669</v>
      </c>
      <c r="AA10" s="9">
        <f>'FIN-P&amp;L_CWS'!AB208</f>
        <v>-234896330.05000001</v>
      </c>
      <c r="AB10" s="9">
        <f>'FIN-P&amp;L_CWS'!AC208</f>
        <v>-243096147.93229169</v>
      </c>
      <c r="AC10" s="9">
        <f>'FIN-P&amp;L_CWS'!AD208</f>
        <v>-251243317.97075003</v>
      </c>
      <c r="AD10" s="9">
        <f>'FIN-P&amp;L_CWS'!AE208</f>
        <v>-259366867.40780836</v>
      </c>
      <c r="AE10" s="9">
        <f>'FIN-P&amp;L_CWS'!AF208</f>
        <v>-267512521.84486669</v>
      </c>
      <c r="AF10" s="9">
        <f>'FIN-P&amp;L_CWS'!AG208</f>
        <v>-275620635.379825</v>
      </c>
      <c r="AG10" s="9">
        <f>'FIN-P&amp;L_CWS'!AH208</f>
        <v>-283717548.31338334</v>
      </c>
      <c r="AH10" s="9">
        <f>'FIN-P&amp;L_CWS'!AI208</f>
        <v>-291842452.75044167</v>
      </c>
      <c r="AI10" s="9">
        <f>'FIN-P&amp;L_CWS'!AJ208</f>
        <v>-299954366.28539997</v>
      </c>
      <c r="AJ10" s="9">
        <f>'FIN-P&amp;L_CWS'!AK208</f>
        <v>-308095416.32385832</v>
      </c>
      <c r="AK10" s="9">
        <f>'FIN-P&amp;L_CWS'!AL208</f>
        <v>-316257071.36231667</v>
      </c>
      <c r="AL10" s="9">
        <f>'FIN-P&amp;L_CWS'!AM208</f>
        <v>-324398121.40077502</v>
      </c>
      <c r="AM10" s="9">
        <f>'FIN-P&amp;L_CWS'!AN208</f>
        <v>-332594923.24343336</v>
      </c>
      <c r="AN10" s="9" t="e">
        <f>'FIN-P&amp;L_CWS'!AO208</f>
        <v>#REF!</v>
      </c>
      <c r="AO10" s="9" t="e">
        <f>'FIN-P&amp;L_CWS'!AP208</f>
        <v>#REF!</v>
      </c>
      <c r="AP10" s="9" t="e">
        <f>'FIN-P&amp;L_CWS'!AQ208</f>
        <v>#REF!</v>
      </c>
      <c r="AQ10" s="9" t="e">
        <f>'FIN-P&amp;L_CWS'!AR208</f>
        <v>#REF!</v>
      </c>
      <c r="AR10" s="9" t="e">
        <f>'FIN-P&amp;L_CWS'!AS208</f>
        <v>#REF!</v>
      </c>
      <c r="AS10" s="9" t="e">
        <f>'FIN-P&amp;L_CWS'!AT208</f>
        <v>#REF!</v>
      </c>
      <c r="AT10" s="9" t="e">
        <f>'FIN-P&amp;L_CWS'!AU208</f>
        <v>#REF!</v>
      </c>
      <c r="AU10" s="9" t="e">
        <f>'FIN-P&amp;L_CWS'!AV208</f>
        <v>#REF!</v>
      </c>
      <c r="AV10" s="9" t="e">
        <f>'FIN-P&amp;L_CWS'!AW208</f>
        <v>#REF!</v>
      </c>
      <c r="AW10" s="9" t="e">
        <f>'FIN-P&amp;L_CWS'!AX208</f>
        <v>#REF!</v>
      </c>
      <c r="AX10" s="9" t="e">
        <f>'FIN-P&amp;L_CWS'!AY208</f>
        <v>#REF!</v>
      </c>
      <c r="AY10" s="9" t="e">
        <f>'FIN-P&amp;L_CWS'!AZ208</f>
        <v>#REF!</v>
      </c>
      <c r="AZ10" s="9" t="e">
        <f>'FIN-P&amp;L_CWS'!BA208</f>
        <v>#REF!</v>
      </c>
      <c r="BA10" s="9" t="e">
        <f>'FIN-P&amp;L_CWS'!BB208</f>
        <v>#REF!</v>
      </c>
      <c r="BB10" s="9" t="e">
        <f>'FIN-P&amp;L_CWS'!BC208</f>
        <v>#REF!</v>
      </c>
      <c r="BC10" s="9" t="e">
        <f>'FIN-P&amp;L_CWS'!BD208</f>
        <v>#REF!</v>
      </c>
      <c r="BD10" s="9" t="e">
        <f>'FIN-P&amp;L_CWS'!BE208</f>
        <v>#REF!</v>
      </c>
      <c r="BE10" s="9" t="e">
        <f>'FIN-P&amp;L_CWS'!BF208</f>
        <v>#REF!</v>
      </c>
      <c r="BF10" s="9" t="e">
        <f>'FIN-P&amp;L_CWS'!BG208</f>
        <v>#REF!</v>
      </c>
      <c r="BG10" s="9" t="e">
        <f>'FIN-P&amp;L_CWS'!BH208</f>
        <v>#REF!</v>
      </c>
      <c r="BH10" s="9" t="e">
        <f>'FIN-P&amp;L_CWS'!BI208</f>
        <v>#REF!</v>
      </c>
      <c r="BI10" s="9" t="e">
        <f>'FIN-P&amp;L_CWS'!BJ208</f>
        <v>#REF!</v>
      </c>
      <c r="BJ10" s="9" t="e">
        <f>'FIN-P&amp;L_CWS'!BK208</f>
        <v>#REF!</v>
      </c>
      <c r="BK10" s="9" t="e">
        <f>'FIN-P&amp;L_CWS'!BL208</f>
        <v>#REF!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1" t="s">
        <v>35</v>
      </c>
      <c r="E13" s="371"/>
      <c r="F13" s="371"/>
      <c r="G13" s="371"/>
      <c r="H13" s="371"/>
      <c r="I13" s="371"/>
      <c r="J13" s="371"/>
      <c r="K13" s="371"/>
      <c r="L13" s="371"/>
      <c r="M13" s="371"/>
      <c r="N13" s="371"/>
      <c r="O13" s="371"/>
      <c r="P13" s="371" t="s">
        <v>36</v>
      </c>
      <c r="Q13" s="371"/>
      <c r="R13" s="371"/>
      <c r="S13" s="371"/>
      <c r="T13" s="371"/>
      <c r="U13" s="371"/>
      <c r="V13" s="371"/>
      <c r="W13" s="371"/>
      <c r="X13" s="371"/>
      <c r="Y13" s="371"/>
      <c r="Z13" s="371"/>
      <c r="AA13" s="371"/>
      <c r="AB13" s="371" t="s">
        <v>37</v>
      </c>
      <c r="AC13" s="371"/>
      <c r="AD13" s="371"/>
      <c r="AE13" s="371"/>
      <c r="AF13" s="371"/>
      <c r="AG13" s="371"/>
      <c r="AH13" s="371"/>
      <c r="AI13" s="371"/>
      <c r="AJ13" s="371"/>
      <c r="AK13" s="371"/>
      <c r="AL13" s="371"/>
      <c r="AM13" s="371"/>
      <c r="AN13" s="371" t="s">
        <v>38</v>
      </c>
      <c r="AO13" s="371"/>
      <c r="AP13" s="371"/>
      <c r="AQ13" s="371"/>
      <c r="AR13" s="371"/>
      <c r="AS13" s="371"/>
      <c r="AT13" s="371"/>
      <c r="AU13" s="371"/>
      <c r="AV13" s="371"/>
      <c r="AW13" s="371"/>
      <c r="AX13" s="371"/>
      <c r="AY13" s="371"/>
      <c r="AZ13" s="371" t="s">
        <v>39</v>
      </c>
      <c r="BA13" s="371"/>
      <c r="BB13" s="371"/>
      <c r="BC13" s="371"/>
      <c r="BD13" s="371"/>
      <c r="BE13" s="371"/>
      <c r="BF13" s="371"/>
      <c r="BG13" s="371"/>
      <c r="BH13" s="371"/>
      <c r="BI13" s="371"/>
      <c r="BJ13" s="371"/>
      <c r="BK13" s="371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704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697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687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360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>
        <f>'REV-REVCALC_CWS'!AA90</f>
        <v>622000</v>
      </c>
      <c r="AC19" s="9">
        <f>'REV-REVCALC_CWS'!AB90</f>
        <v>1006004.65</v>
      </c>
      <c r="AD19" s="9">
        <f>'REV-REVCALC_CWS'!AC90</f>
        <v>1134005.27</v>
      </c>
      <c r="AE19" s="9">
        <f>'REV-REVCALC_CWS'!AD90</f>
        <v>1134005.27</v>
      </c>
      <c r="AF19" s="9">
        <f>'REV-REVCALC_CWS'!AE90</f>
        <v>1234006.2</v>
      </c>
      <c r="AG19" s="9">
        <f>'REV-REVCALC_CWS'!AF90</f>
        <v>1362006.8199999998</v>
      </c>
      <c r="AH19" s="9">
        <f>'REV-REVCALC_CWS'!AG90</f>
        <v>1134005.27</v>
      </c>
      <c r="AI19" s="9">
        <f>'REV-REVCALC_CWS'!AH90</f>
        <v>1234006.2</v>
      </c>
      <c r="AJ19" s="9">
        <f>'REV-REVCALC_CWS'!AI90</f>
        <v>1006004.65</v>
      </c>
      <c r="AK19" s="9">
        <f>'REV-REVCALC_CWS'!AJ90</f>
        <v>1006004.65</v>
      </c>
      <c r="AL19" s="9">
        <f>'REV-REVCALC_CWS'!AK90</f>
        <v>1006004.65</v>
      </c>
      <c r="AM19" s="9">
        <f>'REV-REVCALC_CWS'!AL90</f>
        <v>622002.79</v>
      </c>
      <c r="AN19" s="9" t="e">
        <f>'REV-REVCALC_CWS'!AM90</f>
        <v>#REF!</v>
      </c>
      <c r="AO19" s="9" t="e">
        <f>'REV-REVCALC_CWS'!AN90</f>
        <v>#REF!</v>
      </c>
      <c r="AP19" s="9" t="e">
        <f>'REV-REVCALC_CWS'!AO90</f>
        <v>#REF!</v>
      </c>
      <c r="AQ19" s="9" t="e">
        <f>'REV-REVCALC_CWS'!AP90</f>
        <v>#REF!</v>
      </c>
      <c r="AR19" s="9" t="e">
        <f>'REV-REVCALC_CWS'!AQ90</f>
        <v>#REF!</v>
      </c>
      <c r="AS19" s="9" t="e">
        <f>'REV-REVCALC_CWS'!AR90</f>
        <v>#REF!</v>
      </c>
      <c r="AT19" s="9" t="e">
        <f>'REV-REVCALC_CWS'!AS90</f>
        <v>#REF!</v>
      </c>
      <c r="AU19" s="9" t="e">
        <f>'REV-REVCALC_CWS'!AT90</f>
        <v>#REF!</v>
      </c>
      <c r="AV19" s="9" t="e">
        <f>'REV-REVCALC_CWS'!AU90</f>
        <v>#REF!</v>
      </c>
      <c r="AW19" s="9" t="e">
        <f>'REV-REVCALC_CWS'!AV90</f>
        <v>#REF!</v>
      </c>
      <c r="AX19" s="9" t="e">
        <f>'REV-REVCALC_CWS'!AW90</f>
        <v>#REF!</v>
      </c>
      <c r="AY19" s="9" t="e">
        <f>'REV-REVCALC_CWS'!AX90</f>
        <v>#REF!</v>
      </c>
      <c r="AZ19" s="9" t="e">
        <f>'REV-REVCALC_CWS'!AY90</f>
        <v>#REF!</v>
      </c>
      <c r="BA19" s="9" t="e">
        <f>'REV-REVCALC_CWS'!AZ90</f>
        <v>#REF!</v>
      </c>
      <c r="BB19" s="9" t="e">
        <f>'REV-REVCALC_CWS'!BA90</f>
        <v>#REF!</v>
      </c>
      <c r="BC19" s="9" t="e">
        <f>'REV-REVCALC_CWS'!BB90</f>
        <v>#REF!</v>
      </c>
      <c r="BD19" s="9" t="e">
        <f>'REV-REVCALC_CWS'!BC90</f>
        <v>#REF!</v>
      </c>
      <c r="BE19" s="9" t="e">
        <f>'REV-REVCALC_CWS'!BD90</f>
        <v>#REF!</v>
      </c>
      <c r="BF19" s="9" t="e">
        <f>'REV-REVCALC_CWS'!BE90</f>
        <v>#REF!</v>
      </c>
      <c r="BG19" s="9" t="e">
        <f>'REV-REVCALC_CWS'!BF90</f>
        <v>#REF!</v>
      </c>
      <c r="BH19" s="9" t="e">
        <f>'REV-REVCALC_CWS'!BG90</f>
        <v>#REF!</v>
      </c>
      <c r="BI19" s="9" t="e">
        <f>'REV-REVCALC_CWS'!BH90</f>
        <v>#REF!</v>
      </c>
      <c r="BJ19" s="9" t="e">
        <f>'REV-REVCALC_CWS'!BI90</f>
        <v>#REF!</v>
      </c>
      <c r="BK19" s="9" t="e">
        <f>'REV-REVCALC_CWS'!BJ90</f>
        <v>#REF!</v>
      </c>
    </row>
    <row r="20" spans="2:63" x14ac:dyDescent="0.15">
      <c r="B20" s="33" t="s">
        <v>365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>
        <f>'REV-REVCALC_CWS'!AA91</f>
        <v>244500</v>
      </c>
      <c r="AC20" s="9">
        <f>'REV-REVCALC_CWS'!AB91</f>
        <v>394504.65</v>
      </c>
      <c r="AD20" s="9">
        <f>'REV-REVCALC_CWS'!AC91</f>
        <v>444505.27</v>
      </c>
      <c r="AE20" s="9">
        <f>'REV-REVCALC_CWS'!AD91</f>
        <v>444505.27</v>
      </c>
      <c r="AF20" s="9">
        <f>'REV-REVCALC_CWS'!AE91</f>
        <v>480006.2</v>
      </c>
      <c r="AG20" s="9">
        <f>'REV-REVCALC_CWS'!AF91</f>
        <v>530006.82000000007</v>
      </c>
      <c r="AH20" s="9">
        <f>'REV-REVCALC_CWS'!AG91</f>
        <v>444505.27</v>
      </c>
      <c r="AI20" s="9">
        <f>'REV-REVCALC_CWS'!AH91</f>
        <v>480006.2</v>
      </c>
      <c r="AJ20" s="9">
        <f>'REV-REVCALC_CWS'!AI91</f>
        <v>394504.65</v>
      </c>
      <c r="AK20" s="9">
        <f>'REV-REVCALC_CWS'!AJ91</f>
        <v>394504.65</v>
      </c>
      <c r="AL20" s="9">
        <f>'REV-REVCALC_CWS'!AK91</f>
        <v>394504.65</v>
      </c>
      <c r="AM20" s="9">
        <f>'REV-REVCALC_CWS'!AL91</f>
        <v>244502.78999999998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 t="e">
        <f>'REV-REVCALC_CWS'!AY91</f>
        <v>#REF!</v>
      </c>
      <c r="BA20" s="9" t="e">
        <f>'REV-REVCALC_CWS'!AZ91</f>
        <v>#REF!</v>
      </c>
      <c r="BB20" s="9" t="e">
        <f>'REV-REVCALC_CWS'!BA91</f>
        <v>#REF!</v>
      </c>
      <c r="BC20" s="9" t="e">
        <f>'REV-REVCALC_CWS'!BB91</f>
        <v>#REF!</v>
      </c>
      <c r="BD20" s="9" t="e">
        <f>'REV-REVCALC_CWS'!BC91</f>
        <v>#REF!</v>
      </c>
      <c r="BE20" s="9" t="e">
        <f>'REV-REVCALC_CWS'!BD91</f>
        <v>#REF!</v>
      </c>
      <c r="BF20" s="9" t="e">
        <f>'REV-REVCALC_CWS'!BE91</f>
        <v>#REF!</v>
      </c>
      <c r="BG20" s="9" t="e">
        <f>'REV-REVCALC_CWS'!BF91</f>
        <v>#REF!</v>
      </c>
      <c r="BH20" s="9" t="e">
        <f>'REV-REVCALC_CWS'!BG91</f>
        <v>#REF!</v>
      </c>
      <c r="BI20" s="9" t="e">
        <f>'REV-REVCALC_CWS'!BH91</f>
        <v>#REF!</v>
      </c>
      <c r="BJ20" s="9" t="e">
        <f>'REV-REVCALC_CWS'!BI91</f>
        <v>#REF!</v>
      </c>
      <c r="BK20" s="9" t="e">
        <f>'REV-REVCALC_CWS'!BJ91</f>
        <v>#REF!</v>
      </c>
    </row>
    <row r="21" spans="2:63" x14ac:dyDescent="0.15">
      <c r="B21" s="190" t="s">
        <v>698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1" t="s">
        <v>35</v>
      </c>
      <c r="E24" s="371"/>
      <c r="F24" s="371"/>
      <c r="G24" s="371"/>
      <c r="H24" s="371"/>
      <c r="I24" s="371"/>
      <c r="J24" s="371"/>
      <c r="K24" s="371"/>
      <c r="L24" s="371"/>
      <c r="M24" s="371"/>
      <c r="N24" s="371"/>
      <c r="O24" s="371"/>
      <c r="P24" s="371" t="s">
        <v>36</v>
      </c>
      <c r="Q24" s="371"/>
      <c r="R24" s="371"/>
      <c r="S24" s="371"/>
      <c r="T24" s="371"/>
      <c r="U24" s="371"/>
      <c r="V24" s="371"/>
      <c r="W24" s="371"/>
      <c r="X24" s="371"/>
      <c r="Y24" s="371"/>
      <c r="Z24" s="371"/>
      <c r="AA24" s="371"/>
      <c r="AB24" s="371" t="s">
        <v>37</v>
      </c>
      <c r="AC24" s="371"/>
      <c r="AD24" s="371"/>
      <c r="AE24" s="371"/>
      <c r="AF24" s="371"/>
      <c r="AG24" s="371"/>
      <c r="AH24" s="371"/>
      <c r="AI24" s="371"/>
      <c r="AJ24" s="371"/>
      <c r="AK24" s="371"/>
      <c r="AL24" s="371"/>
      <c r="AM24" s="371"/>
      <c r="AN24" s="371" t="s">
        <v>38</v>
      </c>
      <c r="AO24" s="371"/>
      <c r="AP24" s="371"/>
      <c r="AQ24" s="371"/>
      <c r="AR24" s="371"/>
      <c r="AS24" s="371"/>
      <c r="AT24" s="371"/>
      <c r="AU24" s="371"/>
      <c r="AV24" s="371"/>
      <c r="AW24" s="371"/>
      <c r="AX24" s="371"/>
      <c r="AY24" s="371"/>
      <c r="AZ24" s="371" t="s">
        <v>39</v>
      </c>
      <c r="BA24" s="371"/>
      <c r="BB24" s="371"/>
      <c r="BC24" s="371"/>
      <c r="BD24" s="371"/>
      <c r="BE24" s="371"/>
      <c r="BF24" s="371"/>
      <c r="BG24" s="371"/>
      <c r="BH24" s="371"/>
      <c r="BI24" s="371"/>
      <c r="BJ24" s="371"/>
      <c r="BK24" s="371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365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>
        <f>'REV-REVCALC_CWS'!AA91</f>
        <v>244500</v>
      </c>
      <c r="AC26" s="9">
        <f>'REV-REVCALC_CWS'!AB91</f>
        <v>394504.65</v>
      </c>
      <c r="AD26" s="9">
        <f>'REV-REVCALC_CWS'!AC91</f>
        <v>444505.27</v>
      </c>
      <c r="AE26" s="9">
        <f>'REV-REVCALC_CWS'!AD91</f>
        <v>444505.27</v>
      </c>
      <c r="AF26" s="9">
        <f>'REV-REVCALC_CWS'!AE91</f>
        <v>480006.2</v>
      </c>
      <c r="AG26" s="9">
        <f>'REV-REVCALC_CWS'!AF91</f>
        <v>530006.82000000007</v>
      </c>
      <c r="AH26" s="9">
        <f>'REV-REVCALC_CWS'!AG91</f>
        <v>444505.27</v>
      </c>
      <c r="AI26" s="9">
        <f>'REV-REVCALC_CWS'!AH91</f>
        <v>480006.2</v>
      </c>
      <c r="AJ26" s="9">
        <f>'REV-REVCALC_CWS'!AI91</f>
        <v>394504.65</v>
      </c>
      <c r="AK26" s="9">
        <f>'REV-REVCALC_CWS'!AJ91</f>
        <v>394504.65</v>
      </c>
      <c r="AL26" s="9">
        <f>'REV-REVCALC_CWS'!AK91</f>
        <v>394504.65</v>
      </c>
      <c r="AM26" s="9">
        <f>'REV-REVCALC_CWS'!AL91</f>
        <v>244502.78999999998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 t="e">
        <f>'REV-REVCALC_CWS'!AY91</f>
        <v>#REF!</v>
      </c>
      <c r="BA26" s="9" t="e">
        <f>'REV-REVCALC_CWS'!AZ91</f>
        <v>#REF!</v>
      </c>
      <c r="BB26" s="9" t="e">
        <f>'REV-REVCALC_CWS'!BA91</f>
        <v>#REF!</v>
      </c>
      <c r="BC26" s="9" t="e">
        <f>'REV-REVCALC_CWS'!BB91</f>
        <v>#REF!</v>
      </c>
      <c r="BD26" s="9" t="e">
        <f>'REV-REVCALC_CWS'!BC91</f>
        <v>#REF!</v>
      </c>
      <c r="BE26" s="9" t="e">
        <f>'REV-REVCALC_CWS'!BD91</f>
        <v>#REF!</v>
      </c>
      <c r="BF26" s="9" t="e">
        <f>'REV-REVCALC_CWS'!BE91</f>
        <v>#REF!</v>
      </c>
      <c r="BG26" s="9" t="e">
        <f>'REV-REVCALC_CWS'!BF91</f>
        <v>#REF!</v>
      </c>
      <c r="BH26" s="9" t="e">
        <f>'REV-REVCALC_CWS'!BG91</f>
        <v>#REF!</v>
      </c>
      <c r="BI26" s="9" t="e">
        <f>'REV-REVCALC_CWS'!BH91</f>
        <v>#REF!</v>
      </c>
      <c r="BJ26" s="9" t="e">
        <f>'REV-REVCALC_CWS'!BI91</f>
        <v>#REF!</v>
      </c>
      <c r="BK26" s="9" t="e">
        <f>'REV-REVCALC_CWS'!BJ91</f>
        <v>#REF!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705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171913.33333333334</v>
      </c>
      <c r="Q28" s="202">
        <f t="shared" si="3"/>
        <v>283906.66666666669</v>
      </c>
      <c r="R28" s="202">
        <f t="shared" si="3"/>
        <v>311013.33333333331</v>
      </c>
      <c r="S28" s="202">
        <f t="shared" si="3"/>
        <v>311013.33333333331</v>
      </c>
      <c r="T28" s="202">
        <f t="shared" si="3"/>
        <v>340260</v>
      </c>
      <c r="U28" s="202">
        <f t="shared" si="3"/>
        <v>373073.33333333331</v>
      </c>
      <c r="V28" s="202">
        <f t="shared" si="3"/>
        <v>933040</v>
      </c>
      <c r="W28" s="202">
        <f t="shared" si="3"/>
        <v>1020780</v>
      </c>
      <c r="X28" s="202">
        <f t="shared" si="3"/>
        <v>851720</v>
      </c>
      <c r="Y28" s="202">
        <f t="shared" si="3"/>
        <v>851720</v>
      </c>
      <c r="Z28" s="202">
        <f t="shared" si="3"/>
        <v>851720</v>
      </c>
      <c r="AA28" s="202">
        <f t="shared" si="3"/>
        <v>515740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#REF!</v>
      </c>
      <c r="BA28" s="202" t="e">
        <f t="shared" si="4"/>
        <v>#REF!</v>
      </c>
      <c r="BB28" s="202" t="e">
        <f t="shared" si="4"/>
        <v>#REF!</v>
      </c>
      <c r="BC28" s="202" t="e">
        <f t="shared" si="4"/>
        <v>#REF!</v>
      </c>
      <c r="BD28" s="202" t="e">
        <f t="shared" si="4"/>
        <v>#REF!</v>
      </c>
      <c r="BE28" s="202" t="e">
        <f t="shared" si="4"/>
        <v>#REF!</v>
      </c>
      <c r="BF28" s="202" t="e">
        <f t="shared" si="4"/>
        <v>#REF!</v>
      </c>
      <c r="BG28" s="202" t="e">
        <f t="shared" si="4"/>
        <v>#REF!</v>
      </c>
      <c r="BH28" s="202" t="e">
        <f t="shared" si="4"/>
        <v>#REF!</v>
      </c>
      <c r="BI28" s="202" t="e">
        <f t="shared" si="4"/>
        <v>#REF!</v>
      </c>
      <c r="BJ28" s="202" t="e">
        <f t="shared" si="4"/>
        <v>#REF!</v>
      </c>
      <c r="BK28" s="202" t="e">
        <f t="shared" si="4"/>
        <v>#REF!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719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1" t="s">
        <v>35</v>
      </c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/>
      <c r="P31" s="371" t="s">
        <v>36</v>
      </c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/>
      <c r="AB31" s="371" t="s">
        <v>37</v>
      </c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/>
      <c r="AN31" s="371" t="s">
        <v>38</v>
      </c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/>
      <c r="AZ31" s="371" t="s">
        <v>39</v>
      </c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  <c r="BK31" s="371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688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686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 t="e">
        <f>COSM_DB!AZ159</f>
        <v>#REF!</v>
      </c>
      <c r="BA34" s="203" t="e">
        <f>COSM_DB!BA159</f>
        <v>#REF!</v>
      </c>
      <c r="BB34" s="203" t="e">
        <f>COSM_DB!BB159</f>
        <v>#REF!</v>
      </c>
      <c r="BC34" s="203" t="e">
        <f>COSM_DB!BC159</f>
        <v>#REF!</v>
      </c>
      <c r="BD34" s="203" t="e">
        <f>COSM_DB!BD159</f>
        <v>#REF!</v>
      </c>
      <c r="BE34" s="203" t="e">
        <f>COSM_DB!BE159</f>
        <v>#REF!</v>
      </c>
      <c r="BF34" s="203" t="e">
        <f>COSM_DB!BF159</f>
        <v>#REF!</v>
      </c>
      <c r="BG34" s="203" t="e">
        <f>COSM_DB!BG159</f>
        <v>#REF!</v>
      </c>
      <c r="BH34" s="203" t="e">
        <f>COSM_DB!BH159</f>
        <v>#REF!</v>
      </c>
      <c r="BI34" s="203" t="e">
        <f>COSM_DB!BI159</f>
        <v>#REF!</v>
      </c>
      <c r="BJ34" s="203" t="e">
        <f>COSM_DB!BJ159</f>
        <v>#REF!</v>
      </c>
      <c r="BK34" s="203" t="e">
        <f>COSM_DB!BK159</f>
        <v>#REF!</v>
      </c>
    </row>
    <row r="35" spans="2:63" x14ac:dyDescent="0.15">
      <c r="B35" s="137" t="s">
        <v>691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 t="e">
        <f>COSM_DB!AZ160</f>
        <v>#REF!</v>
      </c>
      <c r="BA35" s="203" t="e">
        <f>COSM_DB!BA160</f>
        <v>#REF!</v>
      </c>
      <c r="BB35" s="203" t="e">
        <f>COSM_DB!BB160</f>
        <v>#REF!</v>
      </c>
      <c r="BC35" s="203" t="e">
        <f>COSM_DB!BC160</f>
        <v>#REF!</v>
      </c>
      <c r="BD35" s="203" t="e">
        <f>COSM_DB!BD160</f>
        <v>#REF!</v>
      </c>
      <c r="BE35" s="203" t="e">
        <f>COSM_DB!BE160</f>
        <v>#REF!</v>
      </c>
      <c r="BF35" s="203" t="e">
        <f>COSM_DB!BF160</f>
        <v>#REF!</v>
      </c>
      <c r="BG35" s="203" t="e">
        <f>COSM_DB!BG160</f>
        <v>#REF!</v>
      </c>
      <c r="BH35" s="203" t="e">
        <f>COSM_DB!BH160</f>
        <v>#REF!</v>
      </c>
      <c r="BI35" s="203" t="e">
        <f>COSM_DB!BI160</f>
        <v>#REF!</v>
      </c>
      <c r="BJ35" s="203" t="e">
        <f>COSM_DB!BJ160</f>
        <v>#REF!</v>
      </c>
      <c r="BK35" s="203" t="e">
        <f>COSM_DB!BK160</f>
        <v>#REF!</v>
      </c>
    </row>
    <row r="36" spans="2:63" x14ac:dyDescent="0.15">
      <c r="B36" s="137" t="s">
        <v>680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703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#REF!</v>
      </c>
      <c r="BA37" s="203" t="e">
        <f>COSM_DB!BA164+COSM_DB!BA165+COSM_DB!BA166</f>
        <v>#REF!</v>
      </c>
      <c r="BB37" s="203" t="e">
        <f>COSM_DB!BB164+COSM_DB!BB165+COSM_DB!BB166</f>
        <v>#REF!</v>
      </c>
      <c r="BC37" s="203" t="e">
        <f>COSM_DB!BC164+COSM_DB!BC165+COSM_DB!BC166</f>
        <v>#REF!</v>
      </c>
      <c r="BD37" s="203" t="e">
        <f>COSM_DB!BD164+COSM_DB!BD165+COSM_DB!BD166</f>
        <v>#REF!</v>
      </c>
      <c r="BE37" s="203" t="e">
        <f>COSM_DB!BE164+COSM_DB!BE165+COSM_DB!BE166</f>
        <v>#REF!</v>
      </c>
      <c r="BF37" s="203" t="e">
        <f>COSM_DB!BF164+COSM_DB!BF165+COSM_DB!BF166</f>
        <v>#REF!</v>
      </c>
      <c r="BG37" s="203" t="e">
        <f>COSM_DB!BG164+COSM_DB!BG165+COSM_DB!BG166</f>
        <v>#REF!</v>
      </c>
      <c r="BH37" s="203" t="e">
        <f>COSM_DB!BH164+COSM_DB!BH165+COSM_DB!BH166</f>
        <v>#REF!</v>
      </c>
      <c r="BI37" s="203" t="e">
        <f>COSM_DB!BI164+COSM_DB!BI165+COSM_DB!BI166</f>
        <v>#REF!</v>
      </c>
      <c r="BJ37" s="203" t="e">
        <f>COSM_DB!BJ164+COSM_DB!BJ165+COSM_DB!BJ166</f>
        <v>#REF!</v>
      </c>
      <c r="BK37" s="203" t="e">
        <f>COSM_DB!BK164+COSM_DB!BK165+COSM_DB!BK166</f>
        <v>#REF!</v>
      </c>
    </row>
    <row r="38" spans="2:63" x14ac:dyDescent="0.15">
      <c r="B38" s="137" t="s">
        <v>702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 t="e">
        <f>COSM_DB!AN168</f>
        <v>#VALUE!</v>
      </c>
      <c r="AO38" s="203" t="e">
        <f>COSM_DB!AO168</f>
        <v>#VALUE!</v>
      </c>
      <c r="AP38" s="203" t="e">
        <f>COSM_DB!AP168</f>
        <v>#VALUE!</v>
      </c>
      <c r="AQ38" s="203" t="e">
        <f>COSM_DB!AQ168</f>
        <v>#VALUE!</v>
      </c>
      <c r="AR38" s="203" t="e">
        <f>COSM_DB!AR168</f>
        <v>#VALUE!</v>
      </c>
      <c r="AS38" s="203" t="e">
        <f>COSM_DB!AS168</f>
        <v>#VALUE!</v>
      </c>
      <c r="AT38" s="203" t="e">
        <f>COSM_DB!AT168</f>
        <v>#VALUE!</v>
      </c>
      <c r="AU38" s="203" t="e">
        <f>COSM_DB!AU168</f>
        <v>#VALUE!</v>
      </c>
      <c r="AV38" s="203" t="e">
        <f>COSM_DB!AV168</f>
        <v>#VALUE!</v>
      </c>
      <c r="AW38" s="203" t="e">
        <f>COSM_DB!AW168</f>
        <v>#VALUE!</v>
      </c>
      <c r="AX38" s="203" t="e">
        <f>COSM_DB!AX168</f>
        <v>#VALUE!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 t="e">
        <f>COSM_DB!BK168</f>
        <v>#REF!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385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402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428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448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449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681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 t="e">
        <f t="shared" si="6"/>
        <v>#VALUE!</v>
      </c>
      <c r="AO47" s="205" t="e">
        <f t="shared" si="6"/>
        <v>#VALUE!</v>
      </c>
      <c r="AP47" s="205" t="e">
        <f t="shared" si="6"/>
        <v>#VALUE!</v>
      </c>
      <c r="AQ47" s="205" t="e">
        <f t="shared" si="6"/>
        <v>#VALUE!</v>
      </c>
      <c r="AR47" s="205" t="e">
        <f t="shared" si="6"/>
        <v>#VALUE!</v>
      </c>
      <c r="AS47" s="205" t="e">
        <f t="shared" si="6"/>
        <v>#VALUE!</v>
      </c>
      <c r="AT47" s="205" t="e">
        <f t="shared" si="6"/>
        <v>#VALUE!</v>
      </c>
      <c r="AU47" s="205" t="e">
        <f t="shared" si="6"/>
        <v>#VALUE!</v>
      </c>
      <c r="AV47" s="205" t="e">
        <f t="shared" si="6"/>
        <v>#VALUE!</v>
      </c>
      <c r="AW47" s="205" t="e">
        <f t="shared" si="6"/>
        <v>#VALUE!</v>
      </c>
      <c r="AX47" s="205" t="e">
        <f t="shared" si="6"/>
        <v>#VALUE!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 t="e">
        <f t="shared" si="6"/>
        <v>#REF!</v>
      </c>
    </row>
    <row r="48" spans="2:63" x14ac:dyDescent="0.15">
      <c r="B48" s="14"/>
      <c r="C48" s="201"/>
    </row>
    <row r="49" spans="2:3" x14ac:dyDescent="0.15">
      <c r="B49" s="14" t="s">
        <v>693</v>
      </c>
      <c r="C49" s="200"/>
    </row>
    <row r="50" spans="2:3" x14ac:dyDescent="0.15">
      <c r="B50" s="14"/>
      <c r="C50" s="200"/>
    </row>
    <row r="51" spans="2:3" x14ac:dyDescent="0.15">
      <c r="B51" s="14" t="s">
        <v>694</v>
      </c>
      <c r="C51" s="200"/>
    </row>
    <row r="52" spans="2:3" x14ac:dyDescent="0.15">
      <c r="B52" s="14" t="s">
        <v>700</v>
      </c>
      <c r="C52" s="200"/>
    </row>
    <row r="53" spans="2:3" x14ac:dyDescent="0.15">
      <c r="B53" s="14" t="s">
        <v>699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497</v>
      </c>
    </row>
    <row r="4" spans="2:66" hidden="1" x14ac:dyDescent="0.15"/>
    <row r="5" spans="2:66" x14ac:dyDescent="0.15">
      <c r="B5" s="44" t="s">
        <v>498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>
        <f>SUM(AD49:AO49)</f>
        <v>4890556.4200000009</v>
      </c>
      <c r="I5" s="9" t="e">
        <f>SUM(AP49:BA49)</f>
        <v>#VALUE!</v>
      </c>
      <c r="J5" s="9" t="e">
        <f>SUM(BB49:BM49)</f>
        <v>#REF!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499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64989.125</v>
      </c>
      <c r="H6" s="9">
        <f>SUM(AD50:AO50)</f>
        <v>122263.91050000001</v>
      </c>
      <c r="I6" s="9" t="e">
        <f>SUM(AP50:BA50)</f>
        <v>#VALUE!</v>
      </c>
      <c r="J6" s="9" t="e">
        <f>SUM(BB50:BM50)</f>
        <v>#REF!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500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150854.25</v>
      </c>
      <c r="H7" s="9">
        <f>SUM(AD51:AO51)</f>
        <v>244527.82100000003</v>
      </c>
      <c r="I7" s="9" t="e">
        <f>SUM(AP51:BA51)</f>
        <v>#VALUE!</v>
      </c>
      <c r="J7" s="9" t="e">
        <f>SUM(BB51:BM51)</f>
        <v>#REF!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496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501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504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 t="e">
        <f t="shared" ref="I23:I28" si="10">SUM(AP71:BA71)</f>
        <v>#VALUE!</v>
      </c>
      <c r="J23" s="9" t="e">
        <f t="shared" ref="J23:J28" si="11">SUM(BB71:BM71)</f>
        <v>#REF!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75427.125</v>
      </c>
      <c r="H24" s="9">
        <f t="shared" si="9"/>
        <v>122263.91050000001</v>
      </c>
      <c r="I24" s="9" t="e">
        <f t="shared" si="10"/>
        <v>#VALUE!</v>
      </c>
      <c r="J24" s="9" t="e">
        <f t="shared" si="11"/>
        <v>#REF!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 t="e">
        <f t="shared" si="10"/>
        <v>#VALUE!</v>
      </c>
      <c r="J25" s="9" t="e">
        <f t="shared" si="11"/>
        <v>#REF!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 t="e">
        <f t="shared" si="10"/>
        <v>#VALUE!</v>
      </c>
      <c r="J26" s="9" t="e">
        <f t="shared" si="11"/>
        <v>#REF!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 t="e">
        <f t="shared" si="10"/>
        <v>#VALUE!</v>
      </c>
      <c r="J27" s="9" t="e">
        <f t="shared" si="11"/>
        <v>#REF!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 t="e">
        <f t="shared" si="10"/>
        <v>#VALUE!</v>
      </c>
      <c r="J28" s="9" t="e">
        <f t="shared" si="11"/>
        <v>#REF!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506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75427.125</v>
      </c>
      <c r="H29" s="9">
        <f t="shared" si="12"/>
        <v>122263.91050000001</v>
      </c>
      <c r="I29" s="9" t="e">
        <f t="shared" si="12"/>
        <v>#VALUE!</v>
      </c>
      <c r="J29" s="9" t="e">
        <f t="shared" si="12"/>
        <v>#REF!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695</v>
      </c>
      <c r="E30" s="9"/>
      <c r="F30" s="9">
        <f>F29/F20</f>
        <v>10438</v>
      </c>
      <c r="G30" s="9">
        <f>G29/G20</f>
        <v>75427.125</v>
      </c>
      <c r="H30" s="9">
        <f>H29/H20</f>
        <v>122263.91050000001</v>
      </c>
      <c r="I30" s="9" t="e">
        <f>I29/I20</f>
        <v>#VALUE!</v>
      </c>
      <c r="J30" s="9" t="e">
        <f>J29/J20</f>
        <v>#REF!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502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503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505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507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696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1" t="s">
        <v>35</v>
      </c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/>
      <c r="R44" s="371" t="s">
        <v>36</v>
      </c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/>
      <c r="AD44" s="371" t="s">
        <v>37</v>
      </c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/>
      <c r="AP44" s="371" t="s">
        <v>38</v>
      </c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/>
      <c r="BB44" s="371" t="s">
        <v>39</v>
      </c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371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497</v>
      </c>
    </row>
    <row r="49" spans="2:66" x14ac:dyDescent="0.15">
      <c r="B49" s="44" t="s">
        <v>498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>
        <f>'REV-REVCALC_CWS'!AA91</f>
        <v>244500</v>
      </c>
      <c r="AE49" s="9">
        <f>'REV-REVCALC_CWS'!AB91</f>
        <v>394504.65</v>
      </c>
      <c r="AF49" s="9">
        <f>'REV-REVCALC_CWS'!AC91</f>
        <v>444505.27</v>
      </c>
      <c r="AG49" s="9">
        <f>'REV-REVCALC_CWS'!AD91</f>
        <v>444505.27</v>
      </c>
      <c r="AH49" s="9">
        <f>'REV-REVCALC_CWS'!AE91</f>
        <v>480006.2</v>
      </c>
      <c r="AI49" s="9">
        <f>'REV-REVCALC_CWS'!AF91</f>
        <v>530006.82000000007</v>
      </c>
      <c r="AJ49" s="9">
        <f>'REV-REVCALC_CWS'!AG91</f>
        <v>444505.27</v>
      </c>
      <c r="AK49" s="9">
        <f>'REV-REVCALC_CWS'!AH91</f>
        <v>480006.2</v>
      </c>
      <c r="AL49" s="9">
        <f>'REV-REVCALC_CWS'!AI91</f>
        <v>394504.65</v>
      </c>
      <c r="AM49" s="9">
        <f>'REV-REVCALC_CWS'!AJ91</f>
        <v>394504.65</v>
      </c>
      <c r="AN49" s="9">
        <f>'REV-REVCALC_CWS'!AK91</f>
        <v>394504.65</v>
      </c>
      <c r="AO49" s="9">
        <f>'REV-REVCALC_CWS'!AL91</f>
        <v>244502.78999999998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 t="e">
        <f>'REV-REVCALC_CWS'!AY91</f>
        <v>#REF!</v>
      </c>
      <c r="BC49" s="9" t="e">
        <f>'REV-REVCALC_CWS'!AZ91</f>
        <v>#REF!</v>
      </c>
      <c r="BD49" s="9" t="e">
        <f>'REV-REVCALC_CWS'!BA91</f>
        <v>#REF!</v>
      </c>
      <c r="BE49" s="9" t="e">
        <f>'REV-REVCALC_CWS'!BB91</f>
        <v>#REF!</v>
      </c>
      <c r="BF49" s="9" t="e">
        <f>'REV-REVCALC_CWS'!BC91</f>
        <v>#REF!</v>
      </c>
      <c r="BG49" s="9" t="e">
        <f>'REV-REVCALC_CWS'!BD91</f>
        <v>#REF!</v>
      </c>
      <c r="BH49" s="9" t="e">
        <f>'REV-REVCALC_CWS'!BE91</f>
        <v>#REF!</v>
      </c>
      <c r="BI49" s="9" t="e">
        <f>'REV-REVCALC_CWS'!BF91</f>
        <v>#REF!</v>
      </c>
      <c r="BJ49" s="9" t="e">
        <f>'REV-REVCALC_CWS'!BG91</f>
        <v>#REF!</v>
      </c>
      <c r="BK49" s="9" t="e">
        <f>'REV-REVCALC_CWS'!BH91</f>
        <v>#REF!</v>
      </c>
      <c r="BL49" s="9" t="e">
        <f>'REV-REVCALC_CWS'!BI91</f>
        <v>#REF!</v>
      </c>
      <c r="BM49" s="9" t="e">
        <f>'REV-REVCALC_CWS'!BJ91</f>
        <v>#REF!</v>
      </c>
    </row>
    <row r="50" spans="2:66" x14ac:dyDescent="0.15">
      <c r="B50" s="44" t="s">
        <v>499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3223.375</v>
      </c>
      <c r="S50" s="9">
        <f t="shared" si="14"/>
        <v>5323.25</v>
      </c>
      <c r="T50" s="9">
        <f t="shared" si="14"/>
        <v>5831.5</v>
      </c>
      <c r="U50" s="9">
        <f t="shared" si="14"/>
        <v>5831.5</v>
      </c>
      <c r="V50" s="9">
        <f t="shared" si="14"/>
        <v>6379.875</v>
      </c>
      <c r="W50" s="9">
        <f t="shared" si="14"/>
        <v>6995.125</v>
      </c>
      <c r="X50" s="9">
        <f t="shared" si="14"/>
        <v>5831.5</v>
      </c>
      <c r="Y50" s="9">
        <f t="shared" si="14"/>
        <v>6379.875</v>
      </c>
      <c r="Z50" s="9">
        <f t="shared" si="14"/>
        <v>5323.25</v>
      </c>
      <c r="AA50" s="9">
        <f t="shared" si="14"/>
        <v>5323.25</v>
      </c>
      <c r="AB50" s="9">
        <f t="shared" si="14"/>
        <v>5323.25</v>
      </c>
      <c r="AC50" s="9">
        <f t="shared" si="14"/>
        <v>3223.375</v>
      </c>
      <c r="AD50" s="9">
        <f t="shared" si="14"/>
        <v>6112.5</v>
      </c>
      <c r="AE50" s="9">
        <f t="shared" si="14"/>
        <v>9862.6162500000009</v>
      </c>
      <c r="AF50" s="9">
        <f t="shared" si="14"/>
        <v>11112.63175</v>
      </c>
      <c r="AG50" s="9">
        <f t="shared" si="14"/>
        <v>11112.63175</v>
      </c>
      <c r="AH50" s="9">
        <f t="shared" si="14"/>
        <v>12000.155000000001</v>
      </c>
      <c r="AI50" s="9">
        <f t="shared" si="14"/>
        <v>13250.170500000002</v>
      </c>
      <c r="AJ50" s="9">
        <f t="shared" si="14"/>
        <v>11112.63175</v>
      </c>
      <c r="AK50" s="9">
        <f t="shared" ref="AK50:BM50" si="15">AK49*$D50</f>
        <v>12000.155000000001</v>
      </c>
      <c r="AL50" s="9">
        <f t="shared" si="15"/>
        <v>9862.6162500000009</v>
      </c>
      <c r="AM50" s="9">
        <f t="shared" si="15"/>
        <v>9862.6162500000009</v>
      </c>
      <c r="AN50" s="9">
        <f t="shared" si="15"/>
        <v>9862.6162500000009</v>
      </c>
      <c r="AO50" s="9">
        <f t="shared" si="15"/>
        <v>6112.5697499999997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 t="e">
        <f t="shared" si="15"/>
        <v>#REF!</v>
      </c>
      <c r="BC50" s="9" t="e">
        <f t="shared" si="15"/>
        <v>#REF!</v>
      </c>
      <c r="BD50" s="9" t="e">
        <f t="shared" si="15"/>
        <v>#REF!</v>
      </c>
      <c r="BE50" s="9" t="e">
        <f t="shared" si="15"/>
        <v>#REF!</v>
      </c>
      <c r="BF50" s="9" t="e">
        <f t="shared" si="15"/>
        <v>#REF!</v>
      </c>
      <c r="BG50" s="9" t="e">
        <f t="shared" si="15"/>
        <v>#REF!</v>
      </c>
      <c r="BH50" s="9" t="e">
        <f t="shared" si="15"/>
        <v>#REF!</v>
      </c>
      <c r="BI50" s="9" t="e">
        <f t="shared" si="15"/>
        <v>#REF!</v>
      </c>
      <c r="BJ50" s="9" t="e">
        <f t="shared" si="15"/>
        <v>#REF!</v>
      </c>
      <c r="BK50" s="9" t="e">
        <f t="shared" si="15"/>
        <v>#REF!</v>
      </c>
      <c r="BL50" s="9" t="e">
        <f t="shared" si="15"/>
        <v>#REF!</v>
      </c>
      <c r="BM50" s="9" t="e">
        <f t="shared" si="15"/>
        <v>#REF!</v>
      </c>
    </row>
    <row r="51" spans="2:66" x14ac:dyDescent="0.15">
      <c r="B51" s="44" t="s">
        <v>500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6446.75</v>
      </c>
      <c r="S51" s="9">
        <f t="shared" si="16"/>
        <v>10646.5</v>
      </c>
      <c r="T51" s="9">
        <f t="shared" si="16"/>
        <v>11663</v>
      </c>
      <c r="U51" s="9">
        <f t="shared" si="16"/>
        <v>11663</v>
      </c>
      <c r="V51" s="9">
        <f t="shared" si="16"/>
        <v>12759.75</v>
      </c>
      <c r="W51" s="9">
        <f t="shared" si="16"/>
        <v>13990.25</v>
      </c>
      <c r="X51" s="9">
        <f t="shared" si="16"/>
        <v>11663</v>
      </c>
      <c r="Y51" s="9">
        <f t="shared" si="16"/>
        <v>12759.75</v>
      </c>
      <c r="Z51" s="9">
        <f t="shared" si="16"/>
        <v>10646.5</v>
      </c>
      <c r="AA51" s="9">
        <f t="shared" si="16"/>
        <v>10646.5</v>
      </c>
      <c r="AB51" s="9">
        <f t="shared" si="16"/>
        <v>10646.5</v>
      </c>
      <c r="AC51" s="9">
        <f t="shared" si="16"/>
        <v>6446.75</v>
      </c>
      <c r="AD51" s="9">
        <f t="shared" si="16"/>
        <v>12225</v>
      </c>
      <c r="AE51" s="9">
        <f t="shared" si="16"/>
        <v>19725.232500000002</v>
      </c>
      <c r="AF51" s="9">
        <f t="shared" si="16"/>
        <v>22225.263500000001</v>
      </c>
      <c r="AG51" s="9">
        <f t="shared" si="16"/>
        <v>22225.263500000001</v>
      </c>
      <c r="AH51" s="9">
        <f t="shared" si="16"/>
        <v>24000.31</v>
      </c>
      <c r="AI51" s="9">
        <f t="shared" si="16"/>
        <v>26500.341000000004</v>
      </c>
      <c r="AJ51" s="9">
        <f t="shared" si="16"/>
        <v>22225.263500000001</v>
      </c>
      <c r="AK51" s="9">
        <f t="shared" ref="AK51:BM51" si="17">AK49*$D51</f>
        <v>24000.31</v>
      </c>
      <c r="AL51" s="9">
        <f t="shared" si="17"/>
        <v>19725.232500000002</v>
      </c>
      <c r="AM51" s="9">
        <f t="shared" si="17"/>
        <v>19725.232500000002</v>
      </c>
      <c r="AN51" s="9">
        <f t="shared" si="17"/>
        <v>19725.232500000002</v>
      </c>
      <c r="AO51" s="9">
        <f t="shared" si="17"/>
        <v>12225.139499999999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 t="e">
        <f t="shared" si="17"/>
        <v>#REF!</v>
      </c>
      <c r="BC51" s="9" t="e">
        <f t="shared" si="17"/>
        <v>#REF!</v>
      </c>
      <c r="BD51" s="9" t="e">
        <f t="shared" si="17"/>
        <v>#REF!</v>
      </c>
      <c r="BE51" s="9" t="e">
        <f t="shared" si="17"/>
        <v>#REF!</v>
      </c>
      <c r="BF51" s="9" t="e">
        <f t="shared" si="17"/>
        <v>#REF!</v>
      </c>
      <c r="BG51" s="9" t="e">
        <f t="shared" si="17"/>
        <v>#REF!</v>
      </c>
      <c r="BH51" s="9" t="e">
        <f t="shared" si="17"/>
        <v>#REF!</v>
      </c>
      <c r="BI51" s="9" t="e">
        <f t="shared" si="17"/>
        <v>#REF!</v>
      </c>
      <c r="BJ51" s="9" t="e">
        <f t="shared" si="17"/>
        <v>#REF!</v>
      </c>
      <c r="BK51" s="9" t="e">
        <f t="shared" si="17"/>
        <v>#REF!</v>
      </c>
      <c r="BL51" s="9" t="e">
        <f t="shared" si="17"/>
        <v>#REF!</v>
      </c>
      <c r="BM51" s="9" t="e">
        <f t="shared" si="17"/>
        <v>#REF!</v>
      </c>
    </row>
    <row r="52" spans="2:66" ht="11.25" customHeight="1" x14ac:dyDescent="0.15"/>
    <row r="54" spans="2:66" x14ac:dyDescent="0.15">
      <c r="B54" s="16" t="s">
        <v>496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501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504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 t="e">
        <f t="shared" si="20"/>
        <v>#REF!</v>
      </c>
      <c r="BC71" s="9" t="e">
        <f t="shared" si="20"/>
        <v>#REF!</v>
      </c>
      <c r="BD71" s="9" t="e">
        <f t="shared" si="20"/>
        <v>#REF!</v>
      </c>
      <c r="BE71" s="9" t="e">
        <f t="shared" si="20"/>
        <v>#REF!</v>
      </c>
      <c r="BF71" s="9" t="e">
        <f t="shared" si="20"/>
        <v>#REF!</v>
      </c>
      <c r="BG71" s="9" t="e">
        <f t="shared" si="20"/>
        <v>#REF!</v>
      </c>
      <c r="BH71" s="9" t="e">
        <f t="shared" si="20"/>
        <v>#REF!</v>
      </c>
      <c r="BI71" s="9" t="e">
        <f t="shared" si="20"/>
        <v>#REF!</v>
      </c>
      <c r="BJ71" s="9" t="e">
        <f t="shared" si="20"/>
        <v>#REF!</v>
      </c>
      <c r="BK71" s="9" t="e">
        <f t="shared" si="20"/>
        <v>#REF!</v>
      </c>
      <c r="BL71" s="9" t="e">
        <f t="shared" si="20"/>
        <v>#REF!</v>
      </c>
      <c r="BM71" s="9" t="e">
        <f t="shared" si="20"/>
        <v>#REF!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3223.375</v>
      </c>
      <c r="S72" s="9">
        <f t="shared" si="21"/>
        <v>5323.25</v>
      </c>
      <c r="T72" s="9">
        <f t="shared" si="21"/>
        <v>5831.5</v>
      </c>
      <c r="U72" s="9">
        <f t="shared" si="21"/>
        <v>5831.5</v>
      </c>
      <c r="V72" s="9">
        <f t="shared" si="21"/>
        <v>6379.875</v>
      </c>
      <c r="W72" s="9">
        <f t="shared" si="21"/>
        <v>6995.125</v>
      </c>
      <c r="X72" s="9">
        <f t="shared" si="21"/>
        <v>5831.5</v>
      </c>
      <c r="Y72" s="9">
        <f t="shared" si="21"/>
        <v>6379.875</v>
      </c>
      <c r="Z72" s="9">
        <f t="shared" si="21"/>
        <v>5323.25</v>
      </c>
      <c r="AA72" s="9">
        <f t="shared" si="21"/>
        <v>5323.25</v>
      </c>
      <c r="AB72" s="9">
        <f t="shared" si="21"/>
        <v>5323.25</v>
      </c>
      <c r="AC72" s="9">
        <f t="shared" si="21"/>
        <v>3223.375</v>
      </c>
      <c r="AD72" s="9">
        <f t="shared" si="21"/>
        <v>6112.5</v>
      </c>
      <c r="AE72" s="9">
        <f t="shared" si="21"/>
        <v>9862.6162500000009</v>
      </c>
      <c r="AF72" s="9">
        <f t="shared" si="21"/>
        <v>11112.63175</v>
      </c>
      <c r="AG72" s="9">
        <f t="shared" si="21"/>
        <v>11112.63175</v>
      </c>
      <c r="AH72" s="9">
        <f t="shared" si="21"/>
        <v>12000.155000000001</v>
      </c>
      <c r="AI72" s="9">
        <f t="shared" si="21"/>
        <v>13250.170500000002</v>
      </c>
      <c r="AJ72" s="9">
        <f t="shared" si="21"/>
        <v>11112.63175</v>
      </c>
      <c r="AK72" s="9">
        <f t="shared" si="21"/>
        <v>12000.155000000001</v>
      </c>
      <c r="AL72" s="9">
        <f t="shared" si="21"/>
        <v>9862.6162500000009</v>
      </c>
      <c r="AM72" s="9">
        <f t="shared" si="21"/>
        <v>9862.6162500000009</v>
      </c>
      <c r="AN72" s="9">
        <f t="shared" si="21"/>
        <v>9862.6162500000009</v>
      </c>
      <c r="AO72" s="9">
        <f t="shared" si="21"/>
        <v>6112.5697499999997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 t="e">
        <f t="shared" si="21"/>
        <v>#REF!</v>
      </c>
      <c r="BC72" s="9" t="e">
        <f t="shared" si="21"/>
        <v>#REF!</v>
      </c>
      <c r="BD72" s="9" t="e">
        <f t="shared" si="21"/>
        <v>#REF!</v>
      </c>
      <c r="BE72" s="9" t="e">
        <f t="shared" si="21"/>
        <v>#REF!</v>
      </c>
      <c r="BF72" s="9" t="e">
        <f t="shared" si="21"/>
        <v>#REF!</v>
      </c>
      <c r="BG72" s="9" t="e">
        <f t="shared" si="21"/>
        <v>#REF!</v>
      </c>
      <c r="BH72" s="9" t="e">
        <f t="shared" si="21"/>
        <v>#REF!</v>
      </c>
      <c r="BI72" s="9" t="e">
        <f t="shared" si="21"/>
        <v>#REF!</v>
      </c>
      <c r="BJ72" s="9" t="e">
        <f t="shared" si="21"/>
        <v>#REF!</v>
      </c>
      <c r="BK72" s="9" t="e">
        <f t="shared" si="21"/>
        <v>#REF!</v>
      </c>
      <c r="BL72" s="9" t="e">
        <f t="shared" si="21"/>
        <v>#REF!</v>
      </c>
      <c r="BM72" s="9" t="e">
        <f t="shared" si="21"/>
        <v>#REF!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 t="e">
        <f t="shared" si="22"/>
        <v>#REF!</v>
      </c>
      <c r="BC73" s="9" t="e">
        <f t="shared" si="22"/>
        <v>#REF!</v>
      </c>
      <c r="BD73" s="9" t="e">
        <f t="shared" si="22"/>
        <v>#REF!</v>
      </c>
      <c r="BE73" s="9" t="e">
        <f t="shared" si="22"/>
        <v>#REF!</v>
      </c>
      <c r="BF73" s="9" t="e">
        <f t="shared" si="22"/>
        <v>#REF!</v>
      </c>
      <c r="BG73" s="9" t="e">
        <f t="shared" si="22"/>
        <v>#REF!</v>
      </c>
      <c r="BH73" s="9" t="e">
        <f t="shared" si="22"/>
        <v>#REF!</v>
      </c>
      <c r="BI73" s="9" t="e">
        <f t="shared" si="22"/>
        <v>#REF!</v>
      </c>
      <c r="BJ73" s="9" t="e">
        <f t="shared" si="22"/>
        <v>#REF!</v>
      </c>
      <c r="BK73" s="9" t="e">
        <f t="shared" si="22"/>
        <v>#REF!</v>
      </c>
      <c r="BL73" s="9" t="e">
        <f t="shared" si="22"/>
        <v>#REF!</v>
      </c>
      <c r="BM73" s="9" t="e">
        <f t="shared" si="22"/>
        <v>#REF!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 t="e">
        <f t="shared" si="23"/>
        <v>#REF!</v>
      </c>
      <c r="BC74" s="9" t="e">
        <f t="shared" si="23"/>
        <v>#REF!</v>
      </c>
      <c r="BD74" s="9" t="e">
        <f t="shared" si="23"/>
        <v>#REF!</v>
      </c>
      <c r="BE74" s="9" t="e">
        <f t="shared" si="23"/>
        <v>#REF!</v>
      </c>
      <c r="BF74" s="9" t="e">
        <f t="shared" si="23"/>
        <v>#REF!</v>
      </c>
      <c r="BG74" s="9" t="e">
        <f t="shared" si="23"/>
        <v>#REF!</v>
      </c>
      <c r="BH74" s="9" t="e">
        <f t="shared" si="23"/>
        <v>#REF!</v>
      </c>
      <c r="BI74" s="9" t="e">
        <f t="shared" si="23"/>
        <v>#REF!</v>
      </c>
      <c r="BJ74" s="9" t="e">
        <f t="shared" si="23"/>
        <v>#REF!</v>
      </c>
      <c r="BK74" s="9" t="e">
        <f t="shared" si="23"/>
        <v>#REF!</v>
      </c>
      <c r="BL74" s="9" t="e">
        <f t="shared" si="23"/>
        <v>#REF!</v>
      </c>
      <c r="BM74" s="9" t="e">
        <f t="shared" si="23"/>
        <v>#REF!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 t="e">
        <f t="shared" si="24"/>
        <v>#REF!</v>
      </c>
      <c r="BC75" s="9" t="e">
        <f t="shared" si="24"/>
        <v>#REF!</v>
      </c>
      <c r="BD75" s="9" t="e">
        <f t="shared" si="24"/>
        <v>#REF!</v>
      </c>
      <c r="BE75" s="9" t="e">
        <f t="shared" si="24"/>
        <v>#REF!</v>
      </c>
      <c r="BF75" s="9" t="e">
        <f t="shared" si="24"/>
        <v>#REF!</v>
      </c>
      <c r="BG75" s="9" t="e">
        <f t="shared" si="24"/>
        <v>#REF!</v>
      </c>
      <c r="BH75" s="9" t="e">
        <f t="shared" si="24"/>
        <v>#REF!</v>
      </c>
      <c r="BI75" s="9" t="e">
        <f t="shared" si="24"/>
        <v>#REF!</v>
      </c>
      <c r="BJ75" s="9" t="e">
        <f t="shared" si="24"/>
        <v>#REF!</v>
      </c>
      <c r="BK75" s="9" t="e">
        <f t="shared" si="24"/>
        <v>#REF!</v>
      </c>
      <c r="BL75" s="9" t="e">
        <f t="shared" si="24"/>
        <v>#REF!</v>
      </c>
      <c r="BM75" s="9" t="e">
        <f t="shared" si="24"/>
        <v>#REF!</v>
      </c>
      <c r="BN75" s="38" t="e">
        <f t="shared" ref="BN75:BN80" si="25">SUM(F75:BM75)</f>
        <v>#VALUE!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 t="e">
        <f t="shared" si="26"/>
        <v>#REF!</v>
      </c>
      <c r="BC76" s="9" t="e">
        <f t="shared" si="26"/>
        <v>#REF!</v>
      </c>
      <c r="BD76" s="9" t="e">
        <f t="shared" si="26"/>
        <v>#REF!</v>
      </c>
      <c r="BE76" s="9" t="e">
        <f t="shared" si="26"/>
        <v>#REF!</v>
      </c>
      <c r="BF76" s="9" t="e">
        <f t="shared" si="26"/>
        <v>#REF!</v>
      </c>
      <c r="BG76" s="9" t="e">
        <f t="shared" si="26"/>
        <v>#REF!</v>
      </c>
      <c r="BH76" s="9" t="e">
        <f t="shared" si="26"/>
        <v>#REF!</v>
      </c>
      <c r="BI76" s="9" t="e">
        <f t="shared" si="26"/>
        <v>#REF!</v>
      </c>
      <c r="BJ76" s="9" t="e">
        <f t="shared" si="26"/>
        <v>#REF!</v>
      </c>
      <c r="BK76" s="9" t="e">
        <f t="shared" si="26"/>
        <v>#REF!</v>
      </c>
      <c r="BL76" s="9" t="e">
        <f t="shared" si="26"/>
        <v>#REF!</v>
      </c>
      <c r="BM76" s="9" t="e">
        <f t="shared" si="26"/>
        <v>#REF!</v>
      </c>
      <c r="BN76" s="38" t="e">
        <f t="shared" si="25"/>
        <v>#VALUE!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 t="e">
        <f t="shared" si="26"/>
        <v>#REF!</v>
      </c>
      <c r="BC77" s="9" t="e">
        <f t="shared" si="26"/>
        <v>#REF!</v>
      </c>
      <c r="BD77" s="9" t="e">
        <f t="shared" si="26"/>
        <v>#REF!</v>
      </c>
      <c r="BE77" s="9" t="e">
        <f t="shared" si="26"/>
        <v>#REF!</v>
      </c>
      <c r="BF77" s="9" t="e">
        <f t="shared" si="26"/>
        <v>#REF!</v>
      </c>
      <c r="BG77" s="9" t="e">
        <f t="shared" si="26"/>
        <v>#REF!</v>
      </c>
      <c r="BH77" s="9" t="e">
        <f t="shared" si="26"/>
        <v>#REF!</v>
      </c>
      <c r="BI77" s="9" t="e">
        <f t="shared" si="26"/>
        <v>#REF!</v>
      </c>
      <c r="BJ77" s="9" t="e">
        <f t="shared" si="26"/>
        <v>#REF!</v>
      </c>
      <c r="BK77" s="9" t="e">
        <f t="shared" si="26"/>
        <v>#REF!</v>
      </c>
      <c r="BL77" s="9" t="e">
        <f t="shared" si="26"/>
        <v>#REF!</v>
      </c>
      <c r="BM77" s="9" t="e">
        <f t="shared" si="26"/>
        <v>#REF!</v>
      </c>
      <c r="BN77" s="38" t="e">
        <f t="shared" si="25"/>
        <v>#VALUE!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 t="e">
        <f t="shared" si="26"/>
        <v>#REF!</v>
      </c>
      <c r="BC78" s="9" t="e">
        <f t="shared" si="26"/>
        <v>#REF!</v>
      </c>
      <c r="BD78" s="9" t="e">
        <f t="shared" si="26"/>
        <v>#REF!</v>
      </c>
      <c r="BE78" s="9" t="e">
        <f t="shared" si="26"/>
        <v>#REF!</v>
      </c>
      <c r="BF78" s="9" t="e">
        <f t="shared" si="26"/>
        <v>#REF!</v>
      </c>
      <c r="BG78" s="9" t="e">
        <f t="shared" si="26"/>
        <v>#REF!</v>
      </c>
      <c r="BH78" s="9" t="e">
        <f t="shared" si="26"/>
        <v>#REF!</v>
      </c>
      <c r="BI78" s="9" t="e">
        <f t="shared" si="26"/>
        <v>#REF!</v>
      </c>
      <c r="BJ78" s="9" t="e">
        <f t="shared" si="26"/>
        <v>#REF!</v>
      </c>
      <c r="BK78" s="9" t="e">
        <f t="shared" si="26"/>
        <v>#REF!</v>
      </c>
      <c r="BL78" s="9" t="e">
        <f t="shared" si="26"/>
        <v>#REF!</v>
      </c>
      <c r="BM78" s="9" t="e">
        <f t="shared" si="26"/>
        <v>#REF!</v>
      </c>
      <c r="BN78" s="38" t="e">
        <f t="shared" si="25"/>
        <v>#VALUE!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 t="e">
        <f t="shared" si="26"/>
        <v>#REF!</v>
      </c>
      <c r="BC79" s="9" t="e">
        <f t="shared" si="26"/>
        <v>#REF!</v>
      </c>
      <c r="BD79" s="9" t="e">
        <f t="shared" si="26"/>
        <v>#REF!</v>
      </c>
      <c r="BE79" s="9" t="e">
        <f t="shared" si="26"/>
        <v>#REF!</v>
      </c>
      <c r="BF79" s="9" t="e">
        <f t="shared" si="26"/>
        <v>#REF!</v>
      </c>
      <c r="BG79" s="9" t="e">
        <f t="shared" si="26"/>
        <v>#REF!</v>
      </c>
      <c r="BH79" s="9" t="e">
        <f t="shared" si="26"/>
        <v>#REF!</v>
      </c>
      <c r="BI79" s="9" t="e">
        <f t="shared" si="26"/>
        <v>#REF!</v>
      </c>
      <c r="BJ79" s="9" t="e">
        <f t="shared" si="26"/>
        <v>#REF!</v>
      </c>
      <c r="BK79" s="9" t="e">
        <f t="shared" si="26"/>
        <v>#REF!</v>
      </c>
      <c r="BL79" s="9" t="e">
        <f t="shared" si="26"/>
        <v>#REF!</v>
      </c>
      <c r="BM79" s="9" t="e">
        <f t="shared" si="26"/>
        <v>#REF!</v>
      </c>
      <c r="BN79" s="38" t="e">
        <f t="shared" si="25"/>
        <v>#VALUE!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 t="e">
        <f t="shared" si="28"/>
        <v>#REF!</v>
      </c>
      <c r="BC80" s="9" t="e">
        <f t="shared" si="28"/>
        <v>#REF!</v>
      </c>
      <c r="BD80" s="9" t="e">
        <f t="shared" si="28"/>
        <v>#REF!</v>
      </c>
      <c r="BE80" s="9" t="e">
        <f t="shared" si="28"/>
        <v>#REF!</v>
      </c>
      <c r="BF80" s="9" t="e">
        <f t="shared" si="28"/>
        <v>#REF!</v>
      </c>
      <c r="BG80" s="9" t="e">
        <f t="shared" si="28"/>
        <v>#REF!</v>
      </c>
      <c r="BH80" s="9" t="e">
        <f t="shared" si="28"/>
        <v>#REF!</v>
      </c>
      <c r="BI80" s="9" t="e">
        <f t="shared" si="28"/>
        <v>#REF!</v>
      </c>
      <c r="BJ80" s="9" t="e">
        <f t="shared" si="28"/>
        <v>#REF!</v>
      </c>
      <c r="BK80" s="9" t="e">
        <f t="shared" si="28"/>
        <v>#REF!</v>
      </c>
      <c r="BL80" s="9" t="e">
        <f t="shared" si="28"/>
        <v>#REF!</v>
      </c>
      <c r="BM80" s="9" t="e">
        <f t="shared" si="28"/>
        <v>#REF!</v>
      </c>
      <c r="BN80" s="38" t="e">
        <f t="shared" si="25"/>
        <v>#VALUE!</v>
      </c>
      <c r="BO80" s="38" t="e">
        <f>SUM(BN77:BN80)</f>
        <v>#VALUE!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506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3223.375</v>
      </c>
      <c r="S82" s="9">
        <f t="shared" si="29"/>
        <v>5323.25</v>
      </c>
      <c r="T82" s="9">
        <f t="shared" si="29"/>
        <v>5831.5</v>
      </c>
      <c r="U82" s="9">
        <f t="shared" si="29"/>
        <v>5831.5</v>
      </c>
      <c r="V82" s="9">
        <f t="shared" si="29"/>
        <v>6379.875</v>
      </c>
      <c r="W82" s="9">
        <f t="shared" si="29"/>
        <v>6995.125</v>
      </c>
      <c r="X82" s="9">
        <f t="shared" si="29"/>
        <v>5831.5</v>
      </c>
      <c r="Y82" s="9">
        <f t="shared" si="29"/>
        <v>6379.875</v>
      </c>
      <c r="Z82" s="9">
        <f t="shared" si="29"/>
        <v>5323.25</v>
      </c>
      <c r="AA82" s="9">
        <f t="shared" si="29"/>
        <v>5323.25</v>
      </c>
      <c r="AB82" s="9">
        <f t="shared" si="29"/>
        <v>5323.25</v>
      </c>
      <c r="AC82" s="9">
        <f t="shared" si="29"/>
        <v>3223.375</v>
      </c>
      <c r="AD82" s="9">
        <f t="shared" si="29"/>
        <v>6112.5</v>
      </c>
      <c r="AE82" s="9">
        <f t="shared" si="29"/>
        <v>9862.6162500000009</v>
      </c>
      <c r="AF82" s="9">
        <f t="shared" si="29"/>
        <v>11112.63175</v>
      </c>
      <c r="AG82" s="9">
        <f t="shared" si="29"/>
        <v>11112.63175</v>
      </c>
      <c r="AH82" s="9">
        <f t="shared" si="29"/>
        <v>12000.155000000001</v>
      </c>
      <c r="AI82" s="9">
        <f t="shared" si="29"/>
        <v>13250.170500000002</v>
      </c>
      <c r="AJ82" s="9">
        <f t="shared" si="29"/>
        <v>11112.63175</v>
      </c>
      <c r="AK82" s="9">
        <f t="shared" si="29"/>
        <v>12000.155000000001</v>
      </c>
      <c r="AL82" s="9">
        <f t="shared" si="29"/>
        <v>9862.6162500000009</v>
      </c>
      <c r="AM82" s="9">
        <f t="shared" si="29"/>
        <v>9862.6162500000009</v>
      </c>
      <c r="AN82" s="9">
        <f t="shared" si="29"/>
        <v>9862.6162500000009</v>
      </c>
      <c r="AO82" s="9">
        <f t="shared" si="29"/>
        <v>6112.5697499999997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 t="e">
        <f t="shared" si="29"/>
        <v>#REF!</v>
      </c>
      <c r="BC82" s="9" t="e">
        <f t="shared" si="29"/>
        <v>#REF!</v>
      </c>
      <c r="BD82" s="9" t="e">
        <f t="shared" si="29"/>
        <v>#REF!</v>
      </c>
      <c r="BE82" s="9" t="e">
        <f t="shared" si="29"/>
        <v>#REF!</v>
      </c>
      <c r="BF82" s="9" t="e">
        <f t="shared" si="29"/>
        <v>#REF!</v>
      </c>
      <c r="BG82" s="9" t="e">
        <f t="shared" si="29"/>
        <v>#REF!</v>
      </c>
      <c r="BH82" s="9" t="e">
        <f t="shared" si="29"/>
        <v>#REF!</v>
      </c>
      <c r="BI82" s="9" t="e">
        <f t="shared" si="29"/>
        <v>#REF!</v>
      </c>
      <c r="BJ82" s="9" t="e">
        <f t="shared" si="29"/>
        <v>#REF!</v>
      </c>
      <c r="BK82" s="9" t="e">
        <f t="shared" si="29"/>
        <v>#REF!</v>
      </c>
      <c r="BL82" s="9" t="e">
        <f t="shared" si="29"/>
        <v>#REF!</v>
      </c>
      <c r="BM82" s="9" t="e">
        <f t="shared" si="29"/>
        <v>#REF!</v>
      </c>
    </row>
    <row r="83" spans="2:67" x14ac:dyDescent="0.15">
      <c r="B83" s="15"/>
    </row>
    <row r="84" spans="2:67" x14ac:dyDescent="0.15">
      <c r="B84" s="16" t="s">
        <v>502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503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505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507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#VALUE!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692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715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711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712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713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697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687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698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677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688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686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 t="e">
        <f>SUM(AN159:AY159)</f>
        <v>#VALUE!</v>
      </c>
      <c r="H19" s="63" t="e">
        <f>SUM(AZ159:BK159)</f>
        <v>#REF!</v>
      </c>
      <c r="I19" s="181" t="e">
        <f>SUM(C19:H19)</f>
        <v>#VALUE!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689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 t="e">
        <f>SUM(AN164:AY164)</f>
        <v>#VALUE!</v>
      </c>
      <c r="H20" s="63" t="e">
        <f>SUM(AZ164:BK164)</f>
        <v>#REF!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690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 t="e">
        <f>SUM(AN166:AY166)</f>
        <v>#VALUE!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691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718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717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#VALUE!</v>
      </c>
      <c r="H25" s="63" t="e">
        <f>H19/H16</f>
        <v>#REF!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699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680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716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385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402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428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448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449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702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1" t="s">
        <v>36</v>
      </c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/>
      <c r="AB34" s="371" t="s">
        <v>37</v>
      </c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/>
      <c r="AN34" s="371" t="s">
        <v>38</v>
      </c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/>
      <c r="AZ34" s="371" t="s">
        <v>39</v>
      </c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  <c r="BK34" s="371"/>
      <c r="BL34" s="35"/>
    </row>
    <row r="35" spans="1:75" s="14" customFormat="1" x14ac:dyDescent="0.15">
      <c r="B35" s="47" t="s">
        <v>693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5" t="s">
        <v>35</v>
      </c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682</v>
      </c>
      <c r="BM39" s="36" t="s">
        <v>608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685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385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386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387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392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400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388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391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398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393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384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395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396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397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401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399</v>
      </c>
    </row>
    <row r="61" spans="1:63" x14ac:dyDescent="0.15">
      <c r="A61" s="75"/>
      <c r="B61" s="50"/>
    </row>
    <row r="62" spans="1:63" x14ac:dyDescent="0.15">
      <c r="A62" s="75"/>
      <c r="B62" s="128" t="s">
        <v>398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393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384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395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396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394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397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402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427</v>
      </c>
    </row>
    <row r="73" spans="1:63" x14ac:dyDescent="0.15">
      <c r="A73" s="75"/>
      <c r="B73" s="124" t="s">
        <v>410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403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428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448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449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404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429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426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683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684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677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678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 t="e">
        <f>STAFF_CWS!BD305</f>
        <v>#REF!</v>
      </c>
      <c r="BA117" s="26" t="e">
        <f>STAFF_CWS!BE305</f>
        <v>#REF!</v>
      </c>
      <c r="BB117" s="26" t="e">
        <f>STAFF_CWS!BF305</f>
        <v>#REF!</v>
      </c>
      <c r="BC117" s="26" t="e">
        <f>STAFF_CWS!BG305</f>
        <v>#REF!</v>
      </c>
      <c r="BD117" s="26" t="e">
        <f>STAFF_CWS!BH305</f>
        <v>#REF!</v>
      </c>
      <c r="BE117" s="26" t="e">
        <f>STAFF_CWS!BI305</f>
        <v>#REF!</v>
      </c>
      <c r="BF117" s="26" t="e">
        <f>STAFF_CWS!BJ305</f>
        <v>#REF!</v>
      </c>
      <c r="BG117" s="26" t="e">
        <f>STAFF_CWS!BK305</f>
        <v>#REF!</v>
      </c>
      <c r="BH117" s="26" t="e">
        <f>STAFF_CWS!BL305</f>
        <v>#REF!</v>
      </c>
      <c r="BI117" s="26" t="e">
        <f>STAFF_CWS!BM305</f>
        <v>#REF!</v>
      </c>
      <c r="BJ117" s="26" t="e">
        <f>STAFF_CWS!BN305</f>
        <v>#REF!</v>
      </c>
      <c r="BK117" s="26" t="e">
        <f>STAFF_CWS!BO305</f>
        <v>#REF!</v>
      </c>
      <c r="BL117" s="37"/>
    </row>
    <row r="118" spans="2:64" customFormat="1" x14ac:dyDescent="0.15">
      <c r="B118" s="47" t="s">
        <v>679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 t="e">
        <f t="shared" si="3"/>
        <v>#REF!</v>
      </c>
      <c r="BA118" s="26" t="e">
        <f t="shared" si="3"/>
        <v>#REF!</v>
      </c>
      <c r="BB118" s="26" t="e">
        <f t="shared" si="3"/>
        <v>#REF!</v>
      </c>
      <c r="BC118" s="26" t="e">
        <f t="shared" si="3"/>
        <v>#REF!</v>
      </c>
      <c r="BD118" s="26" t="e">
        <f t="shared" si="3"/>
        <v>#REF!</v>
      </c>
      <c r="BE118" s="26" t="e">
        <f t="shared" si="3"/>
        <v>#REF!</v>
      </c>
      <c r="BF118" s="26" t="e">
        <f t="shared" si="3"/>
        <v>#REF!</v>
      </c>
      <c r="BG118" s="26" t="e">
        <f t="shared" si="3"/>
        <v>#REF!</v>
      </c>
      <c r="BH118" s="26" t="e">
        <f t="shared" si="3"/>
        <v>#REF!</v>
      </c>
      <c r="BI118" s="26" t="e">
        <f t="shared" si="3"/>
        <v>#REF!</v>
      </c>
      <c r="BJ118" s="26" t="e">
        <f t="shared" si="3"/>
        <v>#REF!</v>
      </c>
      <c r="BK118" s="26" t="e">
        <f t="shared" si="3"/>
        <v>#REF!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680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677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678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679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680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677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678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679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680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677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678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679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680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677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678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 t="e">
        <f>STAFF_CWS!BD341</f>
        <v>#REF!</v>
      </c>
      <c r="BA145" s="26" t="e">
        <f>STAFF_CWS!BE341</f>
        <v>#REF!</v>
      </c>
      <c r="BB145" s="26" t="e">
        <f>STAFF_CWS!BF341</f>
        <v>#REF!</v>
      </c>
      <c r="BC145" s="26" t="e">
        <f>STAFF_CWS!BG341</f>
        <v>#REF!</v>
      </c>
      <c r="BD145" s="26" t="e">
        <f>STAFF_CWS!BH341</f>
        <v>#REF!</v>
      </c>
      <c r="BE145" s="26" t="e">
        <f>STAFF_CWS!BI341</f>
        <v>#REF!</v>
      </c>
      <c r="BF145" s="26" t="e">
        <f>STAFF_CWS!BJ341</f>
        <v>#REF!</v>
      </c>
      <c r="BG145" s="26" t="e">
        <f>STAFF_CWS!BK341</f>
        <v>#REF!</v>
      </c>
      <c r="BH145" s="26" t="e">
        <f>STAFF_CWS!BL341</f>
        <v>#REF!</v>
      </c>
      <c r="BI145" s="26" t="e">
        <f>STAFF_CWS!BM341</f>
        <v>#REF!</v>
      </c>
      <c r="BJ145" s="26" t="e">
        <f>STAFF_CWS!BN341</f>
        <v>#REF!</v>
      </c>
      <c r="BK145" s="26" t="e">
        <f>STAFF_CWS!BO341</f>
        <v>#REF!</v>
      </c>
      <c r="BL145" s="37"/>
    </row>
    <row r="146" spans="2:64" customFormat="1" x14ac:dyDescent="0.15">
      <c r="B146" s="47" t="s">
        <v>679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 t="e">
        <f t="shared" si="7"/>
        <v>#REF!</v>
      </c>
      <c r="BA146" s="26" t="e">
        <f t="shared" si="7"/>
        <v>#REF!</v>
      </c>
      <c r="BB146" s="26" t="e">
        <f t="shared" si="7"/>
        <v>#REF!</v>
      </c>
      <c r="BC146" s="26" t="e">
        <f t="shared" si="7"/>
        <v>#REF!</v>
      </c>
      <c r="BD146" s="26" t="e">
        <f t="shared" si="7"/>
        <v>#REF!</v>
      </c>
      <c r="BE146" s="26" t="e">
        <f t="shared" si="7"/>
        <v>#REF!</v>
      </c>
      <c r="BF146" s="26" t="e">
        <f t="shared" si="7"/>
        <v>#REF!</v>
      </c>
      <c r="BG146" s="26" t="e">
        <f t="shared" si="7"/>
        <v>#REF!</v>
      </c>
      <c r="BH146" s="26" t="e">
        <f t="shared" si="7"/>
        <v>#REF!</v>
      </c>
      <c r="BI146" s="26" t="e">
        <f t="shared" si="7"/>
        <v>#REF!</v>
      </c>
      <c r="BJ146" s="26" t="e">
        <f t="shared" si="7"/>
        <v>#REF!</v>
      </c>
      <c r="BK146" s="26" t="e">
        <f t="shared" si="7"/>
        <v>#REF!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680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677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678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679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680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678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 t="e">
        <f t="shared" si="12"/>
        <v>#REF!</v>
      </c>
      <c r="BA159" s="26" t="e">
        <f t="shared" si="12"/>
        <v>#REF!</v>
      </c>
      <c r="BB159" s="26" t="e">
        <f t="shared" si="12"/>
        <v>#REF!</v>
      </c>
      <c r="BC159" s="26" t="e">
        <f t="shared" si="12"/>
        <v>#REF!</v>
      </c>
      <c r="BD159" s="26" t="e">
        <f t="shared" si="12"/>
        <v>#REF!</v>
      </c>
      <c r="BE159" s="26" t="e">
        <f t="shared" si="12"/>
        <v>#REF!</v>
      </c>
      <c r="BF159" s="26" t="e">
        <f t="shared" si="12"/>
        <v>#REF!</v>
      </c>
      <c r="BG159" s="26" t="e">
        <f t="shared" si="12"/>
        <v>#REF!</v>
      </c>
      <c r="BH159" s="26" t="e">
        <f t="shared" si="12"/>
        <v>#REF!</v>
      </c>
      <c r="BI159" s="26" t="e">
        <f t="shared" si="12"/>
        <v>#REF!</v>
      </c>
      <c r="BJ159" s="26" t="e">
        <f t="shared" si="12"/>
        <v>#REF!</v>
      </c>
      <c r="BK159" s="26" t="e">
        <f t="shared" si="12"/>
        <v>#REF!</v>
      </c>
      <c r="BL159" s="38" t="e">
        <f>SUM(C159:BK159)</f>
        <v>#VALUE!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 t="e">
        <f t="shared" si="14"/>
        <v>#REF!</v>
      </c>
      <c r="BA160" s="26" t="e">
        <f t="shared" si="14"/>
        <v>#REF!</v>
      </c>
      <c r="BB160" s="26" t="e">
        <f t="shared" si="14"/>
        <v>#REF!</v>
      </c>
      <c r="BC160" s="26" t="e">
        <f t="shared" si="14"/>
        <v>#REF!</v>
      </c>
      <c r="BD160" s="26" t="e">
        <f t="shared" si="14"/>
        <v>#REF!</v>
      </c>
      <c r="BE160" s="26" t="e">
        <f t="shared" si="14"/>
        <v>#REF!</v>
      </c>
      <c r="BF160" s="26" t="e">
        <f t="shared" si="14"/>
        <v>#REF!</v>
      </c>
      <c r="BG160" s="26" t="e">
        <f t="shared" si="14"/>
        <v>#REF!</v>
      </c>
      <c r="BH160" s="26" t="e">
        <f t="shared" si="14"/>
        <v>#REF!</v>
      </c>
      <c r="BI160" s="26" t="e">
        <f t="shared" si="14"/>
        <v>#REF!</v>
      </c>
      <c r="BJ160" s="26" t="e">
        <f t="shared" si="14"/>
        <v>#REF!</v>
      </c>
      <c r="BK160" s="26" t="e">
        <f t="shared" si="14"/>
        <v>#REF!</v>
      </c>
      <c r="BL160" s="38" t="e">
        <f>SUM(C160:BK160)</f>
        <v>#VALUE!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680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 t="e">
        <f>STAFF_CWS!BD372</f>
        <v>#REF!</v>
      </c>
      <c r="BA164" s="26" t="e">
        <f>STAFF_CWS!BE372</f>
        <v>#REF!</v>
      </c>
      <c r="BB164" s="26" t="e">
        <f>STAFF_CWS!BF372</f>
        <v>#REF!</v>
      </c>
      <c r="BC164" s="26" t="e">
        <f>STAFF_CWS!BG372</f>
        <v>#REF!</v>
      </c>
      <c r="BD164" s="26" t="e">
        <f>STAFF_CWS!BH372</f>
        <v>#REF!</v>
      </c>
      <c r="BE164" s="26" t="e">
        <f>STAFF_CWS!BI372</f>
        <v>#REF!</v>
      </c>
      <c r="BF164" s="26" t="e">
        <f>STAFF_CWS!BJ372</f>
        <v>#REF!</v>
      </c>
      <c r="BG164" s="26" t="e">
        <f>STAFF_CWS!BK372</f>
        <v>#REF!</v>
      </c>
      <c r="BH164" s="26" t="e">
        <f>STAFF_CWS!BL372</f>
        <v>#REF!</v>
      </c>
      <c r="BI164" s="26" t="e">
        <f>STAFF_CWS!BM372</f>
        <v>#REF!</v>
      </c>
      <c r="BJ164" s="26" t="e">
        <f>STAFF_CWS!BN372</f>
        <v>#REF!</v>
      </c>
      <c r="BK164" s="26" t="e">
        <f>STAFF_CWS!BO372</f>
        <v>#REF!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 t="e">
        <f>STAFF_CWS!BO376</f>
        <v>#REF!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681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 t="e">
        <f>STAFF_CWS!AR380</f>
        <v>#VALUE!</v>
      </c>
      <c r="AO168" s="26" t="e">
        <f>STAFF_CWS!AS380</f>
        <v>#VALUE!</v>
      </c>
      <c r="AP168" s="26" t="e">
        <f>STAFF_CWS!AT380</f>
        <v>#VALUE!</v>
      </c>
      <c r="AQ168" s="26" t="e">
        <f>STAFF_CWS!AU380</f>
        <v>#VALUE!</v>
      </c>
      <c r="AR168" s="26" t="e">
        <f>STAFF_CWS!AV380</f>
        <v>#VALUE!</v>
      </c>
      <c r="AS168" s="26" t="e">
        <f>STAFF_CWS!AW380</f>
        <v>#VALUE!</v>
      </c>
      <c r="AT168" s="26" t="e">
        <f>STAFF_CWS!AX380</f>
        <v>#VALUE!</v>
      </c>
      <c r="AU168" s="26" t="e">
        <f>STAFF_CWS!AY380</f>
        <v>#VALUE!</v>
      </c>
      <c r="AV168" s="26" t="e">
        <f>STAFF_CWS!AZ380</f>
        <v>#VALUE!</v>
      </c>
      <c r="AW168" s="26" t="e">
        <f>STAFF_CWS!BA380</f>
        <v>#VALUE!</v>
      </c>
      <c r="AX168" s="26" t="e">
        <f>STAFF_CWS!BB380</f>
        <v>#VALUE!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 t="e">
        <f>STAFF_CWS!BO380</f>
        <v>#REF!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  <sheetView topLeftCell="A2" workbookViewId="2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385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386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387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392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400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388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391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398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393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384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395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396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397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401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399</v>
      </c>
    </row>
    <row r="22" spans="1:63" x14ac:dyDescent="0.15">
      <c r="B22" s="50"/>
    </row>
    <row r="23" spans="1:63" x14ac:dyDescent="0.15">
      <c r="B23" s="128" t="s">
        <v>398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393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384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395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396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394</v>
      </c>
    </row>
    <row r="29" spans="1:63" x14ac:dyDescent="0.15">
      <c r="B29" s="128" t="s">
        <v>397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402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427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410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403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428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448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449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404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429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426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1" t="s">
        <v>628</v>
      </c>
      <c r="C2" s="371"/>
      <c r="D2" s="371"/>
      <c r="E2" s="371"/>
      <c r="F2" s="371"/>
      <c r="G2" s="371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1219</v>
      </c>
      <c r="B6" s="362">
        <f>[1]PREC_MERCADO_CWS!$B$24</f>
        <v>570240</v>
      </c>
      <c r="C6" s="362">
        <f>B6*(1.03)</f>
        <v>587347.20000000007</v>
      </c>
      <c r="D6" s="362">
        <f t="shared" ref="D6:F6" si="0">C6*(1.03)</f>
        <v>604967.61600000004</v>
      </c>
      <c r="E6" s="362">
        <f t="shared" si="0"/>
        <v>623116.64448000002</v>
      </c>
      <c r="F6" s="362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1213</v>
      </c>
      <c r="B7" s="363">
        <f>[1]PREC_MERCADO_CWS!$B$27</f>
        <v>0.05</v>
      </c>
      <c r="C7" s="363">
        <v>0.05</v>
      </c>
      <c r="D7" s="363">
        <v>0.06</v>
      </c>
      <c r="E7" s="363">
        <v>0.06</v>
      </c>
      <c r="F7" s="363">
        <v>0.06</v>
      </c>
      <c r="G7" s="116"/>
      <c r="H7"/>
      <c r="I7"/>
      <c r="J7"/>
      <c r="K7"/>
      <c r="L7"/>
      <c r="M7"/>
    </row>
    <row r="8" spans="1:14" x14ac:dyDescent="0.15">
      <c r="A8" s="33" t="s">
        <v>1214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625</v>
      </c>
      <c r="B9" s="363">
        <f>[1]PREC_MERCADO_CWS!$B$33</f>
        <v>1.5151515151515152E-2</v>
      </c>
      <c r="C9" s="363">
        <f>B9*1.03</f>
        <v>1.5606060606060608E-2</v>
      </c>
      <c r="D9" s="363">
        <f t="shared" ref="D9:F9" si="1">C9*1.03</f>
        <v>1.6074242424242425E-2</v>
      </c>
      <c r="E9" s="363">
        <f t="shared" si="1"/>
        <v>1.6556469696969698E-2</v>
      </c>
      <c r="F9" s="363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622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1" t="s">
        <v>629</v>
      </c>
      <c r="C12" s="371"/>
      <c r="D12" s="371"/>
      <c r="E12" s="371"/>
      <c r="F12" s="371"/>
      <c r="G12" s="371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1215</v>
      </c>
      <c r="C16" s="363">
        <v>0.05</v>
      </c>
      <c r="D16" s="363">
        <v>0.08</v>
      </c>
      <c r="E16" s="363">
        <v>0.09</v>
      </c>
      <c r="F16" s="363">
        <v>0.09</v>
      </c>
      <c r="G16" s="363">
        <v>0.1</v>
      </c>
      <c r="H16" s="363">
        <v>0.11</v>
      </c>
      <c r="I16" s="363">
        <v>0.09</v>
      </c>
      <c r="J16" s="363">
        <v>0.1</v>
      </c>
      <c r="K16" s="363">
        <v>0.08</v>
      </c>
      <c r="L16" s="363">
        <v>0.08</v>
      </c>
      <c r="M16" s="363">
        <v>0.08</v>
      </c>
      <c r="N16" s="363">
        <v>0.05</v>
      </c>
    </row>
    <row r="17" spans="1:20" ht="13.5" customHeight="1" x14ac:dyDescent="0.15">
      <c r="A17" s="44" t="s">
        <v>1216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329</v>
      </c>
      <c r="C19" s="362">
        <f>B8</f>
        <v>28512</v>
      </c>
    </row>
    <row r="21" spans="1:20" x14ac:dyDescent="0.15">
      <c r="C21" s="371" t="s">
        <v>630</v>
      </c>
      <c r="D21" s="371"/>
      <c r="E21" s="371"/>
      <c r="F21" s="371"/>
    </row>
    <row r="23" spans="1:20" x14ac:dyDescent="0.15">
      <c r="C23" s="34" t="s">
        <v>330</v>
      </c>
      <c r="D23" s="34" t="s">
        <v>631</v>
      </c>
      <c r="E23" s="34" t="s">
        <v>626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1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1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1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1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1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1" t="s">
        <v>632</v>
      </c>
      <c r="C32" s="371"/>
      <c r="D32" s="371"/>
      <c r="E32" s="371"/>
      <c r="F32" s="371"/>
      <c r="G32" s="371"/>
      <c r="H32" s="371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4" t="s">
        <v>1217</v>
      </c>
      <c r="C35" s="365"/>
      <c r="D35" s="365"/>
      <c r="E35" s="365"/>
      <c r="F35" s="365">
        <f>F$16</f>
        <v>0.09</v>
      </c>
      <c r="G35" s="365">
        <f t="shared" ref="G35:N35" si="3">G$16</f>
        <v>0.1</v>
      </c>
      <c r="H35" s="365">
        <f t="shared" si="3"/>
        <v>0.11</v>
      </c>
      <c r="I35" s="365">
        <f t="shared" si="3"/>
        <v>0.09</v>
      </c>
      <c r="J35" s="365">
        <f t="shared" si="3"/>
        <v>0.1</v>
      </c>
      <c r="K35" s="365">
        <f t="shared" si="3"/>
        <v>0.08</v>
      </c>
      <c r="L35" s="365">
        <f t="shared" si="3"/>
        <v>0.08</v>
      </c>
      <c r="M35" s="365">
        <f t="shared" si="3"/>
        <v>0.08</v>
      </c>
      <c r="N35" s="365">
        <f t="shared" si="3"/>
        <v>0.05</v>
      </c>
      <c r="O35" s="365">
        <f>SUM(C35:N35)</f>
        <v>0.77999999999999992</v>
      </c>
    </row>
    <row r="36" spans="2:15" x14ac:dyDescent="0.15">
      <c r="B36" s="364" t="s">
        <v>1218</v>
      </c>
      <c r="C36" s="366">
        <f>ROUND(($B$10*C37),0)</f>
        <v>0</v>
      </c>
      <c r="D36" s="366">
        <f>ROUND(($B$10*D37),0)</f>
        <v>0</v>
      </c>
      <c r="E36" s="366">
        <f>ROUND(($B$10*E37),0)</f>
        <v>0</v>
      </c>
      <c r="F36" s="366">
        <f t="shared" ref="F36:N36" si="4">ROUND(($B$10*F35),0)</f>
        <v>39</v>
      </c>
      <c r="G36" s="366">
        <f t="shared" si="4"/>
        <v>43</v>
      </c>
      <c r="H36" s="366">
        <f t="shared" si="4"/>
        <v>48</v>
      </c>
      <c r="I36" s="366">
        <f t="shared" si="4"/>
        <v>39</v>
      </c>
      <c r="J36" s="366">
        <f t="shared" si="4"/>
        <v>43</v>
      </c>
      <c r="K36" s="366">
        <f t="shared" si="4"/>
        <v>35</v>
      </c>
      <c r="L36" s="366">
        <f t="shared" si="4"/>
        <v>35</v>
      </c>
      <c r="M36" s="366">
        <f t="shared" si="4"/>
        <v>35</v>
      </c>
      <c r="N36" s="366">
        <f t="shared" si="4"/>
        <v>22</v>
      </c>
      <c r="O36" s="366">
        <f>SUM(C36:N36)</f>
        <v>339</v>
      </c>
    </row>
    <row r="37" spans="2:15" x14ac:dyDescent="0.15">
      <c r="B37" s="33" t="s">
        <v>331</v>
      </c>
      <c r="C37" s="363"/>
      <c r="D37" s="363"/>
      <c r="E37" s="363"/>
      <c r="F37" s="363">
        <f>F$16*0.2</f>
        <v>1.7999999999999999E-2</v>
      </c>
      <c r="G37" s="363">
        <f>G$16*0.2</f>
        <v>2.0000000000000004E-2</v>
      </c>
      <c r="H37" s="363">
        <f t="shared" ref="H37:N37" si="5">H$16*0.2</f>
        <v>2.2000000000000002E-2</v>
      </c>
      <c r="I37" s="363">
        <f t="shared" si="5"/>
        <v>1.7999999999999999E-2</v>
      </c>
      <c r="J37" s="363">
        <f t="shared" si="5"/>
        <v>2.0000000000000004E-2</v>
      </c>
      <c r="K37" s="363">
        <f t="shared" si="5"/>
        <v>1.6E-2</v>
      </c>
      <c r="L37" s="363">
        <f t="shared" si="5"/>
        <v>1.6E-2</v>
      </c>
      <c r="M37" s="363">
        <f t="shared" si="5"/>
        <v>1.6E-2</v>
      </c>
      <c r="N37" s="363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332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331</v>
      </c>
      <c r="C41" s="363">
        <f>C$16*0.7</f>
        <v>3.4999999999999996E-2</v>
      </c>
      <c r="D41" s="363">
        <f t="shared" ref="D41:N41" si="7">D$16*0.7</f>
        <v>5.5999999999999994E-2</v>
      </c>
      <c r="E41" s="363">
        <f t="shared" si="7"/>
        <v>6.3E-2</v>
      </c>
      <c r="F41" s="363">
        <f t="shared" si="7"/>
        <v>6.3E-2</v>
      </c>
      <c r="G41" s="363">
        <f t="shared" si="7"/>
        <v>6.9999999999999993E-2</v>
      </c>
      <c r="H41" s="363">
        <f t="shared" si="7"/>
        <v>7.6999999999999999E-2</v>
      </c>
      <c r="I41" s="363">
        <f t="shared" si="7"/>
        <v>6.3E-2</v>
      </c>
      <c r="J41" s="363">
        <f t="shared" si="7"/>
        <v>6.9999999999999993E-2</v>
      </c>
      <c r="K41" s="363">
        <f t="shared" si="7"/>
        <v>5.5999999999999994E-2</v>
      </c>
      <c r="L41" s="363">
        <f t="shared" si="7"/>
        <v>5.5999999999999994E-2</v>
      </c>
      <c r="M41" s="363">
        <f t="shared" si="7"/>
        <v>5.5999999999999994E-2</v>
      </c>
      <c r="N41" s="363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333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331</v>
      </c>
      <c r="C45" s="363">
        <f>C$16</f>
        <v>0.05</v>
      </c>
      <c r="D45" s="363">
        <f t="shared" ref="D45:N45" si="9">D$16</f>
        <v>0.08</v>
      </c>
      <c r="E45" s="363">
        <f t="shared" si="9"/>
        <v>0.09</v>
      </c>
      <c r="F45" s="363">
        <f t="shared" si="9"/>
        <v>0.09</v>
      </c>
      <c r="G45" s="363">
        <f t="shared" si="9"/>
        <v>0.1</v>
      </c>
      <c r="H45" s="363">
        <f t="shared" si="9"/>
        <v>0.11</v>
      </c>
      <c r="I45" s="363">
        <f t="shared" si="9"/>
        <v>0.09</v>
      </c>
      <c r="J45" s="363">
        <f t="shared" si="9"/>
        <v>0.1</v>
      </c>
      <c r="K45" s="363">
        <f t="shared" si="9"/>
        <v>0.08</v>
      </c>
      <c r="L45" s="363">
        <f t="shared" si="9"/>
        <v>0.08</v>
      </c>
      <c r="M45" s="363">
        <f t="shared" si="9"/>
        <v>0.08</v>
      </c>
      <c r="N45" s="363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334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331</v>
      </c>
      <c r="C49" s="363">
        <f>C$16</f>
        <v>0.05</v>
      </c>
      <c r="D49" s="363">
        <f t="shared" ref="D49:N49" si="11">D$16</f>
        <v>0.08</v>
      </c>
      <c r="E49" s="363">
        <f t="shared" si="11"/>
        <v>0.09</v>
      </c>
      <c r="F49" s="363">
        <f t="shared" si="11"/>
        <v>0.09</v>
      </c>
      <c r="G49" s="363">
        <f t="shared" si="11"/>
        <v>0.1</v>
      </c>
      <c r="H49" s="363">
        <f t="shared" si="11"/>
        <v>0.11</v>
      </c>
      <c r="I49" s="363">
        <f t="shared" si="11"/>
        <v>0.09</v>
      </c>
      <c r="J49" s="363">
        <f t="shared" si="11"/>
        <v>0.1</v>
      </c>
      <c r="K49" s="363">
        <f t="shared" si="11"/>
        <v>0.08</v>
      </c>
      <c r="L49" s="363">
        <f t="shared" si="11"/>
        <v>0.08</v>
      </c>
      <c r="M49" s="363">
        <f t="shared" si="11"/>
        <v>0.08</v>
      </c>
      <c r="N49" s="363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331</v>
      </c>
      <c r="C53" s="363">
        <f>C$16</f>
        <v>0.05</v>
      </c>
      <c r="D53" s="363">
        <f t="shared" ref="D53:N53" si="13">D$16</f>
        <v>0.08</v>
      </c>
      <c r="E53" s="363">
        <f t="shared" si="13"/>
        <v>0.09</v>
      </c>
      <c r="F53" s="363">
        <f t="shared" si="13"/>
        <v>0.09</v>
      </c>
      <c r="G53" s="363">
        <f t="shared" si="13"/>
        <v>0.1</v>
      </c>
      <c r="H53" s="363">
        <f t="shared" si="13"/>
        <v>0.11</v>
      </c>
      <c r="I53" s="363">
        <f t="shared" si="13"/>
        <v>0.09</v>
      </c>
      <c r="J53" s="363">
        <f t="shared" si="13"/>
        <v>0.1</v>
      </c>
      <c r="K53" s="363">
        <f t="shared" si="13"/>
        <v>0.08</v>
      </c>
      <c r="L53" s="363">
        <f t="shared" si="13"/>
        <v>0.08</v>
      </c>
      <c r="M53" s="363">
        <f t="shared" si="13"/>
        <v>0.08</v>
      </c>
      <c r="N53" s="363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>
      <selection activeCell="E22" sqref="E22"/>
    </sheetView>
    <sheetView workbookViewId="1"/>
    <sheetView workbookViewId="2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1235</v>
      </c>
      <c r="E3" s="66">
        <f>E24</f>
        <v>1248520</v>
      </c>
      <c r="F3" s="66">
        <f>F24</f>
        <v>6758120</v>
      </c>
      <c r="G3" s="66">
        <f>G24</f>
        <v>12015000</v>
      </c>
      <c r="H3" s="66" t="e">
        <f>H24</f>
        <v>#VALUE!</v>
      </c>
      <c r="I3" s="66">
        <f>I24</f>
        <v>11862000</v>
      </c>
      <c r="J3" s="118" t="e">
        <f>SUM(E3:I3)</f>
        <v>#VALUE!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2915750</v>
      </c>
      <c r="G5" s="66">
        <f>G31</f>
        <v>3600000</v>
      </c>
      <c r="H5" s="66">
        <f>H31</f>
        <v>931756</v>
      </c>
      <c r="I5" s="66">
        <f>I31</f>
        <v>8237500</v>
      </c>
      <c r="J5" s="118">
        <f>SUM(E5:I5)</f>
        <v>16222506</v>
      </c>
    </row>
    <row r="6" spans="2:11" x14ac:dyDescent="0.15">
      <c r="B6" s="33" t="s">
        <v>339</v>
      </c>
      <c r="E6" s="66">
        <f>E3-E5</f>
        <v>711020</v>
      </c>
      <c r="F6" s="66">
        <f>F3-F5</f>
        <v>3842370</v>
      </c>
      <c r="G6" s="66">
        <f>G3-G5</f>
        <v>8415000</v>
      </c>
      <c r="H6" s="66" t="e">
        <f>H3-H5</f>
        <v>#VALUE!</v>
      </c>
      <c r="I6" s="66">
        <f>I3-I5</f>
        <v>3624500</v>
      </c>
      <c r="J6" s="118" t="e">
        <f>SUM(E6:I6)</f>
        <v>#VALUE!</v>
      </c>
    </row>
    <row r="7" spans="2:11" x14ac:dyDescent="0.15">
      <c r="B7" s="33" t="s">
        <v>326</v>
      </c>
      <c r="E7" s="116">
        <f>E6/E3</f>
        <v>0.56949027648736106</v>
      </c>
      <c r="F7" s="116">
        <f>F6/F3</f>
        <v>0.568556048131729</v>
      </c>
      <c r="G7" s="116">
        <f>G6/G3</f>
        <v>0.70037453183520604</v>
      </c>
      <c r="H7" s="116" t="e">
        <f>H6/H3</f>
        <v>#VALUE!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1234</v>
      </c>
      <c r="E9" s="66">
        <f>E44</f>
        <v>0</v>
      </c>
      <c r="F9" s="66">
        <f t="shared" ref="E9:I10" si="0">F44</f>
        <v>0</v>
      </c>
      <c r="G9" s="66">
        <f t="shared" si="0"/>
        <v>56.42</v>
      </c>
      <c r="H9" s="66" t="e">
        <f t="shared" si="0"/>
        <v>#REF!</v>
      </c>
      <c r="I9" s="66">
        <f t="shared" si="0"/>
        <v>0</v>
      </c>
      <c r="J9" s="118" t="e">
        <f t="shared" ref="J9:J17" si="1">SUM(E9:I9)</f>
        <v>#REF!</v>
      </c>
    </row>
    <row r="10" spans="2:11" x14ac:dyDescent="0.15">
      <c r="B10" s="33" t="s">
        <v>359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 t="e">
        <f t="shared" si="0"/>
        <v>#REF!</v>
      </c>
      <c r="I10" s="66" t="e">
        <f t="shared" si="0"/>
        <v>#REF!</v>
      </c>
      <c r="J10" s="118" t="e">
        <f t="shared" si="1"/>
        <v>#REF!</v>
      </c>
    </row>
    <row r="11" spans="2:11" x14ac:dyDescent="0.15">
      <c r="B11" s="33" t="s">
        <v>1236</v>
      </c>
      <c r="E11" s="66">
        <f>SUM(E9:E10)</f>
        <v>0</v>
      </c>
      <c r="F11" s="66">
        <f>SUM(F9:F10)</f>
        <v>0</v>
      </c>
      <c r="G11" s="66">
        <f>SUM(G9:G10)</f>
        <v>56.42</v>
      </c>
      <c r="H11" s="66" t="e">
        <f>SUM(H9:H10)</f>
        <v>#REF!</v>
      </c>
      <c r="I11" s="66" t="e">
        <f>SUM(I9:I10)</f>
        <v>#REF!</v>
      </c>
      <c r="J11" s="118" t="e">
        <f t="shared" si="1"/>
        <v>#REF!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1238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242500</v>
      </c>
      <c r="H13" s="66" t="e">
        <f t="shared" si="2"/>
        <v>#REF!</v>
      </c>
      <c r="I13" s="66">
        <f t="shared" si="2"/>
        <v>0</v>
      </c>
      <c r="J13" s="118" t="e">
        <f t="shared" si="1"/>
        <v>#REF!</v>
      </c>
    </row>
    <row r="14" spans="2:11" outlineLevel="1" x14ac:dyDescent="0.15">
      <c r="B14" s="33" t="s">
        <v>361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 t="e">
        <f t="shared" si="2"/>
        <v>#REF!</v>
      </c>
      <c r="I14" s="66" t="e">
        <f t="shared" si="2"/>
        <v>#REF!</v>
      </c>
      <c r="J14" s="118" t="e">
        <f t="shared" si="1"/>
        <v>#REF!</v>
      </c>
    </row>
    <row r="15" spans="2:11" outlineLevel="1" x14ac:dyDescent="0.15">
      <c r="B15" s="33" t="s">
        <v>1237</v>
      </c>
      <c r="E15" s="66">
        <f>SUM(E13:E14)</f>
        <v>35000</v>
      </c>
      <c r="F15" s="66">
        <f>SUM(F13:F14)</f>
        <v>168525</v>
      </c>
      <c r="G15" s="66">
        <f>SUM(G13:G14)</f>
        <v>242500</v>
      </c>
      <c r="H15" s="66" t="e">
        <f>SUM(H13:H14)</f>
        <v>#REF!</v>
      </c>
      <c r="I15" s="66" t="e">
        <f>SUM(I13:I14)</f>
        <v>#REF!</v>
      </c>
      <c r="J15" s="118" t="e">
        <f t="shared" si="1"/>
        <v>#REF!</v>
      </c>
      <c r="K15" s="120" t="e">
        <f>J15+J14+J13+J11+J6</f>
        <v>#REF!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365</v>
      </c>
      <c r="E17" s="66">
        <f>E6+E11+E15</f>
        <v>746020</v>
      </c>
      <c r="F17" s="66">
        <f>F6+F11+F15</f>
        <v>4010895</v>
      </c>
      <c r="G17" s="66">
        <f>G6+G11+G15</f>
        <v>8657556.4199999999</v>
      </c>
      <c r="H17" s="66" t="e">
        <f>H6+H11+H15</f>
        <v>#VALUE!</v>
      </c>
      <c r="I17" s="66" t="e">
        <f>I6+I11+I15</f>
        <v>#REF!</v>
      </c>
      <c r="J17" s="118" t="e">
        <f t="shared" si="1"/>
        <v>#VALUE!</v>
      </c>
      <c r="K17" s="120" t="e">
        <f>J15+J11+J3</f>
        <v>#REF!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1239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622</v>
      </c>
      <c r="I20">
        <f>SUM('REV-REVCALC_CWS'!AY13:BJ13, 'REV-REVCALC_CWS'!AY51:BJ51)</f>
        <v>659</v>
      </c>
      <c r="J20" s="118">
        <f>SUM(E20:I20)</f>
        <v>2257</v>
      </c>
      <c r="K20" s="120">
        <f>J20-'REV-REVCALC_CWS'!BK13</f>
        <v>427</v>
      </c>
    </row>
    <row r="21" spans="2:11" outlineLevel="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>
        <f>SUM('REV-REVCALC_CWS'!AA14:AL14, 'REV-REVCALC_CWS'!AA51:AL51)</f>
        <v>12015000</v>
      </c>
      <c r="H21" s="66" t="e">
        <f>SUM('REV-REVCALC_CWS'!AM14:AX14)</f>
        <v>#VALUE!</v>
      </c>
      <c r="I21" s="66">
        <f>SUM('REV-REVCALC_CWS'!AY14:BJ14)</f>
        <v>11862000</v>
      </c>
      <c r="J21" s="118" t="e">
        <f>SUM(E21:I21)</f>
        <v>#VALUE!</v>
      </c>
      <c r="K21" s="120" t="e">
        <f>J21-'REV-REVCALC_CWS'!BK14</f>
        <v>#VALUE!</v>
      </c>
    </row>
    <row r="22" spans="2:11" outlineLevel="1" x14ac:dyDescent="0.15">
      <c r="B22" s="47" t="s">
        <v>343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344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>
        <f>SUM('REV-REVCALC_CWS'!AA17:AL17, 'REV-REVCALC_CWS'!AA54:AL54)</f>
        <v>12015000</v>
      </c>
      <c r="H24" s="66" t="e">
        <f>SUM('REV-REVCALC_CWS'!AM17:AX17)</f>
        <v>#VALUE!</v>
      </c>
      <c r="I24" s="66">
        <f>SUM('REV-REVCALC_CWS'!AY17:BJ17)</f>
        <v>11862000</v>
      </c>
      <c r="J24" s="118" t="e">
        <f>SUM(E24:I24)</f>
        <v>#VALUE!</v>
      </c>
      <c r="K24" s="120" t="e">
        <f>J24-'REV-REVCALC_CWS'!BK17</f>
        <v>#VALUE!</v>
      </c>
    </row>
    <row r="25" spans="2:11" outlineLevel="1" x14ac:dyDescent="0.15">
      <c r="B25" s="33"/>
      <c r="C25" s="33"/>
    </row>
    <row r="26" spans="2:11" outlineLevel="1" x14ac:dyDescent="0.15">
      <c r="B26" s="16" t="s">
        <v>312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3456000</v>
      </c>
      <c r="H27" s="66">
        <f>SUM('REV-REVCALC_CWS'!AM21:AX21)</f>
        <v>133108</v>
      </c>
      <c r="I27" s="66">
        <f>SUM('REV-REVCALC_CWS'!AY21:BJ21)</f>
        <v>7908000</v>
      </c>
      <c r="J27" s="118">
        <f>SUM(E27:I27)</f>
        <v>14812228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144000</v>
      </c>
      <c r="H28" s="66">
        <f>SUM('REV-REVCALC_CWS'!AM22:AX22)</f>
        <v>0</v>
      </c>
      <c r="I28" s="66">
        <f>SUM('REV-REVCALC_CWS'!AY22:BJ22)</f>
        <v>329500</v>
      </c>
      <c r="J28" s="118">
        <f>SUM(E28:I28)</f>
        <v>611630</v>
      </c>
      <c r="K28" s="120">
        <f>J28-'REV-REVCALC_CWS'!BK22</f>
        <v>0</v>
      </c>
    </row>
    <row r="29" spans="2:11" outlineLevel="1" x14ac:dyDescent="0.15">
      <c r="B29" s="17" t="s">
        <v>327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798648</v>
      </c>
      <c r="I29" s="66">
        <f>SUM('REV-REVCALC_CWS'!AY23:BJ23)</f>
        <v>0</v>
      </c>
      <c r="J29" s="118">
        <f>SUM(E29:I29)</f>
        <v>798648</v>
      </c>
      <c r="K29" s="120">
        <f>J29-'REV-REVCALC_CWS'!BK23</f>
        <v>0</v>
      </c>
    </row>
    <row r="30" spans="2:11" outlineLevel="1" x14ac:dyDescent="0.15">
      <c r="B30" s="17" t="s">
        <v>325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342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3600000</v>
      </c>
      <c r="H31" s="66">
        <f>SUM('REV-REVCALC_CWS'!AM26:AX26)</f>
        <v>931756</v>
      </c>
      <c r="I31" s="66">
        <f>SUM('REV-REVCALC_CWS'!AY26:BJ26)</f>
        <v>8237500</v>
      </c>
      <c r="J31" s="118">
        <f>SUM(E31:I31)</f>
        <v>16222506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339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1584000</v>
      </c>
      <c r="H33" s="66" t="e">
        <f>SUM('REV-REVCALC_CWS'!AM28:AX28)</f>
        <v>#VALUE!</v>
      </c>
      <c r="I33" s="66">
        <f>SUM('REV-REVCALC_CWS'!AY28:BJ28)</f>
        <v>3624500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outlineLevel="1" x14ac:dyDescent="0.15">
      <c r="B34" s="73" t="s">
        <v>326</v>
      </c>
      <c r="C34" s="73"/>
      <c r="E34" s="116">
        <f>E33/E24</f>
        <v>0.13363021817832313</v>
      </c>
      <c r="F34" s="116">
        <f>F33/F24</f>
        <v>0.18983533882203926</v>
      </c>
      <c r="G34" s="116">
        <f>G33/G24</f>
        <v>0.13183520599250936</v>
      </c>
      <c r="H34" s="116" t="e">
        <f>H33/H24</f>
        <v>#VALUE!</v>
      </c>
      <c r="I34" s="116">
        <f>I33/I24</f>
        <v>0.30555555555555558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340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 t="e">
        <f>'REV-REVCALC_CWS'!AX33</f>
        <v>#REF!</v>
      </c>
      <c r="I37" s="98">
        <f>'REV-REVCALC_CWS'!BJ33</f>
        <v>2500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191</v>
      </c>
      <c r="H38" t="e">
        <f>SUM('REV-REVCALC_CWS'!AM34:AX34)</f>
        <v>#REF!</v>
      </c>
      <c r="I38">
        <f>SUM('REV-REVCALC_CWS'!AY34:BJ34)</f>
        <v>-1646841</v>
      </c>
      <c r="J38" s="118" t="e">
        <f>SUM(E38:I38)</f>
        <v>#REF!</v>
      </c>
      <c r="K38" s="120" t="e">
        <f>J38-'REV-REVCALC_CWS'!BK34</f>
        <v>#REF!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97</v>
      </c>
      <c r="H39" t="e">
        <f>SUM('REV-REVCALC_CWS'!AM35:AX35)</f>
        <v>#REF!</v>
      </c>
      <c r="I39">
        <f>SUM('REV-REVCALC_CWS'!AY35:BJ35)</f>
        <v>1647500</v>
      </c>
      <c r="J39" s="118" t="e">
        <f>SUM(E39:I39)</f>
        <v>#REF!</v>
      </c>
      <c r="K39" s="120" t="e">
        <f>J39-'REV-REVCALC_CWS'!BK35</f>
        <v>#REF!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56.42</v>
      </c>
      <c r="H42" s="66" t="e">
        <f>SUM('REV-REVCALC_CWS'!AM38:AX38)</f>
        <v>#REF!</v>
      </c>
      <c r="I42" s="66">
        <f>SUM('REV-REVCALC_CWS'!AY38:BJ38)</f>
        <v>0</v>
      </c>
      <c r="J42" s="118" t="e">
        <f>SUM(E42:I42)</f>
        <v>#REF!</v>
      </c>
      <c r="K42" s="120" t="e">
        <f>J42-'REV-REVCALC_CWS'!BK38</f>
        <v>#REF!</v>
      </c>
    </row>
    <row r="43" spans="2:11" outlineLevel="1" x14ac:dyDescent="0.15">
      <c r="B43" s="47" t="s">
        <v>341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 t="e">
        <f>'REV-REVCALC_CWS'!AX39</f>
        <v>#REF!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56.42</v>
      </c>
      <c r="H44" s="66" t="e">
        <f>SUM('REV-REVCALC_CWS'!AM40:AX40)</f>
        <v>#REF!</v>
      </c>
      <c r="I44" s="66">
        <f>SUM('REV-REVCALC_CWS'!AY40:BJ40)</f>
        <v>0</v>
      </c>
      <c r="J44" s="118" t="e">
        <f>SUM(E44:I44)</f>
        <v>#REF!</v>
      </c>
      <c r="K44" s="120" t="e">
        <f>J44-'REV-REVCALC_CWS'!BK40</f>
        <v>#REF!</v>
      </c>
    </row>
    <row r="45" spans="2:11" outlineLevel="1" x14ac:dyDescent="0.15">
      <c r="B45" s="47" t="s">
        <v>354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 t="e">
        <f>SUM('REV-REVCALC_CWS'!AM41:AX41)</f>
        <v>#REF!</v>
      </c>
      <c r="I45" s="66" t="e">
        <f>SUM('REV-REVCALC_CWS'!AY41:BJ41)</f>
        <v>#REF!</v>
      </c>
      <c r="J45" s="118" t="e">
        <f>SUM(E45:I45)</f>
        <v>#REF!</v>
      </c>
      <c r="K45" s="120" t="e">
        <f>J45-'REV-REVCALC_CWS'!BK41</f>
        <v>#REF!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242500</v>
      </c>
      <c r="H47" s="66" t="e">
        <f>SUM('REV-REVCALC_CWS'!AM44:AX44)</f>
        <v>#REF!</v>
      </c>
      <c r="I47" s="66">
        <f>SUM('REV-REVCALC_CWS'!AY44:BJ44)</f>
        <v>0</v>
      </c>
      <c r="J47" s="118" t="e">
        <f>SUM(E47:I47)</f>
        <v>#REF!</v>
      </c>
      <c r="K47" s="120" t="e">
        <f>J47-'REV-REVCALC_CWS'!BK44</f>
        <v>#REF!</v>
      </c>
    </row>
    <row r="48" spans="2:11" x14ac:dyDescent="0.15">
      <c r="B48" s="47" t="s">
        <v>353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 t="e">
        <f>SUM('REV-REVCALC_CWS'!AM45:AX45)</f>
        <v>#REF!</v>
      </c>
      <c r="I48" s="66" t="e">
        <f>SUM('REV-REVCALC_CWS'!AY45:BJ45)</f>
        <v>#REF!</v>
      </c>
      <c r="J48" s="118" t="e">
        <f>SUM(E48:I48)</f>
        <v>#REF!</v>
      </c>
      <c r="K48" s="120" t="e">
        <f>J48-'REV-REVCALC_CWS'!BK45</f>
        <v>#REF!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1" t="s">
        <v>706</v>
      </c>
      <c r="C2" s="371"/>
      <c r="D2" s="371"/>
    </row>
    <row r="3" spans="2:4" x14ac:dyDescent="0.15">
      <c r="C3" s="10" t="s">
        <v>373</v>
      </c>
      <c r="D3" s="10" t="s">
        <v>374</v>
      </c>
    </row>
    <row r="4" spans="2:4" x14ac:dyDescent="0.15">
      <c r="B4" s="14" t="s">
        <v>431</v>
      </c>
      <c r="C4" s="274">
        <v>3</v>
      </c>
      <c r="D4" s="274">
        <v>2</v>
      </c>
    </row>
    <row r="5" spans="2:4" x14ac:dyDescent="0.15">
      <c r="B5" s="17" t="s">
        <v>375</v>
      </c>
      <c r="C5" s="93"/>
      <c r="D5" s="90">
        <v>650</v>
      </c>
    </row>
    <row r="6" spans="2:4" x14ac:dyDescent="0.15">
      <c r="B6" s="17" t="s">
        <v>376</v>
      </c>
      <c r="C6" s="93">
        <v>120</v>
      </c>
      <c r="D6" s="90">
        <f>C6*$D$4</f>
        <v>240</v>
      </c>
    </row>
    <row r="7" spans="2:4" x14ac:dyDescent="0.15">
      <c r="B7" s="17" t="s">
        <v>377</v>
      </c>
      <c r="C7" s="93">
        <v>50</v>
      </c>
      <c r="D7" s="90">
        <f>C7*$C$4</f>
        <v>150</v>
      </c>
    </row>
    <row r="8" spans="2:4" x14ac:dyDescent="0.15">
      <c r="B8" s="17" t="s">
        <v>378</v>
      </c>
      <c r="C8" s="93">
        <v>85</v>
      </c>
      <c r="D8" s="90">
        <f>C8*$C$4</f>
        <v>255</v>
      </c>
    </row>
    <row r="9" spans="2:4" x14ac:dyDescent="0.15">
      <c r="B9" s="73" t="s">
        <v>379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380</v>
      </c>
      <c r="C11" s="274">
        <v>2</v>
      </c>
      <c r="D11" s="274">
        <v>2</v>
      </c>
    </row>
    <row r="12" spans="2:4" x14ac:dyDescent="0.15">
      <c r="B12" s="17" t="s">
        <v>375</v>
      </c>
      <c r="C12" s="93"/>
      <c r="D12" s="90">
        <v>650</v>
      </c>
    </row>
    <row r="13" spans="2:4" x14ac:dyDescent="0.15">
      <c r="B13" s="17" t="s">
        <v>376</v>
      </c>
      <c r="C13" s="93">
        <v>120</v>
      </c>
      <c r="D13" s="90">
        <f>C13*$D$11</f>
        <v>240</v>
      </c>
    </row>
    <row r="14" spans="2:4" x14ac:dyDescent="0.15">
      <c r="B14" s="17" t="s">
        <v>377</v>
      </c>
      <c r="C14" s="93">
        <v>50</v>
      </c>
      <c r="D14" s="90">
        <f>C14*$C$11</f>
        <v>100</v>
      </c>
    </row>
    <row r="15" spans="2:4" x14ac:dyDescent="0.15">
      <c r="B15" s="17" t="s">
        <v>378</v>
      </c>
      <c r="C15" s="93">
        <v>85</v>
      </c>
      <c r="D15" s="90">
        <f>C15*$C$11</f>
        <v>170</v>
      </c>
    </row>
    <row r="16" spans="2:4" x14ac:dyDescent="0.15">
      <c r="B16" s="73" t="s">
        <v>379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432</v>
      </c>
      <c r="C18" s="274">
        <v>4</v>
      </c>
      <c r="D18" s="274">
        <v>3</v>
      </c>
    </row>
    <row r="19" spans="2:4" x14ac:dyDescent="0.15">
      <c r="B19" s="17" t="s">
        <v>375</v>
      </c>
      <c r="C19" s="93"/>
      <c r="D19" s="90">
        <v>650</v>
      </c>
    </row>
    <row r="20" spans="2:4" x14ac:dyDescent="0.15">
      <c r="B20" s="17" t="s">
        <v>376</v>
      </c>
      <c r="C20" s="93">
        <v>120</v>
      </c>
      <c r="D20" s="90">
        <f>C20*$D$18</f>
        <v>360</v>
      </c>
    </row>
    <row r="21" spans="2:4" x14ac:dyDescent="0.15">
      <c r="B21" s="17" t="s">
        <v>377</v>
      </c>
      <c r="C21" s="93">
        <v>50</v>
      </c>
      <c r="D21" s="90">
        <f>C21*$C$18</f>
        <v>200</v>
      </c>
    </row>
    <row r="22" spans="2:4" x14ac:dyDescent="0.15">
      <c r="B22" s="17" t="s">
        <v>378</v>
      </c>
      <c r="C22" s="93">
        <v>85</v>
      </c>
      <c r="D22" s="90">
        <f>C22*$C$18</f>
        <v>340</v>
      </c>
    </row>
    <row r="23" spans="2:4" x14ac:dyDescent="0.15">
      <c r="B23" s="73" t="s">
        <v>379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430</v>
      </c>
      <c r="C25" s="274">
        <v>3</v>
      </c>
      <c r="D25" s="274">
        <v>2</v>
      </c>
    </row>
    <row r="26" spans="2:4" x14ac:dyDescent="0.15">
      <c r="B26" s="17" t="s">
        <v>375</v>
      </c>
      <c r="C26" s="93"/>
      <c r="D26" s="90">
        <v>1500</v>
      </c>
    </row>
    <row r="27" spans="2:4" x14ac:dyDescent="0.15">
      <c r="B27" s="47" t="s">
        <v>376</v>
      </c>
      <c r="C27" s="93">
        <v>150</v>
      </c>
      <c r="D27" s="90">
        <f>C27*$D$25</f>
        <v>300</v>
      </c>
    </row>
    <row r="28" spans="2:4" x14ac:dyDescent="0.15">
      <c r="B28" s="17" t="s">
        <v>377</v>
      </c>
      <c r="C28" s="93">
        <v>50</v>
      </c>
      <c r="D28" s="90">
        <f>C28*$C$25</f>
        <v>150</v>
      </c>
    </row>
    <row r="29" spans="2:4" x14ac:dyDescent="0.15">
      <c r="B29" s="17" t="s">
        <v>378</v>
      </c>
      <c r="C29" s="93">
        <v>85</v>
      </c>
      <c r="D29" s="90">
        <f>C29*$C$25</f>
        <v>255</v>
      </c>
    </row>
    <row r="30" spans="2:4" x14ac:dyDescent="0.15">
      <c r="B30" s="73" t="s">
        <v>379</v>
      </c>
      <c r="C30" s="27"/>
      <c r="D30" s="117">
        <f>SUM(D26:D29)</f>
        <v>2205</v>
      </c>
    </row>
    <row r="32" spans="2:4" x14ac:dyDescent="0.15">
      <c r="B32" s="73" t="s">
        <v>433</v>
      </c>
      <c r="C32" s="274">
        <v>3</v>
      </c>
      <c r="D32" s="274">
        <v>2</v>
      </c>
    </row>
    <row r="33" spans="2:4" x14ac:dyDescent="0.15">
      <c r="B33" s="17" t="s">
        <v>375</v>
      </c>
      <c r="C33" s="93"/>
      <c r="D33" s="90">
        <v>650</v>
      </c>
    </row>
    <row r="34" spans="2:4" x14ac:dyDescent="0.15">
      <c r="B34" s="47" t="s">
        <v>1096</v>
      </c>
      <c r="C34" s="93">
        <v>150</v>
      </c>
      <c r="D34" s="90">
        <f>C34*$D$25</f>
        <v>300</v>
      </c>
    </row>
    <row r="35" spans="2:4" x14ac:dyDescent="0.15">
      <c r="B35" s="17" t="s">
        <v>377</v>
      </c>
      <c r="C35" s="93">
        <v>50</v>
      </c>
      <c r="D35" s="90">
        <f>C35*$C$25</f>
        <v>150</v>
      </c>
    </row>
    <row r="36" spans="2:4" x14ac:dyDescent="0.15">
      <c r="B36" s="17" t="s">
        <v>378</v>
      </c>
      <c r="C36" s="93">
        <v>85</v>
      </c>
      <c r="D36" s="90">
        <f>C36*$C$25</f>
        <v>255</v>
      </c>
    </row>
    <row r="37" spans="2:4" x14ac:dyDescent="0.15">
      <c r="B37" s="73" t="s">
        <v>379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5"/>
    </row>
    <row r="2" spans="1:76" s="14" customFormat="1" x14ac:dyDescent="0.15">
      <c r="A2" s="10"/>
      <c r="B2" s="14" t="s">
        <v>739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434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435</v>
      </c>
    </row>
    <row r="25" spans="2:64" x14ac:dyDescent="0.15">
      <c r="B25" s="14"/>
    </row>
    <row r="26" spans="2:64" s="102" customFormat="1" x14ac:dyDescent="0.15">
      <c r="B26" s="298" t="s">
        <v>431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380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432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430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433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533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436</v>
      </c>
    </row>
    <row r="35" spans="2:64" x14ac:dyDescent="0.15">
      <c r="B35" s="14"/>
    </row>
    <row r="36" spans="2:64" x14ac:dyDescent="0.15">
      <c r="B36" s="47" t="s">
        <v>431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380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432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430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433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437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510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438</v>
      </c>
    </row>
    <row r="63" spans="2:64" x14ac:dyDescent="0.15">
      <c r="B63" s="14"/>
    </row>
    <row r="64" spans="2:64" s="102" customFormat="1" x14ac:dyDescent="0.15">
      <c r="B64" s="298" t="s">
        <v>431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380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432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430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433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533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439</v>
      </c>
    </row>
    <row r="73" spans="2:64" x14ac:dyDescent="0.15">
      <c r="B73" s="14"/>
    </row>
    <row r="74" spans="2:64" x14ac:dyDescent="0.15">
      <c r="B74" s="47" t="s">
        <v>431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380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432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430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433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440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511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973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972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441</v>
      </c>
    </row>
    <row r="107" spans="2:64" x14ac:dyDescent="0.15">
      <c r="B107" s="14"/>
    </row>
    <row r="108" spans="2:64" s="102" customFormat="1" x14ac:dyDescent="0.15">
      <c r="B108" s="298" t="s">
        <v>431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380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432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430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433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533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442</v>
      </c>
    </row>
    <row r="117" spans="2:64" x14ac:dyDescent="0.15">
      <c r="B117" s="14"/>
    </row>
    <row r="118" spans="2:64" x14ac:dyDescent="0.15">
      <c r="B118" s="47" t="s">
        <v>431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380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432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430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433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443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512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446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447</v>
      </c>
    </row>
    <row r="182" spans="2:64" hidden="1" x14ac:dyDescent="0.15">
      <c r="B182" s="14"/>
    </row>
    <row r="183" spans="2:64" s="102" customFormat="1" x14ac:dyDescent="0.15">
      <c r="B183" s="298" t="s">
        <v>431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380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432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430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433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533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444</v>
      </c>
    </row>
    <row r="192" spans="2:64" x14ac:dyDescent="0.15">
      <c r="B192" s="14"/>
    </row>
    <row r="193" spans="2:64" x14ac:dyDescent="0.15">
      <c r="B193" s="47" t="s">
        <v>431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380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432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430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433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445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667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367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348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1079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1080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1085</v>
      </c>
    </row>
    <row r="9" spans="2:63" s="169" customFormat="1" x14ac:dyDescent="0.15">
      <c r="B9" s="314" t="s">
        <v>1079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1081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25968000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347</v>
      </c>
      <c r="C11" s="107"/>
    </row>
    <row r="12" spans="2:63" s="169" customFormat="1" x14ac:dyDescent="0.15">
      <c r="B12" s="314" t="s">
        <v>1079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1082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7908000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349</v>
      </c>
      <c r="C14" s="97"/>
    </row>
    <row r="15" spans="2:63" s="169" customFormat="1" ht="16.5" customHeight="1" x14ac:dyDescent="0.15">
      <c r="B15" s="314" t="s">
        <v>1079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1082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18060000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350</v>
      </c>
    </row>
    <row r="18" spans="2:69" x14ac:dyDescent="0.15">
      <c r="B18" s="106" t="s">
        <v>1079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1081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19915078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1" t="s">
        <v>35</v>
      </c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/>
      <c r="P21" s="371" t="s">
        <v>36</v>
      </c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/>
      <c r="AB21" s="371" t="s">
        <v>37</v>
      </c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/>
      <c r="AN21" s="371" t="s">
        <v>38</v>
      </c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/>
      <c r="AZ21" s="371" t="s">
        <v>39</v>
      </c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  <c r="BK21" s="371"/>
      <c r="BM21" s="10" t="s">
        <v>641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666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366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351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12000</v>
      </c>
      <c r="BA27" s="145">
        <f>'COGS-PRICE-MARGIN_CWS'!$E104</f>
        <v>12000</v>
      </c>
      <c r="BB27" s="145">
        <f>'COGS-PRICE-MARGIN_CWS'!$E104</f>
        <v>12000</v>
      </c>
      <c r="BC27" s="145">
        <f>'COGS-PRICE-MARGIN_CWS'!$E104</f>
        <v>12000</v>
      </c>
      <c r="BD27" s="145">
        <f>'COGS-PRICE-MARGIN_CWS'!$E104</f>
        <v>12000</v>
      </c>
      <c r="BE27" s="145">
        <f>'COGS-PRICE-MARGIN_CWS'!$E104</f>
        <v>12000</v>
      </c>
      <c r="BF27" s="145">
        <f>'COGS-PRICE-MARGIN_CWS'!$E104</f>
        <v>12000</v>
      </c>
      <c r="BG27" s="145">
        <f>'COGS-PRICE-MARGIN_CWS'!$E104</f>
        <v>12000</v>
      </c>
      <c r="BH27" s="145">
        <f>'COGS-PRICE-MARGIN_CWS'!$E104</f>
        <v>12000</v>
      </c>
      <c r="BI27" s="145">
        <f>'COGS-PRICE-MARGIN_CWS'!$E104</f>
        <v>12000</v>
      </c>
      <c r="BJ27" s="145">
        <f>'COGS-PRICE-MARGIN_CWS'!$E104</f>
        <v>12000</v>
      </c>
      <c r="BK27" s="145">
        <f>'COGS-PRICE-MARGIN_CWS'!$E104</f>
        <v>12000</v>
      </c>
      <c r="BL27" s="145">
        <f>'COGS-PRICE-MARGIN_CWS'!$E104</f>
        <v>12000</v>
      </c>
      <c r="BM27" s="145">
        <f>'COGS-PRICE-MARGIN_CWS'!$E104</f>
        <v>12000</v>
      </c>
      <c r="BN27" s="145">
        <f>'COGS-PRICE-MARGIN_CWS'!$E104</f>
        <v>12000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348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1079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1080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2167078</v>
      </c>
      <c r="BB31" s="145">
        <f t="shared" si="6"/>
        <v>2323078</v>
      </c>
      <c r="BC31" s="145">
        <f t="shared" si="6"/>
        <v>2479078</v>
      </c>
      <c r="BD31" s="145">
        <f t="shared" si="6"/>
        <v>2479078</v>
      </c>
      <c r="BE31" s="145">
        <f t="shared" si="6"/>
        <v>2479078</v>
      </c>
      <c r="BF31" s="145">
        <f t="shared" si="6"/>
        <v>2251078</v>
      </c>
      <c r="BG31" s="145">
        <f t="shared" si="6"/>
        <v>2179078</v>
      </c>
      <c r="BH31" s="145">
        <f t="shared" si="6"/>
        <v>2023078</v>
      </c>
      <c r="BI31" s="145">
        <f t="shared" si="6"/>
        <v>1783078</v>
      </c>
      <c r="BJ31" s="145">
        <f t="shared" si="6"/>
        <v>7147078</v>
      </c>
      <c r="BK31" s="145">
        <f t="shared" si="6"/>
        <v>12511078</v>
      </c>
      <c r="BL31" s="145">
        <f t="shared" si="6"/>
        <v>19915078</v>
      </c>
      <c r="BM31" s="145">
        <f t="shared" si="6"/>
        <v>21715078</v>
      </c>
      <c r="BN31" s="145">
        <f t="shared" si="6"/>
        <v>23515078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1085</v>
      </c>
    </row>
    <row r="34" spans="2:66" s="169" customFormat="1" x14ac:dyDescent="0.15">
      <c r="B34" s="314" t="s">
        <v>1079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1082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708000</v>
      </c>
      <c r="BA35" s="145">
        <f t="shared" si="10"/>
        <v>792000</v>
      </c>
      <c r="BB35" s="145">
        <f t="shared" si="10"/>
        <v>864000</v>
      </c>
      <c r="BC35" s="145">
        <f t="shared" si="10"/>
        <v>708000</v>
      </c>
      <c r="BD35" s="145">
        <f t="shared" si="10"/>
        <v>792000</v>
      </c>
      <c r="BE35" s="145">
        <f t="shared" si="10"/>
        <v>636000</v>
      </c>
      <c r="BF35" s="145">
        <f t="shared" si="10"/>
        <v>636000</v>
      </c>
      <c r="BG35" s="145">
        <f t="shared" si="10"/>
        <v>636000</v>
      </c>
      <c r="BH35" s="145">
        <f t="shared" si="10"/>
        <v>396000</v>
      </c>
      <c r="BI35" s="145">
        <f t="shared" si="10"/>
        <v>6000000</v>
      </c>
      <c r="BJ35" s="145">
        <f t="shared" si="10"/>
        <v>6000000</v>
      </c>
      <c r="BK35" s="145">
        <f t="shared" si="10"/>
        <v>7800000</v>
      </c>
      <c r="BL35" s="145">
        <f t="shared" si="10"/>
        <v>23760000</v>
      </c>
      <c r="BM35" s="145">
        <f t="shared" si="10"/>
        <v>1800000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347</v>
      </c>
      <c r="C37" s="107"/>
    </row>
    <row r="38" spans="2:66" s="169" customFormat="1" x14ac:dyDescent="0.15">
      <c r="B38" s="314" t="s">
        <v>1079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1081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396000</v>
      </c>
      <c r="BA39" s="145">
        <f t="shared" si="12"/>
        <v>636000</v>
      </c>
      <c r="BB39" s="145">
        <f t="shared" si="12"/>
        <v>708000</v>
      </c>
      <c r="BC39" s="145">
        <f t="shared" si="12"/>
        <v>708000</v>
      </c>
      <c r="BD39" s="145">
        <f t="shared" si="12"/>
        <v>792000</v>
      </c>
      <c r="BE39" s="145">
        <f t="shared" si="12"/>
        <v>864000</v>
      </c>
      <c r="BF39" s="145">
        <f t="shared" si="12"/>
        <v>708000</v>
      </c>
      <c r="BG39" s="145">
        <f t="shared" si="12"/>
        <v>792000</v>
      </c>
      <c r="BH39" s="145">
        <f t="shared" si="12"/>
        <v>636000</v>
      </c>
      <c r="BI39" s="145">
        <f t="shared" si="12"/>
        <v>636000</v>
      </c>
      <c r="BJ39" s="145">
        <f t="shared" si="12"/>
        <v>636000</v>
      </c>
      <c r="BK39" s="145">
        <f t="shared" si="12"/>
        <v>396000</v>
      </c>
      <c r="BL39" s="145">
        <f t="shared" si="12"/>
        <v>21960000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349</v>
      </c>
      <c r="C41" s="97"/>
    </row>
    <row r="42" spans="2:66" s="169" customFormat="1" ht="16.5" customHeight="1" x14ac:dyDescent="0.15">
      <c r="B42" s="314" t="s">
        <v>1083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1084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312000</v>
      </c>
      <c r="BA43" s="145">
        <f t="shared" si="16"/>
        <v>156000</v>
      </c>
      <c r="BB43" s="145">
        <f t="shared" si="16"/>
        <v>156000</v>
      </c>
      <c r="BC43" s="145">
        <f t="shared" si="16"/>
        <v>0</v>
      </c>
      <c r="BD43" s="145">
        <f t="shared" si="16"/>
        <v>0</v>
      </c>
      <c r="BE43" s="145">
        <f t="shared" si="16"/>
        <v>-228000</v>
      </c>
      <c r="BF43" s="145">
        <f t="shared" si="16"/>
        <v>-72000</v>
      </c>
      <c r="BG43" s="145">
        <f t="shared" si="16"/>
        <v>-156000</v>
      </c>
      <c r="BH43" s="145">
        <f t="shared" si="16"/>
        <v>-240000</v>
      </c>
      <c r="BI43" s="145">
        <f t="shared" si="16"/>
        <v>5364000</v>
      </c>
      <c r="BJ43" s="145">
        <f t="shared" si="16"/>
        <v>5364000</v>
      </c>
      <c r="BK43" s="145">
        <f t="shared" si="16"/>
        <v>7404000</v>
      </c>
      <c r="BL43" s="145">
        <f t="shared" si="16"/>
        <v>1800000</v>
      </c>
      <c r="BM43" s="145">
        <f t="shared" si="16"/>
        <v>1800000</v>
      </c>
      <c r="BN43" s="145">
        <f t="shared" si="16"/>
        <v>0</v>
      </c>
    </row>
    <row r="45" spans="2:66" x14ac:dyDescent="0.15">
      <c r="B45" s="14" t="s">
        <v>350</v>
      </c>
    </row>
    <row r="47" spans="2:66" s="169" customFormat="1" x14ac:dyDescent="0.15">
      <c r="B47" s="314" t="s">
        <v>1079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1081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2167078</v>
      </c>
      <c r="BA48" s="145">
        <f t="shared" si="19"/>
        <v>2323078</v>
      </c>
      <c r="BB48" s="145">
        <f t="shared" si="19"/>
        <v>2479078</v>
      </c>
      <c r="BC48" s="145">
        <f t="shared" si="19"/>
        <v>2479078</v>
      </c>
      <c r="BD48" s="145">
        <f t="shared" si="19"/>
        <v>2479078</v>
      </c>
      <c r="BE48" s="145">
        <f t="shared" si="19"/>
        <v>2251078</v>
      </c>
      <c r="BF48" s="145">
        <f t="shared" si="19"/>
        <v>2179078</v>
      </c>
      <c r="BG48" s="145">
        <f t="shared" si="19"/>
        <v>2023078</v>
      </c>
      <c r="BH48" s="145">
        <f t="shared" si="19"/>
        <v>1783078</v>
      </c>
      <c r="BI48" s="145">
        <f t="shared" si="19"/>
        <v>7147078</v>
      </c>
      <c r="BJ48" s="145">
        <f t="shared" si="19"/>
        <v>12511078</v>
      </c>
      <c r="BK48" s="145">
        <f t="shared" si="19"/>
        <v>19915078</v>
      </c>
      <c r="BL48" s="145">
        <f t="shared" si="19"/>
        <v>21715078</v>
      </c>
      <c r="BM48" s="145">
        <f t="shared" si="19"/>
        <v>23515078</v>
      </c>
      <c r="BN48" s="145">
        <f t="shared" si="19"/>
        <v>23515078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668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372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368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25968000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369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25991968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370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12191968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371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13800000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538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13776032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1" t="s">
        <v>35</v>
      </c>
      <c r="E60" s="371"/>
      <c r="F60" s="371"/>
      <c r="G60" s="371"/>
      <c r="H60" s="371"/>
      <c r="I60" s="371"/>
      <c r="J60" s="371"/>
      <c r="K60" s="371"/>
      <c r="L60" s="371"/>
      <c r="M60" s="371"/>
      <c r="N60" s="371"/>
      <c r="O60" s="371"/>
      <c r="P60" s="371" t="s">
        <v>36</v>
      </c>
      <c r="Q60" s="371"/>
      <c r="R60" s="371"/>
      <c r="S60" s="371"/>
      <c r="T60" s="371"/>
      <c r="U60" s="371"/>
      <c r="V60" s="371"/>
      <c r="W60" s="371"/>
      <c r="X60" s="371"/>
      <c r="Y60" s="371"/>
      <c r="Z60" s="371"/>
      <c r="AA60" s="371"/>
      <c r="AB60" s="371" t="s">
        <v>37</v>
      </c>
      <c r="AC60" s="371"/>
      <c r="AD60" s="371"/>
      <c r="AE60" s="371"/>
      <c r="AF60" s="371"/>
      <c r="AG60" s="371"/>
      <c r="AH60" s="371"/>
      <c r="AI60" s="371"/>
      <c r="AJ60" s="371"/>
      <c r="AK60" s="371"/>
      <c r="AL60" s="371"/>
      <c r="AM60" s="371"/>
      <c r="AN60" s="371" t="s">
        <v>38</v>
      </c>
      <c r="AO60" s="371"/>
      <c r="AP60" s="371"/>
      <c r="AQ60" s="371"/>
      <c r="AR60" s="371"/>
      <c r="AS60" s="371"/>
      <c r="AT60" s="371"/>
      <c r="AU60" s="371"/>
      <c r="AV60" s="371"/>
      <c r="AW60" s="371"/>
      <c r="AX60" s="371"/>
      <c r="AY60" s="371"/>
      <c r="AZ60" s="371" t="s">
        <v>39</v>
      </c>
      <c r="BA60" s="371"/>
      <c r="BB60" s="371"/>
      <c r="BC60" s="371"/>
      <c r="BD60" s="371"/>
      <c r="BE60" s="371"/>
      <c r="BF60" s="371"/>
      <c r="BG60" s="371"/>
      <c r="BH60" s="371"/>
      <c r="BI60" s="371"/>
      <c r="BJ60" s="371"/>
      <c r="BK60" s="371"/>
      <c r="BM60" s="10" t="s">
        <v>641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854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372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720626</v>
      </c>
      <c r="BB65" s="9">
        <f t="shared" si="22"/>
        <v>1500000</v>
      </c>
      <c r="BC65" s="9">
        <f t="shared" si="22"/>
        <v>1656000</v>
      </c>
      <c r="BD65" s="9">
        <f t="shared" si="22"/>
        <v>1572000</v>
      </c>
      <c r="BE65" s="9">
        <f t="shared" si="22"/>
        <v>1500000</v>
      </c>
      <c r="BF65" s="9">
        <f t="shared" si="22"/>
        <v>1428000</v>
      </c>
      <c r="BG65" s="9">
        <f t="shared" si="22"/>
        <v>1272000</v>
      </c>
      <c r="BH65" s="9">
        <f t="shared" si="22"/>
        <v>1272000</v>
      </c>
      <c r="BI65" s="9">
        <f t="shared" si="22"/>
        <v>1032000</v>
      </c>
      <c r="BJ65" s="9">
        <f t="shared" si="22"/>
        <v>6396000</v>
      </c>
      <c r="BK65" s="9">
        <f t="shared" si="22"/>
        <v>12000000</v>
      </c>
      <c r="BL65" s="9">
        <f t="shared" si="22"/>
        <v>13800000</v>
      </c>
      <c r="BM65" s="9">
        <f t="shared" si="22"/>
        <v>31560000</v>
      </c>
      <c r="BN65" s="9">
        <f t="shared" si="22"/>
        <v>25560000</v>
      </c>
    </row>
    <row r="66" spans="2:66" x14ac:dyDescent="0.15">
      <c r="B66" s="33" t="s">
        <v>368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708000</v>
      </c>
      <c r="BA66" s="9">
        <f t="shared" si="24"/>
        <v>792000</v>
      </c>
      <c r="BB66" s="9">
        <f t="shared" si="24"/>
        <v>864000</v>
      </c>
      <c r="BC66" s="9">
        <f t="shared" si="24"/>
        <v>708000</v>
      </c>
      <c r="BD66" s="9">
        <f t="shared" si="24"/>
        <v>792000</v>
      </c>
      <c r="BE66" s="9">
        <f t="shared" si="24"/>
        <v>636000</v>
      </c>
      <c r="BF66" s="9">
        <f t="shared" si="24"/>
        <v>636000</v>
      </c>
      <c r="BG66" s="9">
        <f t="shared" si="24"/>
        <v>636000</v>
      </c>
      <c r="BH66" s="9">
        <f t="shared" si="24"/>
        <v>396000</v>
      </c>
      <c r="BI66" s="9">
        <f t="shared" si="24"/>
        <v>6000000</v>
      </c>
      <c r="BJ66" s="9">
        <f t="shared" si="24"/>
        <v>6000000</v>
      </c>
      <c r="BK66" s="9">
        <f t="shared" si="24"/>
        <v>7800000</v>
      </c>
      <c r="BL66" s="9">
        <f t="shared" si="24"/>
        <v>23760000</v>
      </c>
      <c r="BM66" s="9">
        <f t="shared" si="24"/>
        <v>1800000</v>
      </c>
      <c r="BN66" s="9">
        <f t="shared" si="24"/>
        <v>0</v>
      </c>
    </row>
    <row r="67" spans="2:66" x14ac:dyDescent="0.15">
      <c r="B67" s="33" t="s">
        <v>369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731968</v>
      </c>
      <c r="BA67" s="9">
        <f t="shared" si="26"/>
        <v>1512626</v>
      </c>
      <c r="BB67" s="9">
        <f t="shared" si="26"/>
        <v>2364000</v>
      </c>
      <c r="BC67" s="9">
        <f t="shared" si="26"/>
        <v>2364000</v>
      </c>
      <c r="BD67" s="9">
        <f t="shared" si="26"/>
        <v>2364000</v>
      </c>
      <c r="BE67" s="9">
        <f t="shared" si="26"/>
        <v>2136000</v>
      </c>
      <c r="BF67" s="9">
        <f t="shared" si="26"/>
        <v>2064000</v>
      </c>
      <c r="BG67" s="9">
        <f t="shared" si="26"/>
        <v>1908000</v>
      </c>
      <c r="BH67" s="9">
        <f t="shared" si="26"/>
        <v>1668000</v>
      </c>
      <c r="BI67" s="9">
        <f t="shared" si="26"/>
        <v>7032000</v>
      </c>
      <c r="BJ67" s="9">
        <f t="shared" si="26"/>
        <v>12396000</v>
      </c>
      <c r="BK67" s="9">
        <f t="shared" si="26"/>
        <v>19800000</v>
      </c>
      <c r="BL67" s="9">
        <f t="shared" si="26"/>
        <v>37560000</v>
      </c>
      <c r="BM67" s="9">
        <f t="shared" si="26"/>
        <v>33360000</v>
      </c>
      <c r="BN67" s="9">
        <f t="shared" si="26"/>
        <v>25560000</v>
      </c>
    </row>
    <row r="68" spans="2:66" x14ac:dyDescent="0.15">
      <c r="B68" s="33" t="s">
        <v>370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708000</v>
      </c>
      <c r="BC68" s="9">
        <f t="shared" si="28"/>
        <v>792000</v>
      </c>
      <c r="BD68" s="9">
        <f t="shared" si="28"/>
        <v>864000</v>
      </c>
      <c r="BE68" s="9">
        <f t="shared" si="28"/>
        <v>708000</v>
      </c>
      <c r="BF68" s="9">
        <f t="shared" si="28"/>
        <v>792000</v>
      </c>
      <c r="BG68" s="9">
        <f t="shared" si="28"/>
        <v>636000</v>
      </c>
      <c r="BH68" s="9">
        <f t="shared" si="28"/>
        <v>636000</v>
      </c>
      <c r="BI68" s="9">
        <f t="shared" si="28"/>
        <v>636000</v>
      </c>
      <c r="BJ68" s="9">
        <f t="shared" si="28"/>
        <v>396000</v>
      </c>
      <c r="BK68" s="9">
        <f t="shared" si="28"/>
        <v>6000000</v>
      </c>
      <c r="BL68" s="9">
        <f t="shared" si="28"/>
        <v>6000000</v>
      </c>
      <c r="BM68" s="9">
        <f t="shared" si="28"/>
        <v>7800000</v>
      </c>
      <c r="BN68" s="9">
        <f t="shared" si="28"/>
        <v>23760000</v>
      </c>
    </row>
    <row r="69" spans="2:66" x14ac:dyDescent="0.15">
      <c r="B69" s="33" t="s">
        <v>371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720626</v>
      </c>
      <c r="BA69" s="9">
        <f t="shared" si="30"/>
        <v>1500000</v>
      </c>
      <c r="BB69" s="9">
        <f t="shared" si="30"/>
        <v>1656000</v>
      </c>
      <c r="BC69" s="9">
        <f t="shared" si="30"/>
        <v>1572000</v>
      </c>
      <c r="BD69" s="9">
        <f t="shared" si="30"/>
        <v>1500000</v>
      </c>
      <c r="BE69" s="9">
        <f t="shared" si="30"/>
        <v>1428000</v>
      </c>
      <c r="BF69" s="9">
        <f t="shared" si="30"/>
        <v>1272000</v>
      </c>
      <c r="BG69" s="9">
        <f t="shared" si="30"/>
        <v>1272000</v>
      </c>
      <c r="BH69" s="9">
        <f t="shared" si="30"/>
        <v>1032000</v>
      </c>
      <c r="BI69" s="9">
        <f t="shared" si="30"/>
        <v>6396000</v>
      </c>
      <c r="BJ69" s="9">
        <f t="shared" si="30"/>
        <v>12000000</v>
      </c>
      <c r="BK69" s="9">
        <f t="shared" si="30"/>
        <v>13800000</v>
      </c>
      <c r="BL69" s="9">
        <f t="shared" si="30"/>
        <v>31560000</v>
      </c>
      <c r="BM69" s="9">
        <f t="shared" si="30"/>
        <v>25560000</v>
      </c>
      <c r="BN69" s="9">
        <f t="shared" si="30"/>
        <v>1800000</v>
      </c>
    </row>
    <row r="70" spans="2:66" x14ac:dyDescent="0.15">
      <c r="B70" s="33" t="s">
        <v>538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696658</v>
      </c>
      <c r="BA70" s="9">
        <f t="shared" si="32"/>
        <v>779374</v>
      </c>
      <c r="BB70" s="9">
        <f t="shared" si="32"/>
        <v>156000</v>
      </c>
      <c r="BC70" s="9">
        <f t="shared" si="32"/>
        <v>-84000</v>
      </c>
      <c r="BD70" s="9">
        <f t="shared" si="32"/>
        <v>-72000</v>
      </c>
      <c r="BE70" s="9">
        <f t="shared" si="32"/>
        <v>-72000</v>
      </c>
      <c r="BF70" s="9">
        <f t="shared" si="32"/>
        <v>-156000</v>
      </c>
      <c r="BG70" s="9">
        <f t="shared" si="32"/>
        <v>0</v>
      </c>
      <c r="BH70" s="9">
        <f t="shared" si="32"/>
        <v>-240000</v>
      </c>
      <c r="BI70" s="9">
        <f t="shared" si="32"/>
        <v>5364000</v>
      </c>
      <c r="BJ70" s="9">
        <f t="shared" si="32"/>
        <v>5604000</v>
      </c>
      <c r="BK70" s="9">
        <f t="shared" si="32"/>
        <v>1800000</v>
      </c>
      <c r="BL70" s="9">
        <f t="shared" si="32"/>
        <v>17760000</v>
      </c>
      <c r="BM70" s="9">
        <f t="shared" si="32"/>
        <v>-6000000</v>
      </c>
      <c r="BN70" s="9">
        <f t="shared" si="32"/>
        <v>-23760000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/>
    <sheetView workbookViewId="1"/>
    <sheetView tabSelected="1" workbookViewId="2">
      <selection activeCell="B28" sqref="B28"/>
    </sheetView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633</v>
      </c>
      <c r="E1" s="10" t="s">
        <v>338</v>
      </c>
      <c r="F1" s="10" t="s">
        <v>339</v>
      </c>
      <c r="G1" s="10" t="s">
        <v>326</v>
      </c>
    </row>
    <row r="2" spans="1:7" x14ac:dyDescent="0.15">
      <c r="A2" s="10" t="s">
        <v>35</v>
      </c>
    </row>
    <row r="3" spans="1:7" outlineLevel="1" x14ac:dyDescent="0.15">
      <c r="A3" s="14" t="s">
        <v>1225</v>
      </c>
    </row>
    <row r="4" spans="1:7" outlineLevel="1" x14ac:dyDescent="0.15">
      <c r="A4" s="47" t="s">
        <v>1224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outlineLevel="1" x14ac:dyDescent="0.15">
      <c r="A5" s="47" t="s">
        <v>1223</v>
      </c>
      <c r="B5" s="280" t="s">
        <v>328</v>
      </c>
      <c r="C5" s="93"/>
      <c r="D5" s="93"/>
      <c r="E5" s="280">
        <v>500</v>
      </c>
      <c r="F5" s="93">
        <f>D5-E5</f>
        <v>-500</v>
      </c>
      <c r="G5" s="4"/>
    </row>
    <row r="6" spans="1:7" outlineLevel="1" x14ac:dyDescent="0.15">
      <c r="A6" s="17" t="s">
        <v>327</v>
      </c>
      <c r="B6" s="280" t="s">
        <v>328</v>
      </c>
      <c r="C6" s="93"/>
      <c r="D6" s="93"/>
      <c r="E6" s="280">
        <v>0</v>
      </c>
      <c r="F6" s="93">
        <f>D6-E6</f>
        <v>0</v>
      </c>
      <c r="G6" s="4"/>
    </row>
    <row r="7" spans="1:7" outlineLevel="1" x14ac:dyDescent="0.15">
      <c r="A7" s="17" t="s">
        <v>325</v>
      </c>
      <c r="B7" s="280" t="s">
        <v>328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outlineLevel="1" x14ac:dyDescent="0.15"/>
    <row r="10" spans="1:7" outlineLevel="1" x14ac:dyDescent="0.15">
      <c r="A10" s="14" t="s">
        <v>1226</v>
      </c>
      <c r="B10" s="91"/>
      <c r="D10" s="91"/>
      <c r="E10" s="91"/>
      <c r="F10" s="3"/>
      <c r="G10" s="94"/>
    </row>
    <row r="11" spans="1:7" outlineLevel="1" x14ac:dyDescent="0.15">
      <c r="A11" s="47" t="s">
        <v>1229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outlineLevel="1" x14ac:dyDescent="0.15">
      <c r="A12" s="47" t="s">
        <v>1223</v>
      </c>
      <c r="B12" s="280" t="s">
        <v>328</v>
      </c>
      <c r="C12" s="93"/>
      <c r="D12" s="93"/>
      <c r="E12" s="280">
        <v>0</v>
      </c>
      <c r="F12" s="93">
        <f>D12-E12</f>
        <v>0</v>
      </c>
      <c r="G12" s="4"/>
    </row>
    <row r="13" spans="1:7" outlineLevel="1" x14ac:dyDescent="0.15">
      <c r="A13" s="47" t="s">
        <v>337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outlineLevel="1" x14ac:dyDescent="0.15">
      <c r="A15" s="47"/>
      <c r="B15" s="96"/>
      <c r="C15" s="4"/>
      <c r="D15" s="93"/>
      <c r="F15" s="93"/>
      <c r="G15" s="4"/>
    </row>
    <row r="16" spans="1:7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outlineLevel="1" x14ac:dyDescent="0.15">
      <c r="A17" s="47"/>
      <c r="B17" s="96"/>
      <c r="C17" s="4"/>
      <c r="D17" s="93"/>
      <c r="F17" s="93"/>
      <c r="G17" s="4"/>
    </row>
    <row r="18" spans="1:7" outlineLevel="1" x14ac:dyDescent="0.15">
      <c r="A18" s="14" t="s">
        <v>1227</v>
      </c>
      <c r="B18" s="91"/>
      <c r="D18" s="91"/>
      <c r="E18" s="91"/>
      <c r="F18" s="3"/>
      <c r="G18" s="94"/>
    </row>
    <row r="19" spans="1:7" outlineLevel="1" x14ac:dyDescent="0.15">
      <c r="A19" s="47" t="s">
        <v>1222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outlineLevel="1" x14ac:dyDescent="0.15">
      <c r="A20" s="47" t="s">
        <v>1220</v>
      </c>
      <c r="B20" s="280" t="s">
        <v>328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outlineLevel="1" x14ac:dyDescent="0.15">
      <c r="A21" s="47" t="s">
        <v>1221</v>
      </c>
      <c r="B21" s="280" t="s">
        <v>328</v>
      </c>
      <c r="C21" s="312"/>
      <c r="D21" s="93"/>
      <c r="E21" s="280">
        <v>200</v>
      </c>
      <c r="F21" s="93">
        <f>D21-E21</f>
        <v>-200</v>
      </c>
      <c r="G21" s="4"/>
    </row>
    <row r="22" spans="1:7" outlineLevel="1" x14ac:dyDescent="0.15">
      <c r="A22" s="47" t="s">
        <v>1242</v>
      </c>
      <c r="B22" s="312">
        <v>0.25</v>
      </c>
      <c r="C22" s="4"/>
      <c r="D22" s="93"/>
      <c r="F22" s="93"/>
      <c r="G22" s="4"/>
    </row>
    <row r="23" spans="1:7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outlineLevel="1" x14ac:dyDescent="0.15">
      <c r="A24" s="47"/>
      <c r="B24" s="312"/>
      <c r="C24" s="4"/>
      <c r="D24" s="93"/>
      <c r="F24" s="93"/>
      <c r="G24" s="4"/>
    </row>
    <row r="25" spans="1:7" s="14" customFormat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outlineLevel="1" x14ac:dyDescent="0.15">
      <c r="A27" s="14" t="s">
        <v>1230</v>
      </c>
      <c r="B27" s="6"/>
      <c r="C27" s="6"/>
      <c r="D27" s="6"/>
      <c r="E27" s="6"/>
      <c r="F27" s="6"/>
      <c r="G27" s="6"/>
    </row>
    <row r="28" spans="1:7" s="14" customFormat="1" outlineLevel="1" x14ac:dyDescent="0.15">
      <c r="A28" s="47" t="s">
        <v>1224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outlineLevel="1" x14ac:dyDescent="0.15">
      <c r="A29" s="47" t="s">
        <v>1223</v>
      </c>
      <c r="B29" s="280" t="s">
        <v>328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outlineLevel="1" x14ac:dyDescent="0.15">
      <c r="A30" s="17" t="s">
        <v>327</v>
      </c>
      <c r="B30" s="280" t="s">
        <v>328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outlineLevel="1" x14ac:dyDescent="0.15">
      <c r="A31" s="17" t="s">
        <v>325</v>
      </c>
      <c r="B31" s="280" t="s">
        <v>328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47" t="s">
        <v>1241</v>
      </c>
      <c r="B32" s="312">
        <v>0.3</v>
      </c>
      <c r="C32" s="4"/>
      <c r="D32" s="93"/>
      <c r="E32" s="6"/>
      <c r="F32" s="93"/>
      <c r="G32" s="4"/>
    </row>
    <row r="33" spans="1:7" s="14" customFormat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outlineLevel="1" x14ac:dyDescent="0.15">
      <c r="A34"/>
      <c r="B34" s="6"/>
      <c r="C34" s="6"/>
      <c r="D34" s="6"/>
      <c r="E34" s="6"/>
      <c r="F34" s="6"/>
      <c r="G34" s="6"/>
    </row>
    <row r="35" spans="1:7" s="14" customFormat="1" outlineLevel="1" x14ac:dyDescent="0.15">
      <c r="A35" s="14" t="s">
        <v>1226</v>
      </c>
      <c r="B35" s="91"/>
      <c r="C35" s="6"/>
      <c r="D35" s="91"/>
      <c r="E35" s="91"/>
      <c r="F35" s="3"/>
      <c r="G35" s="94"/>
    </row>
    <row r="36" spans="1:7" s="14" customFormat="1" outlineLevel="1" x14ac:dyDescent="0.15">
      <c r="A36" s="47" t="s">
        <v>1229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outlineLevel="1" x14ac:dyDescent="0.15">
      <c r="A37" s="47" t="s">
        <v>1223</v>
      </c>
      <c r="B37" s="280" t="s">
        <v>328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outlineLevel="1" x14ac:dyDescent="0.15">
      <c r="A38" s="47" t="s">
        <v>337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outlineLevel="1" x14ac:dyDescent="0.15">
      <c r="A43" s="14" t="s">
        <v>1227</v>
      </c>
      <c r="B43" s="91"/>
      <c r="C43" s="6"/>
      <c r="D43" s="91"/>
      <c r="E43" s="91"/>
      <c r="F43" s="3"/>
      <c r="G43" s="94"/>
    </row>
    <row r="44" spans="1:7" s="14" customFormat="1" outlineLevel="1" x14ac:dyDescent="0.15">
      <c r="A44" s="47" t="s">
        <v>1222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outlineLevel="1" x14ac:dyDescent="0.15">
      <c r="A45" s="47" t="s">
        <v>1220</v>
      </c>
      <c r="B45" s="280" t="s">
        <v>328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outlineLevel="1" x14ac:dyDescent="0.15">
      <c r="A46" s="47" t="s">
        <v>1221</v>
      </c>
      <c r="B46" s="280" t="s">
        <v>328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outlineLevel="1" x14ac:dyDescent="0.15">
      <c r="A47" s="47" t="s">
        <v>1242</v>
      </c>
      <c r="B47" s="312">
        <v>0.26</v>
      </c>
      <c r="C47" s="4"/>
      <c r="D47" s="93"/>
      <c r="E47" s="6"/>
      <c r="F47" s="93"/>
      <c r="G47" s="4"/>
    </row>
    <row r="48" spans="1:7" s="14" customFormat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outlineLevel="1" collapsed="1" x14ac:dyDescent="0.15">
      <c r="B51" s="27"/>
      <c r="C51" s="64"/>
      <c r="D51" s="27"/>
      <c r="E51" s="27"/>
      <c r="F51" s="27"/>
      <c r="G51" s="179"/>
    </row>
    <row r="52" spans="1:7" x14ac:dyDescent="0.15">
      <c r="A52" s="10" t="s">
        <v>36</v>
      </c>
    </row>
    <row r="53" spans="1:7" hidden="1" outlineLevel="1" x14ac:dyDescent="0.15">
      <c r="A53" s="14" t="s">
        <v>1225</v>
      </c>
    </row>
    <row r="54" spans="1:7" hidden="1" outlineLevel="2" x14ac:dyDescent="0.15">
      <c r="A54" s="47" t="s">
        <v>1224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hidden="1" outlineLevel="2" x14ac:dyDescent="0.15">
      <c r="A55" s="47" t="s">
        <v>1223</v>
      </c>
      <c r="B55" s="280" t="s">
        <v>328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hidden="1" outlineLevel="2" x14ac:dyDescent="0.15">
      <c r="A56" s="17" t="s">
        <v>327</v>
      </c>
      <c r="B56" s="280" t="s">
        <v>328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hidden="1" outlineLevel="2" x14ac:dyDescent="0.15">
      <c r="A57" s="17" t="s">
        <v>325</v>
      </c>
      <c r="B57" s="280" t="s">
        <v>328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hidden="1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hidden="1" outlineLevel="2" x14ac:dyDescent="0.15"/>
    <row r="60" spans="1:7" hidden="1" outlineLevel="2" x14ac:dyDescent="0.15">
      <c r="A60" s="14" t="s">
        <v>1226</v>
      </c>
      <c r="B60" s="91"/>
      <c r="D60" s="91"/>
      <c r="E60" s="91"/>
      <c r="F60" s="3"/>
      <c r="G60" s="94"/>
    </row>
    <row r="61" spans="1:7" hidden="1" outlineLevel="2" x14ac:dyDescent="0.15">
      <c r="A61" s="47" t="s">
        <v>1229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hidden="1" outlineLevel="2" x14ac:dyDescent="0.15">
      <c r="A62" s="47" t="s">
        <v>1223</v>
      </c>
      <c r="B62" s="280" t="s">
        <v>328</v>
      </c>
      <c r="C62" s="93"/>
      <c r="D62" s="93"/>
      <c r="E62" s="280">
        <v>0</v>
      </c>
      <c r="F62" s="93">
        <f>D62-E62</f>
        <v>0</v>
      </c>
      <c r="G62" s="4"/>
    </row>
    <row r="63" spans="1:7" hidden="1" outlineLevel="2" x14ac:dyDescent="0.15">
      <c r="A63" s="47" t="s">
        <v>337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hidden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hidden="1" outlineLevel="2" x14ac:dyDescent="0.15">
      <c r="A65" s="47"/>
      <c r="B65" s="96"/>
      <c r="C65" s="4"/>
      <c r="D65" s="93"/>
      <c r="F65" s="93"/>
      <c r="G65" s="4"/>
    </row>
    <row r="66" spans="1:7" hidden="1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hidden="1" outlineLevel="2" x14ac:dyDescent="0.15">
      <c r="A67" s="47"/>
      <c r="B67" s="96"/>
      <c r="C67" s="4"/>
      <c r="D67" s="93"/>
      <c r="F67" s="93"/>
      <c r="G67" s="4"/>
    </row>
    <row r="68" spans="1:7" hidden="1" outlineLevel="2" x14ac:dyDescent="0.15">
      <c r="A68" s="14" t="s">
        <v>1227</v>
      </c>
      <c r="B68" s="91"/>
      <c r="D68" s="91"/>
      <c r="E68" s="91"/>
      <c r="F68" s="3"/>
      <c r="G68" s="94"/>
    </row>
    <row r="69" spans="1:7" hidden="1" outlineLevel="2" x14ac:dyDescent="0.15">
      <c r="A69" s="47" t="s">
        <v>1222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hidden="1" outlineLevel="2" x14ac:dyDescent="0.15">
      <c r="A70" s="47" t="s">
        <v>1220</v>
      </c>
      <c r="B70" s="280" t="s">
        <v>328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hidden="1" outlineLevel="2" x14ac:dyDescent="0.15">
      <c r="A71" s="47" t="s">
        <v>1221</v>
      </c>
      <c r="B71" s="280" t="s">
        <v>328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hidden="1" outlineLevel="2" x14ac:dyDescent="0.15">
      <c r="A72" s="47" t="s">
        <v>1242</v>
      </c>
      <c r="B72" s="312">
        <v>0.27</v>
      </c>
      <c r="C72" s="4"/>
      <c r="D72" s="93"/>
      <c r="F72" s="93"/>
      <c r="G72" s="4"/>
    </row>
    <row r="73" spans="1:7" hidden="1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hidden="1" outlineLevel="2" x14ac:dyDescent="0.15">
      <c r="A74" s="47"/>
      <c r="B74" s="312"/>
      <c r="C74" s="4"/>
      <c r="D74" s="93"/>
      <c r="F74" s="93"/>
      <c r="G74" s="4"/>
    </row>
    <row r="75" spans="1:7" hidden="1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hidden="1" outlineLevel="2" x14ac:dyDescent="0.15">
      <c r="A76" s="14"/>
      <c r="B76" s="27"/>
      <c r="C76" s="64"/>
      <c r="D76" s="27"/>
      <c r="E76" s="27"/>
      <c r="F76" s="27"/>
      <c r="G76" s="179"/>
    </row>
    <row r="77" spans="1:7" hidden="1" outlineLevel="1" collapsed="1" x14ac:dyDescent="0.15">
      <c r="A77" s="14" t="s">
        <v>1230</v>
      </c>
    </row>
    <row r="78" spans="1:7" hidden="1" outlineLevel="2" x14ac:dyDescent="0.15">
      <c r="A78" s="47" t="s">
        <v>1224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hidden="1" outlineLevel="2" x14ac:dyDescent="0.15">
      <c r="A79" s="47" t="s">
        <v>1223</v>
      </c>
      <c r="B79" s="280" t="s">
        <v>328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hidden="1" outlineLevel="2" x14ac:dyDescent="0.15">
      <c r="A80" s="17" t="s">
        <v>327</v>
      </c>
      <c r="B80" s="280" t="s">
        <v>328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hidden="1" outlineLevel="2" x14ac:dyDescent="0.15">
      <c r="A81" s="17" t="s">
        <v>325</v>
      </c>
      <c r="B81" s="280" t="s">
        <v>328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hidden="1" outlineLevel="2" x14ac:dyDescent="0.15">
      <c r="A82" s="47" t="s">
        <v>1241</v>
      </c>
      <c r="B82" s="312">
        <v>0.31</v>
      </c>
      <c r="C82" s="4"/>
      <c r="D82" s="93"/>
      <c r="F82" s="93"/>
      <c r="G82" s="4"/>
    </row>
    <row r="83" spans="1:7" hidden="1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hidden="1" outlineLevel="2" x14ac:dyDescent="0.15"/>
    <row r="85" spans="1:7" s="14" customFormat="1" hidden="1" outlineLevel="2" x14ac:dyDescent="0.15">
      <c r="A85" s="14" t="s">
        <v>1226</v>
      </c>
      <c r="B85" s="91"/>
      <c r="C85" s="6"/>
      <c r="D85" s="91"/>
      <c r="E85" s="91"/>
      <c r="F85" s="3"/>
      <c r="G85" s="94"/>
    </row>
    <row r="86" spans="1:7" hidden="1" outlineLevel="2" x14ac:dyDescent="0.15">
      <c r="A86" s="47" t="s">
        <v>1229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hidden="1" outlineLevel="2" x14ac:dyDescent="0.15">
      <c r="A87" s="47" t="s">
        <v>1223</v>
      </c>
      <c r="B87" s="280" t="s">
        <v>328</v>
      </c>
      <c r="C87" s="93"/>
      <c r="D87" s="93"/>
      <c r="E87" s="280">
        <v>0</v>
      </c>
      <c r="F87" s="93">
        <f>D87-E87</f>
        <v>0</v>
      </c>
      <c r="G87" s="4"/>
    </row>
    <row r="88" spans="1:7" hidden="1" outlineLevel="2" x14ac:dyDescent="0.15">
      <c r="A88" s="47" t="s">
        <v>337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hidden="1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hidden="1" outlineLevel="2" x14ac:dyDescent="0.15">
      <c r="A90" s="47"/>
      <c r="B90" s="96"/>
      <c r="C90" s="4"/>
      <c r="D90" s="93"/>
      <c r="F90" s="93"/>
      <c r="G90" s="4"/>
    </row>
    <row r="91" spans="1:7" hidden="1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hidden="1" outlineLevel="2" x14ac:dyDescent="0.15">
      <c r="A92" s="47"/>
      <c r="B92" s="96"/>
      <c r="C92" s="4"/>
      <c r="D92" s="93"/>
      <c r="E92" s="6"/>
      <c r="F92" s="93"/>
      <c r="G92" s="4"/>
    </row>
    <row r="93" spans="1:7" hidden="1" outlineLevel="2" x14ac:dyDescent="0.15">
      <c r="A93" s="14" t="s">
        <v>1227</v>
      </c>
      <c r="B93" s="91"/>
      <c r="D93" s="91"/>
      <c r="E93" s="91"/>
      <c r="F93" s="3"/>
      <c r="G93" s="94"/>
    </row>
    <row r="94" spans="1:7" hidden="1" outlineLevel="2" x14ac:dyDescent="0.15">
      <c r="A94" s="47" t="s">
        <v>1222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hidden="1" outlineLevel="2" x14ac:dyDescent="0.15">
      <c r="A95" s="47" t="s">
        <v>1220</v>
      </c>
      <c r="B95" s="280" t="s">
        <v>328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hidden="1" outlineLevel="2" x14ac:dyDescent="0.15">
      <c r="A96" s="47" t="s">
        <v>1221</v>
      </c>
      <c r="B96" s="280" t="s">
        <v>328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hidden="1" outlineLevel="2" x14ac:dyDescent="0.15">
      <c r="A97" s="47" t="s">
        <v>1242</v>
      </c>
      <c r="B97" s="312">
        <v>0.25</v>
      </c>
      <c r="C97" s="4"/>
      <c r="D97" s="93"/>
      <c r="F97" s="93"/>
      <c r="G97" s="4"/>
    </row>
    <row r="98" spans="1:7" hidden="1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hidden="1" outlineLevel="2" x14ac:dyDescent="0.15">
      <c r="A99" s="47"/>
      <c r="B99" s="312"/>
      <c r="C99" s="4"/>
      <c r="D99" s="93"/>
      <c r="F99" s="93"/>
      <c r="G99" s="4"/>
    </row>
    <row r="100" spans="1:7" hidden="1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hidden="1" outlineLevel="1" collapsed="1" x14ac:dyDescent="0.15">
      <c r="A101" s="14"/>
      <c r="B101" s="27"/>
      <c r="C101" s="64"/>
      <c r="D101" s="27"/>
      <c r="E101" s="27"/>
      <c r="F101" s="27"/>
      <c r="G101" s="179"/>
    </row>
    <row r="102" spans="1:7" collapsed="1" x14ac:dyDescent="0.15">
      <c r="A102" s="10" t="s">
        <v>37</v>
      </c>
    </row>
    <row r="103" spans="1:7" hidden="1" outlineLevel="1" x14ac:dyDescent="0.15">
      <c r="A103" s="14" t="s">
        <v>1225</v>
      </c>
    </row>
    <row r="104" spans="1:7" hidden="1" outlineLevel="2" x14ac:dyDescent="0.15">
      <c r="A104" s="47" t="s">
        <v>1224</v>
      </c>
      <c r="B104" s="280">
        <v>18000</v>
      </c>
      <c r="C104" s="312">
        <v>0</v>
      </c>
      <c r="D104" s="93">
        <f>B104*(1-C104)</f>
        <v>18000</v>
      </c>
      <c r="E104" s="280">
        <v>12000</v>
      </c>
      <c r="F104" s="93">
        <f>D104-E104</f>
        <v>6000</v>
      </c>
      <c r="G104" s="4">
        <f>F104/D104</f>
        <v>0.33333333333333331</v>
      </c>
    </row>
    <row r="105" spans="1:7" hidden="1" outlineLevel="2" x14ac:dyDescent="0.15">
      <c r="A105" s="47" t="s">
        <v>1223</v>
      </c>
      <c r="B105" s="280" t="s">
        <v>328</v>
      </c>
      <c r="C105" s="93"/>
      <c r="D105" s="93"/>
      <c r="E105" s="280">
        <v>500</v>
      </c>
      <c r="F105" s="93">
        <f>D105-E105</f>
        <v>-500</v>
      </c>
      <c r="G105" s="4"/>
    </row>
    <row r="106" spans="1:7" hidden="1" outlineLevel="2" x14ac:dyDescent="0.15">
      <c r="A106" s="17" t="s">
        <v>327</v>
      </c>
      <c r="B106" s="280" t="s">
        <v>328</v>
      </c>
      <c r="C106" s="93"/>
      <c r="D106" s="93"/>
      <c r="E106" s="280">
        <v>0</v>
      </c>
      <c r="F106" s="93">
        <f>D106-E106</f>
        <v>0</v>
      </c>
      <c r="G106" s="4"/>
    </row>
    <row r="107" spans="1:7" hidden="1" outlineLevel="2" x14ac:dyDescent="0.15">
      <c r="A107" s="17" t="s">
        <v>325</v>
      </c>
      <c r="B107" s="280" t="s">
        <v>328</v>
      </c>
      <c r="C107" s="93"/>
      <c r="D107" s="93"/>
      <c r="E107" s="280">
        <v>0</v>
      </c>
      <c r="F107" s="93">
        <f>D107-E107</f>
        <v>0</v>
      </c>
      <c r="G107" s="4"/>
    </row>
    <row r="108" spans="1:7" hidden="1" outlineLevel="2" x14ac:dyDescent="0.15">
      <c r="A108" s="14" t="str">
        <f>"Total " &amp; A103</f>
        <v>Total Producto Diario</v>
      </c>
      <c r="B108" s="92">
        <f>SUM(B104:B107)</f>
        <v>18000</v>
      </c>
      <c r="C108" s="92"/>
      <c r="D108" s="92">
        <f>SUM(D104:D107)</f>
        <v>18000</v>
      </c>
      <c r="E108" s="92">
        <f>SUM(E104:E107)</f>
        <v>12500</v>
      </c>
      <c r="F108" s="93">
        <f>SUM(F104:F107)</f>
        <v>5500</v>
      </c>
      <c r="G108" s="4">
        <f>F108/D108</f>
        <v>0.30555555555555558</v>
      </c>
    </row>
    <row r="109" spans="1:7" hidden="1" outlineLevel="2" x14ac:dyDescent="0.15"/>
    <row r="110" spans="1:7" hidden="1" outlineLevel="2" x14ac:dyDescent="0.15">
      <c r="A110" s="14" t="s">
        <v>1226</v>
      </c>
      <c r="B110" s="91"/>
      <c r="D110" s="91"/>
      <c r="E110" s="91"/>
      <c r="F110" s="3"/>
      <c r="G110" s="94"/>
    </row>
    <row r="111" spans="1:7" hidden="1" outlineLevel="2" x14ac:dyDescent="0.15">
      <c r="A111" s="47" t="s">
        <v>1229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hidden="1" outlineLevel="2" x14ac:dyDescent="0.15">
      <c r="A112" s="47" t="s">
        <v>1223</v>
      </c>
      <c r="B112" s="280" t="s">
        <v>328</v>
      </c>
      <c r="C112" s="93"/>
      <c r="D112" s="93"/>
      <c r="E112" s="280">
        <v>0</v>
      </c>
      <c r="F112" s="93">
        <f>D112-E112</f>
        <v>0</v>
      </c>
      <c r="G112" s="4"/>
    </row>
    <row r="113" spans="1:7" hidden="1" outlineLevel="2" x14ac:dyDescent="0.15">
      <c r="A113" s="47" t="s">
        <v>337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hidden="1" outlineLevel="2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hidden="1" outlineLevel="2" x14ac:dyDescent="0.15">
      <c r="A115" s="47"/>
      <c r="B115" s="96"/>
      <c r="C115" s="4"/>
      <c r="D115" s="93"/>
      <c r="F115" s="93"/>
      <c r="G115" s="4"/>
    </row>
    <row r="116" spans="1:7" hidden="1" outlineLevel="2" x14ac:dyDescent="0.15">
      <c r="A116" s="14" t="str">
        <f>A103 &amp; " + " &amp; A110</f>
        <v>Producto Diario + Local Services</v>
      </c>
      <c r="B116" s="27">
        <f>B114+B108</f>
        <v>18000</v>
      </c>
      <c r="C116" s="64"/>
      <c r="D116" s="27">
        <f>D114+D108</f>
        <v>18000</v>
      </c>
      <c r="E116" s="27">
        <f>E114+E108</f>
        <v>12500</v>
      </c>
      <c r="F116" s="27">
        <f>F114+F108</f>
        <v>5500</v>
      </c>
      <c r="G116" s="179">
        <f>F116/D116</f>
        <v>0.30555555555555558</v>
      </c>
    </row>
    <row r="117" spans="1:7" hidden="1" outlineLevel="2" x14ac:dyDescent="0.15">
      <c r="A117" s="47"/>
      <c r="B117" s="96"/>
      <c r="C117" s="4"/>
      <c r="D117" s="93"/>
      <c r="F117" s="93"/>
      <c r="G117" s="4"/>
    </row>
    <row r="118" spans="1:7" hidden="1" outlineLevel="2" x14ac:dyDescent="0.15">
      <c r="A118" s="14" t="s">
        <v>1227</v>
      </c>
      <c r="B118" s="91"/>
      <c r="D118" s="91"/>
      <c r="E118" s="91"/>
      <c r="F118" s="3"/>
      <c r="G118" s="94"/>
    </row>
    <row r="119" spans="1:7" hidden="1" outlineLevel="2" x14ac:dyDescent="0.15">
      <c r="A119" s="47" t="s">
        <v>1222</v>
      </c>
      <c r="B119" s="280">
        <v>2500</v>
      </c>
      <c r="C119" s="312">
        <v>0</v>
      </c>
      <c r="D119" s="93">
        <f>B119*(1-C119)</f>
        <v>2500</v>
      </c>
      <c r="E119" s="280">
        <v>0</v>
      </c>
      <c r="F119" s="93">
        <f>D119-E119</f>
        <v>2500</v>
      </c>
      <c r="G119" s="4">
        <f>IFERROR(F119/D119, 0)</f>
        <v>1</v>
      </c>
    </row>
    <row r="120" spans="1:7" hidden="1" outlineLevel="2" x14ac:dyDescent="0.15">
      <c r="A120" s="47" t="s">
        <v>1220</v>
      </c>
      <c r="B120" s="280" t="s">
        <v>328</v>
      </c>
      <c r="C120" s="312"/>
      <c r="D120" s="93"/>
      <c r="E120" s="280">
        <v>1000</v>
      </c>
      <c r="F120" s="93">
        <f>D120-E120</f>
        <v>-1000</v>
      </c>
      <c r="G120" s="4">
        <f>IFERROR(F120/D120, 0)</f>
        <v>0</v>
      </c>
    </row>
    <row r="121" spans="1:7" s="14" customFormat="1" hidden="1" outlineLevel="2" x14ac:dyDescent="0.15">
      <c r="A121" s="47" t="s">
        <v>1221</v>
      </c>
      <c r="B121" s="280" t="s">
        <v>328</v>
      </c>
      <c r="C121" s="312"/>
      <c r="D121" s="93"/>
      <c r="E121" s="280">
        <v>200</v>
      </c>
      <c r="F121" s="93">
        <f>D121-E121</f>
        <v>-200</v>
      </c>
      <c r="G121" s="4"/>
    </row>
    <row r="122" spans="1:7" hidden="1" outlineLevel="2" x14ac:dyDescent="0.15">
      <c r="A122" s="47" t="s">
        <v>1242</v>
      </c>
      <c r="B122" s="312">
        <v>0.31</v>
      </c>
      <c r="C122" s="4"/>
      <c r="D122" s="93"/>
      <c r="F122" s="93"/>
      <c r="G122" s="4"/>
    </row>
    <row r="123" spans="1:7" hidden="1" outlineLevel="2" x14ac:dyDescent="0.15">
      <c r="A123" s="14" t="str">
        <f>"Total " &amp; A118</f>
        <v>Total Domicilio Services</v>
      </c>
      <c r="B123" s="92">
        <f>SUM(B119:B121)</f>
        <v>2500</v>
      </c>
      <c r="C123" s="92"/>
      <c r="D123" s="92">
        <f>SUM(D119:D121)</f>
        <v>2500</v>
      </c>
      <c r="E123" s="92">
        <f>SUM(E119:E121)</f>
        <v>1200</v>
      </c>
      <c r="F123" s="93">
        <f>SUM(F119:F121)</f>
        <v>1300</v>
      </c>
      <c r="G123" s="4">
        <f>F123/D123</f>
        <v>0.52</v>
      </c>
    </row>
    <row r="124" spans="1:7" hidden="1" outlineLevel="2" x14ac:dyDescent="0.15">
      <c r="A124" s="47"/>
      <c r="B124" s="312"/>
      <c r="C124" s="4"/>
      <c r="D124" s="93"/>
      <c r="F124" s="93"/>
      <c r="G124" s="4"/>
    </row>
    <row r="125" spans="1:7" hidden="1" outlineLevel="2" x14ac:dyDescent="0.15">
      <c r="A125" s="14" t="str">
        <f>A103 &amp; " + " &amp; A118</f>
        <v>Producto Diario + Domicilio Services</v>
      </c>
      <c r="B125" s="27">
        <f>B123+B108</f>
        <v>20500</v>
      </c>
      <c r="C125" s="64"/>
      <c r="D125" s="27">
        <f>D123+D108</f>
        <v>20500</v>
      </c>
      <c r="E125" s="27">
        <f>E123+E108</f>
        <v>13700</v>
      </c>
      <c r="F125" s="27">
        <f>F123+F108</f>
        <v>6800</v>
      </c>
      <c r="G125" s="179">
        <f>F125/D125</f>
        <v>0.33170731707317075</v>
      </c>
    </row>
    <row r="126" spans="1:7" hidden="1" outlineLevel="2" collapsed="1" x14ac:dyDescent="0.15">
      <c r="A126" s="14"/>
      <c r="B126" s="27"/>
      <c r="C126" s="64"/>
      <c r="D126" s="27"/>
      <c r="E126" s="27"/>
      <c r="F126" s="27"/>
      <c r="G126" s="179"/>
    </row>
    <row r="127" spans="1:7" hidden="1" outlineLevel="1" collapsed="1" x14ac:dyDescent="0.15">
      <c r="A127" s="14" t="s">
        <v>1230</v>
      </c>
    </row>
    <row r="128" spans="1:7" hidden="1" outlineLevel="2" x14ac:dyDescent="0.15">
      <c r="A128" s="47" t="s">
        <v>1224</v>
      </c>
      <c r="B128" s="280">
        <v>23000</v>
      </c>
      <c r="C128" s="312">
        <v>0</v>
      </c>
      <c r="D128" s="93">
        <f>B128*(1-C128)</f>
        <v>23000</v>
      </c>
      <c r="E128" s="280">
        <v>13000</v>
      </c>
      <c r="F128" s="93">
        <f>D128-E128</f>
        <v>10000</v>
      </c>
      <c r="G128" s="4">
        <f>F128/D128</f>
        <v>0.43478260869565216</v>
      </c>
    </row>
    <row r="129" spans="1:7" hidden="1" outlineLevel="2" x14ac:dyDescent="0.15">
      <c r="A129" s="47" t="s">
        <v>1223</v>
      </c>
      <c r="B129" s="280" t="s">
        <v>328</v>
      </c>
      <c r="C129" s="93"/>
      <c r="D129" s="93"/>
      <c r="E129" s="280">
        <v>500</v>
      </c>
      <c r="F129" s="93">
        <f>D129-E129</f>
        <v>-500</v>
      </c>
      <c r="G129" s="4"/>
    </row>
    <row r="130" spans="1:7" hidden="1" outlineLevel="2" x14ac:dyDescent="0.15">
      <c r="A130" s="17" t="s">
        <v>327</v>
      </c>
      <c r="B130" s="280" t="s">
        <v>328</v>
      </c>
      <c r="C130" s="93"/>
      <c r="D130" s="93"/>
      <c r="E130" s="280">
        <v>0</v>
      </c>
      <c r="F130" s="93">
        <f>D130-E130</f>
        <v>0</v>
      </c>
      <c r="G130" s="4"/>
    </row>
    <row r="131" spans="1:7" hidden="1" outlineLevel="2" x14ac:dyDescent="0.15">
      <c r="A131" s="17" t="s">
        <v>325</v>
      </c>
      <c r="B131" s="280" t="s">
        <v>328</v>
      </c>
      <c r="C131" s="93"/>
      <c r="D131" s="93"/>
      <c r="E131" s="280">
        <v>0</v>
      </c>
      <c r="F131" s="93">
        <f>D131-E131</f>
        <v>0</v>
      </c>
      <c r="G131" s="4"/>
    </row>
    <row r="132" spans="1:7" hidden="1" outlineLevel="2" x14ac:dyDescent="0.15">
      <c r="A132" s="47" t="s">
        <v>1241</v>
      </c>
      <c r="B132" s="312">
        <v>0.5</v>
      </c>
      <c r="C132" s="4"/>
      <c r="D132" s="93"/>
      <c r="F132" s="93"/>
      <c r="G132" s="4"/>
    </row>
    <row r="133" spans="1:7" hidden="1" outlineLevel="2" x14ac:dyDescent="0.15">
      <c r="A133" s="14" t="str">
        <f>"Total " &amp; A127</f>
        <v>Total Producto Fusión</v>
      </c>
      <c r="B133" s="92">
        <f>SUM(B128:B131)</f>
        <v>23000</v>
      </c>
      <c r="C133" s="92"/>
      <c r="D133" s="92">
        <f>SUM(D128:D131)</f>
        <v>23000</v>
      </c>
      <c r="E133" s="92">
        <f>SUM(E128:E131)</f>
        <v>13500</v>
      </c>
      <c r="F133" s="93">
        <f>SUM(F128:F131)</f>
        <v>9500</v>
      </c>
      <c r="G133" s="4">
        <f>F133/D133</f>
        <v>0.41304347826086957</v>
      </c>
    </row>
    <row r="134" spans="1:7" hidden="1" outlineLevel="2" x14ac:dyDescent="0.15"/>
    <row r="135" spans="1:7" hidden="1" outlineLevel="2" x14ac:dyDescent="0.15">
      <c r="A135" s="14" t="s">
        <v>1226</v>
      </c>
      <c r="B135" s="91"/>
      <c r="D135" s="91"/>
      <c r="E135" s="91"/>
      <c r="F135" s="3"/>
      <c r="G135" s="94"/>
    </row>
    <row r="136" spans="1:7" hidden="1" outlineLevel="2" x14ac:dyDescent="0.15">
      <c r="A136" s="47" t="s">
        <v>1229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hidden="1" outlineLevel="2" x14ac:dyDescent="0.15">
      <c r="A137" s="47" t="s">
        <v>1223</v>
      </c>
      <c r="B137" s="280" t="s">
        <v>328</v>
      </c>
      <c r="C137" s="93"/>
      <c r="D137" s="93"/>
      <c r="E137" s="280">
        <v>0</v>
      </c>
      <c r="F137" s="93">
        <f>D137-E137</f>
        <v>0</v>
      </c>
      <c r="G137" s="4"/>
    </row>
    <row r="138" spans="1:7" hidden="1" outlineLevel="2" x14ac:dyDescent="0.15">
      <c r="A138" s="47" t="s">
        <v>337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hidden="1" outlineLevel="2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hidden="1" outlineLevel="2" x14ac:dyDescent="0.15">
      <c r="A140" s="47"/>
      <c r="B140" s="96"/>
      <c r="C140" s="4"/>
      <c r="D140" s="93"/>
      <c r="F140" s="93"/>
      <c r="G140" s="4"/>
    </row>
    <row r="141" spans="1:7" hidden="1" outlineLevel="2" x14ac:dyDescent="0.15">
      <c r="A141" s="14" t="str">
        <f>A127 &amp; " + " &amp; A135</f>
        <v>Producto Fusión + Local Services</v>
      </c>
      <c r="B141" s="27">
        <f>B139+B133</f>
        <v>23000</v>
      </c>
      <c r="C141" s="64"/>
      <c r="D141" s="27">
        <f>D139+D133</f>
        <v>23000</v>
      </c>
      <c r="E141" s="27">
        <f>E139+E133</f>
        <v>13500</v>
      </c>
      <c r="F141" s="27">
        <f>F139+F133</f>
        <v>9500</v>
      </c>
      <c r="G141" s="179">
        <f>F141/D141</f>
        <v>0.41304347826086957</v>
      </c>
    </row>
    <row r="142" spans="1:7" hidden="1" outlineLevel="2" x14ac:dyDescent="0.15">
      <c r="A142" s="47"/>
      <c r="B142" s="96"/>
      <c r="C142" s="4"/>
      <c r="D142" s="93"/>
      <c r="F142" s="93"/>
      <c r="G142" s="4"/>
    </row>
    <row r="143" spans="1:7" hidden="1" outlineLevel="2" x14ac:dyDescent="0.15">
      <c r="A143" s="14" t="s">
        <v>1227</v>
      </c>
      <c r="B143" s="91"/>
      <c r="D143" s="91"/>
      <c r="E143" s="91"/>
      <c r="F143" s="3"/>
      <c r="G143" s="94"/>
    </row>
    <row r="144" spans="1:7" hidden="1" outlineLevel="2" x14ac:dyDescent="0.15">
      <c r="A144" s="47" t="s">
        <v>1222</v>
      </c>
      <c r="B144" s="280">
        <v>2500</v>
      </c>
      <c r="C144" s="312">
        <v>0</v>
      </c>
      <c r="D144" s="93">
        <f>B144*(1-C144)</f>
        <v>2500</v>
      </c>
      <c r="E144" s="280">
        <v>0</v>
      </c>
      <c r="F144" s="93">
        <f>D144-E144</f>
        <v>2500</v>
      </c>
      <c r="G144" s="4">
        <f>IFERROR(F144/D144, 0)</f>
        <v>1</v>
      </c>
    </row>
    <row r="145" spans="1:7" hidden="1" outlineLevel="2" x14ac:dyDescent="0.15">
      <c r="A145" s="47" t="s">
        <v>1220</v>
      </c>
      <c r="B145" s="280" t="s">
        <v>328</v>
      </c>
      <c r="C145" s="312"/>
      <c r="D145" s="93"/>
      <c r="E145" s="280">
        <v>1000</v>
      </c>
      <c r="F145" s="93">
        <f>D145-E145</f>
        <v>-1000</v>
      </c>
      <c r="G145" s="4">
        <f>IFERROR(F145/D145, 0)</f>
        <v>0</v>
      </c>
    </row>
    <row r="146" spans="1:7" hidden="1" outlineLevel="2" x14ac:dyDescent="0.15">
      <c r="A146" s="47" t="s">
        <v>1221</v>
      </c>
      <c r="B146" s="280" t="s">
        <v>328</v>
      </c>
      <c r="C146" s="312"/>
      <c r="D146" s="93"/>
      <c r="E146" s="280">
        <v>200</v>
      </c>
      <c r="F146" s="93">
        <f>D146-E146</f>
        <v>-200</v>
      </c>
      <c r="G146" s="4"/>
    </row>
    <row r="147" spans="1:7" hidden="1" outlineLevel="2" x14ac:dyDescent="0.15">
      <c r="A147" s="47" t="s">
        <v>340</v>
      </c>
      <c r="B147" s="312">
        <v>0.3</v>
      </c>
      <c r="C147" s="4"/>
      <c r="D147" s="93"/>
      <c r="F147" s="93"/>
      <c r="G147" s="4"/>
    </row>
    <row r="148" spans="1:7" hidden="1" outlineLevel="2" x14ac:dyDescent="0.15">
      <c r="A148" s="14" t="str">
        <f>"Total " &amp; A143</f>
        <v>Total Domicilio Services</v>
      </c>
      <c r="B148" s="92">
        <f>SUM(B144:B146)</f>
        <v>2500</v>
      </c>
      <c r="C148" s="92"/>
      <c r="D148" s="92">
        <f>SUM(D144:D146)</f>
        <v>2500</v>
      </c>
      <c r="E148" s="92">
        <f>SUM(E144:E146)</f>
        <v>1200</v>
      </c>
      <c r="F148" s="93">
        <f>SUM(F144:F146)</f>
        <v>1300</v>
      </c>
      <c r="G148" s="4">
        <f>F148/D148</f>
        <v>0.52</v>
      </c>
    </row>
    <row r="149" spans="1:7" hidden="1" outlineLevel="2" x14ac:dyDescent="0.15">
      <c r="A149" s="47"/>
      <c r="B149" s="312"/>
      <c r="C149" s="4"/>
      <c r="D149" s="93"/>
      <c r="F149" s="93"/>
      <c r="G149" s="4"/>
    </row>
    <row r="150" spans="1:7" hidden="1" outlineLevel="2" x14ac:dyDescent="0.15">
      <c r="A150" s="14" t="str">
        <f>A127 &amp; " + " &amp; A143</f>
        <v>Producto Fusión + Domicilio Services</v>
      </c>
      <c r="B150" s="27">
        <f>B148+B133</f>
        <v>25500</v>
      </c>
      <c r="C150" s="64"/>
      <c r="D150" s="27">
        <f>D148+D133</f>
        <v>25500</v>
      </c>
      <c r="E150" s="27">
        <f>E148+E133</f>
        <v>14700</v>
      </c>
      <c r="F150" s="27">
        <f>F148+F133</f>
        <v>10800</v>
      </c>
      <c r="G150" s="179">
        <f>F150/D150</f>
        <v>0.42352941176470588</v>
      </c>
    </row>
    <row r="151" spans="1:7" hidden="1" outlineLevel="1" collapsed="1" x14ac:dyDescent="0.15"/>
    <row r="152" spans="1:7" collapsed="1" x14ac:dyDescent="0.15">
      <c r="A152" s="10" t="s">
        <v>38</v>
      </c>
    </row>
    <row r="153" spans="1:7" hidden="1" outlineLevel="1" x14ac:dyDescent="0.15">
      <c r="A153" s="14" t="s">
        <v>1225</v>
      </c>
    </row>
    <row r="154" spans="1:7" hidden="1" outlineLevel="1" x14ac:dyDescent="0.15">
      <c r="A154" s="47" t="s">
        <v>1224</v>
      </c>
      <c r="B154" s="280">
        <v>18000</v>
      </c>
      <c r="C154" s="312">
        <v>0</v>
      </c>
      <c r="D154" s="93">
        <f>B154*(1-C154)</f>
        <v>18000</v>
      </c>
      <c r="E154" s="280">
        <v>12000</v>
      </c>
      <c r="F154" s="93">
        <f>D154-E154</f>
        <v>6000</v>
      </c>
      <c r="G154" s="4">
        <f>F154/D154</f>
        <v>0.33333333333333331</v>
      </c>
    </row>
    <row r="155" spans="1:7" hidden="1" outlineLevel="1" x14ac:dyDescent="0.15">
      <c r="A155" s="47" t="s">
        <v>1223</v>
      </c>
      <c r="B155" s="280" t="s">
        <v>328</v>
      </c>
      <c r="C155" s="93"/>
      <c r="D155" s="93"/>
      <c r="E155" s="280">
        <v>500</v>
      </c>
      <c r="F155" s="93">
        <f>D155-E155</f>
        <v>-500</v>
      </c>
      <c r="G155" s="4"/>
    </row>
    <row r="156" spans="1:7" hidden="1" outlineLevel="1" x14ac:dyDescent="0.15">
      <c r="A156" s="17" t="s">
        <v>327</v>
      </c>
      <c r="B156" s="280" t="s">
        <v>328</v>
      </c>
      <c r="C156" s="93"/>
      <c r="D156" s="93"/>
      <c r="E156" s="280">
        <v>0</v>
      </c>
      <c r="F156" s="93">
        <f>D156-E156</f>
        <v>0</v>
      </c>
      <c r="G156" s="4"/>
    </row>
    <row r="157" spans="1:7" hidden="1" outlineLevel="1" x14ac:dyDescent="0.15">
      <c r="A157" s="17" t="s">
        <v>325</v>
      </c>
      <c r="B157" s="280" t="s">
        <v>328</v>
      </c>
      <c r="C157" s="93"/>
      <c r="D157" s="93"/>
      <c r="E157" s="280">
        <v>0</v>
      </c>
      <c r="F157" s="93">
        <f>D157-E157</f>
        <v>0</v>
      </c>
      <c r="G157" s="4"/>
    </row>
    <row r="158" spans="1:7" hidden="1" outlineLevel="1" x14ac:dyDescent="0.15">
      <c r="A158" s="14" t="str">
        <f>"Total " &amp; A153</f>
        <v>Total Producto Diario</v>
      </c>
      <c r="B158" s="92">
        <f>SUM(B154:B157)</f>
        <v>18000</v>
      </c>
      <c r="C158" s="92"/>
      <c r="D158" s="92">
        <f>SUM(D154:D157)</f>
        <v>18000</v>
      </c>
      <c r="E158" s="92">
        <f>SUM(E154:E157)</f>
        <v>12500</v>
      </c>
      <c r="F158" s="93">
        <f>SUM(F154:F157)</f>
        <v>5500</v>
      </c>
      <c r="G158" s="4">
        <f>F158/D158</f>
        <v>0.30555555555555558</v>
      </c>
    </row>
    <row r="159" spans="1:7" hidden="1" outlineLevel="1" x14ac:dyDescent="0.15"/>
    <row r="160" spans="1:7" hidden="1" outlineLevel="1" x14ac:dyDescent="0.15">
      <c r="A160" s="14" t="s">
        <v>1226</v>
      </c>
      <c r="B160" s="91"/>
      <c r="D160" s="91"/>
      <c r="E160" s="91"/>
      <c r="F160" s="3"/>
      <c r="G160" s="94"/>
    </row>
    <row r="161" spans="1:7" hidden="1" outlineLevel="1" x14ac:dyDescent="0.15">
      <c r="A161" s="47" t="s">
        <v>1229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hidden="1" outlineLevel="1" x14ac:dyDescent="0.15">
      <c r="A162" s="47" t="s">
        <v>1223</v>
      </c>
      <c r="B162" s="280" t="s">
        <v>328</v>
      </c>
      <c r="C162" s="93"/>
      <c r="D162" s="93"/>
      <c r="E162" s="280">
        <v>0</v>
      </c>
      <c r="F162" s="93">
        <f>D162-E162</f>
        <v>0</v>
      </c>
      <c r="G162" s="4"/>
    </row>
    <row r="163" spans="1:7" hidden="1" outlineLevel="1" x14ac:dyDescent="0.15">
      <c r="A163" s="47" t="s">
        <v>337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hidden="1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hidden="1" outlineLevel="1" x14ac:dyDescent="0.15">
      <c r="A165" s="47"/>
      <c r="B165" s="96"/>
      <c r="C165" s="4"/>
      <c r="D165" s="93"/>
      <c r="F165" s="93"/>
      <c r="G165" s="4"/>
    </row>
    <row r="166" spans="1:7" hidden="1" outlineLevel="1" x14ac:dyDescent="0.15">
      <c r="A166" s="14" t="str">
        <f>A153 &amp; " + " &amp; A160</f>
        <v>Producto Diario + Local Services</v>
      </c>
      <c r="B166" s="27">
        <f>B164+B158</f>
        <v>18000</v>
      </c>
      <c r="C166" s="64"/>
      <c r="D166" s="27">
        <f>D164+D158</f>
        <v>18000</v>
      </c>
      <c r="E166" s="27">
        <f>E164+E158</f>
        <v>12500</v>
      </c>
      <c r="F166" s="27">
        <f>F164+F158</f>
        <v>5500</v>
      </c>
      <c r="G166" s="179">
        <f>F166/D166</f>
        <v>0.30555555555555558</v>
      </c>
    </row>
    <row r="167" spans="1:7" hidden="1" outlineLevel="1" x14ac:dyDescent="0.15">
      <c r="A167" s="47"/>
      <c r="B167" s="96"/>
      <c r="C167" s="4"/>
      <c r="D167" s="93"/>
      <c r="F167" s="93"/>
      <c r="G167" s="4"/>
    </row>
    <row r="168" spans="1:7" hidden="1" outlineLevel="1" x14ac:dyDescent="0.15">
      <c r="A168" s="14" t="s">
        <v>1227</v>
      </c>
      <c r="B168" s="91"/>
      <c r="D168" s="91"/>
      <c r="E168" s="91"/>
      <c r="F168" s="3"/>
      <c r="G168" s="94"/>
    </row>
    <row r="169" spans="1:7" hidden="1" outlineLevel="1" x14ac:dyDescent="0.15">
      <c r="A169" s="47" t="s">
        <v>1222</v>
      </c>
      <c r="B169" s="280">
        <v>2500</v>
      </c>
      <c r="C169" s="312">
        <v>0</v>
      </c>
      <c r="D169" s="93">
        <f>B169*(1-C169)</f>
        <v>2500</v>
      </c>
      <c r="E169" s="280">
        <v>0</v>
      </c>
      <c r="F169" s="93">
        <f>D169-E169</f>
        <v>2500</v>
      </c>
      <c r="G169" s="4">
        <f>IFERROR(F169/D169, 0)</f>
        <v>1</v>
      </c>
    </row>
    <row r="170" spans="1:7" hidden="1" outlineLevel="1" x14ac:dyDescent="0.15">
      <c r="A170" s="47" t="s">
        <v>1220</v>
      </c>
      <c r="B170" s="280" t="s">
        <v>328</v>
      </c>
      <c r="C170" s="312"/>
      <c r="D170" s="93"/>
      <c r="E170" s="280">
        <v>1000</v>
      </c>
      <c r="F170" s="93">
        <f>D170-E170</f>
        <v>-1000</v>
      </c>
      <c r="G170" s="4">
        <f>IFERROR(F170/D170, 0)</f>
        <v>0</v>
      </c>
    </row>
    <row r="171" spans="1:7" hidden="1" outlineLevel="1" x14ac:dyDescent="0.15">
      <c r="A171" s="47" t="s">
        <v>1221</v>
      </c>
      <c r="B171" s="280" t="s">
        <v>328</v>
      </c>
      <c r="C171" s="312"/>
      <c r="D171" s="93"/>
      <c r="E171" s="280">
        <v>200</v>
      </c>
      <c r="F171" s="93">
        <f>D171-E171</f>
        <v>-200</v>
      </c>
      <c r="G171" s="4"/>
    </row>
    <row r="172" spans="1:7" hidden="1" outlineLevel="1" x14ac:dyDescent="0.15">
      <c r="A172" s="47" t="s">
        <v>340</v>
      </c>
      <c r="B172" s="312">
        <v>0.3</v>
      </c>
      <c r="C172" s="4"/>
      <c r="D172" s="93"/>
      <c r="F172" s="93"/>
      <c r="G172" s="4"/>
    </row>
    <row r="173" spans="1:7" hidden="1" outlineLevel="1" x14ac:dyDescent="0.15">
      <c r="A173" s="14" t="str">
        <f>"Total " &amp; A168</f>
        <v>Total Domicilio Services</v>
      </c>
      <c r="B173" s="92">
        <f>SUM(B169:B171)</f>
        <v>2500</v>
      </c>
      <c r="C173" s="92"/>
      <c r="D173" s="92">
        <f>SUM(D169:D171)</f>
        <v>2500</v>
      </c>
      <c r="E173" s="92">
        <f>SUM(E169:E171)</f>
        <v>1200</v>
      </c>
      <c r="F173" s="93">
        <f>SUM(F169:F171)</f>
        <v>1300</v>
      </c>
      <c r="G173" s="4">
        <f>F173/D173</f>
        <v>0.52</v>
      </c>
    </row>
    <row r="174" spans="1:7" hidden="1" outlineLevel="1" x14ac:dyDescent="0.15">
      <c r="A174" s="47"/>
      <c r="B174" s="312"/>
      <c r="C174" s="4"/>
      <c r="D174" s="93"/>
      <c r="F174" s="93"/>
      <c r="G174" s="4"/>
    </row>
    <row r="175" spans="1:7" hidden="1" outlineLevel="1" x14ac:dyDescent="0.15">
      <c r="A175" s="14" t="str">
        <f>A153 &amp; " + " &amp; A168</f>
        <v>Producto Diario + Domicilio Services</v>
      </c>
      <c r="B175" s="27">
        <f>B173+B158</f>
        <v>20500</v>
      </c>
      <c r="C175" s="64"/>
      <c r="D175" s="27">
        <f>D173+D158</f>
        <v>20500</v>
      </c>
      <c r="E175" s="27">
        <f>E173+E158</f>
        <v>13700</v>
      </c>
      <c r="F175" s="27">
        <f>F173+F158</f>
        <v>6800</v>
      </c>
      <c r="G175" s="179">
        <f>F175/D175</f>
        <v>0.33170731707317075</v>
      </c>
    </row>
    <row r="176" spans="1:7" hidden="1" outlineLevel="1" x14ac:dyDescent="0.15">
      <c r="A176" s="14"/>
      <c r="B176" s="27"/>
      <c r="C176" s="64"/>
      <c r="D176" s="27"/>
      <c r="E176" s="27"/>
      <c r="F176" s="27"/>
      <c r="G176" s="179"/>
    </row>
    <row r="177" spans="1:7" hidden="1" outlineLevel="1" x14ac:dyDescent="0.15">
      <c r="A177" s="14" t="s">
        <v>1230</v>
      </c>
    </row>
    <row r="178" spans="1:7" hidden="1" outlineLevel="1" x14ac:dyDescent="0.15">
      <c r="A178" s="47" t="s">
        <v>1224</v>
      </c>
      <c r="B178" s="280">
        <v>23000</v>
      </c>
      <c r="C178" s="312">
        <v>0.09</v>
      </c>
      <c r="D178" s="93">
        <f>B178*(1-C178)</f>
        <v>20930</v>
      </c>
      <c r="E178" s="280">
        <v>13000</v>
      </c>
      <c r="F178" s="93">
        <f>D178-E178</f>
        <v>7930</v>
      </c>
      <c r="G178" s="4">
        <f>F178/D178</f>
        <v>0.37888198757763975</v>
      </c>
    </row>
    <row r="179" spans="1:7" hidden="1" outlineLevel="1" x14ac:dyDescent="0.15">
      <c r="A179" s="47" t="s">
        <v>1223</v>
      </c>
      <c r="B179" s="280" t="s">
        <v>328</v>
      </c>
      <c r="C179" s="93"/>
      <c r="D179" s="93"/>
      <c r="E179" s="280">
        <v>500</v>
      </c>
      <c r="F179" s="93">
        <f>D179-E179</f>
        <v>-500</v>
      </c>
      <c r="G179" s="4"/>
    </row>
    <row r="180" spans="1:7" hidden="1" outlineLevel="1" x14ac:dyDescent="0.15">
      <c r="A180" s="17" t="s">
        <v>327</v>
      </c>
      <c r="B180" s="280" t="s">
        <v>328</v>
      </c>
      <c r="C180" s="93"/>
      <c r="D180" s="93"/>
      <c r="E180" s="280">
        <v>0</v>
      </c>
      <c r="F180" s="93">
        <f>D180-E180</f>
        <v>0</v>
      </c>
      <c r="G180" s="4"/>
    </row>
    <row r="181" spans="1:7" hidden="1" outlineLevel="1" x14ac:dyDescent="0.15">
      <c r="A181" s="17" t="s">
        <v>325</v>
      </c>
      <c r="B181" s="280" t="s">
        <v>328</v>
      </c>
      <c r="C181" s="93"/>
      <c r="D181" s="93"/>
      <c r="E181" s="280">
        <v>0</v>
      </c>
      <c r="F181" s="93">
        <f>D181-E181</f>
        <v>0</v>
      </c>
      <c r="G181" s="4"/>
    </row>
    <row r="182" spans="1:7" hidden="1" outlineLevel="1" x14ac:dyDescent="0.15">
      <c r="A182" s="47" t="s">
        <v>340</v>
      </c>
      <c r="B182" s="312">
        <v>0.5</v>
      </c>
      <c r="C182" s="4"/>
      <c r="D182" s="93"/>
      <c r="F182" s="93"/>
      <c r="G182" s="4"/>
    </row>
    <row r="183" spans="1:7" hidden="1" outlineLevel="1" x14ac:dyDescent="0.15">
      <c r="A183" s="14" t="str">
        <f>"Total " &amp; A177</f>
        <v>Total Producto Fusión</v>
      </c>
      <c r="B183" s="92">
        <f>SUM(B178:B181)</f>
        <v>23000</v>
      </c>
      <c r="C183" s="92"/>
      <c r="D183" s="92">
        <f>SUM(D178:D181)</f>
        <v>20930</v>
      </c>
      <c r="E183" s="92">
        <f>SUM(E178:E181)</f>
        <v>13500</v>
      </c>
      <c r="F183" s="93">
        <f>SUM(F178:F181)</f>
        <v>7430</v>
      </c>
      <c r="G183" s="4">
        <f>F183/D183</f>
        <v>0.35499283325370284</v>
      </c>
    </row>
    <row r="184" spans="1:7" hidden="1" outlineLevel="1" x14ac:dyDescent="0.15"/>
    <row r="185" spans="1:7" hidden="1" outlineLevel="1" x14ac:dyDescent="0.15">
      <c r="A185" s="14" t="s">
        <v>1226</v>
      </c>
      <c r="B185" s="91"/>
      <c r="D185" s="91"/>
      <c r="E185" s="91"/>
      <c r="F185" s="3"/>
      <c r="G185" s="94"/>
    </row>
    <row r="186" spans="1:7" hidden="1" outlineLevel="1" x14ac:dyDescent="0.15">
      <c r="A186" s="47" t="s">
        <v>1229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hidden="1" outlineLevel="1" x14ac:dyDescent="0.15">
      <c r="A187" s="47" t="s">
        <v>1223</v>
      </c>
      <c r="B187" s="280" t="s">
        <v>328</v>
      </c>
      <c r="C187" s="93"/>
      <c r="D187" s="93"/>
      <c r="E187" s="280">
        <v>0</v>
      </c>
      <c r="F187" s="93">
        <f>D187-E187</f>
        <v>0</v>
      </c>
      <c r="G187" s="4"/>
    </row>
    <row r="188" spans="1:7" hidden="1" outlineLevel="1" x14ac:dyDescent="0.15">
      <c r="A188" s="47" t="s">
        <v>337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hidden="1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hidden="1" outlineLevel="1" x14ac:dyDescent="0.15">
      <c r="A190" s="47"/>
      <c r="B190" s="96"/>
      <c r="C190" s="4"/>
      <c r="D190" s="93"/>
      <c r="F190" s="93"/>
      <c r="G190" s="4"/>
    </row>
    <row r="191" spans="1:7" hidden="1" outlineLevel="1" x14ac:dyDescent="0.15">
      <c r="A191" s="14" t="str">
        <f>A177 &amp; " + " &amp; A185</f>
        <v>Producto Fusión + Local Services</v>
      </c>
      <c r="B191" s="27">
        <f>B189+B183</f>
        <v>23000</v>
      </c>
      <c r="C191" s="64"/>
      <c r="D191" s="27">
        <f>D189+D183</f>
        <v>20930</v>
      </c>
      <c r="E191" s="27">
        <f>E189+E183</f>
        <v>13500</v>
      </c>
      <c r="F191" s="27">
        <f>F189+F183</f>
        <v>7430</v>
      </c>
      <c r="G191" s="179">
        <f>F191/D191</f>
        <v>0.35499283325370284</v>
      </c>
    </row>
    <row r="192" spans="1:7" hidden="1" outlineLevel="1" x14ac:dyDescent="0.15">
      <c r="A192" s="47"/>
      <c r="B192" s="96"/>
      <c r="C192" s="4"/>
      <c r="D192" s="93"/>
      <c r="F192" s="93"/>
      <c r="G192" s="4"/>
    </row>
    <row r="193" spans="1:7" hidden="1" outlineLevel="1" x14ac:dyDescent="0.15">
      <c r="A193" s="14" t="s">
        <v>1227</v>
      </c>
      <c r="B193" s="91"/>
      <c r="D193" s="91"/>
      <c r="E193" s="91"/>
      <c r="F193" s="3"/>
      <c r="G193" s="94"/>
    </row>
    <row r="194" spans="1:7" hidden="1" outlineLevel="1" x14ac:dyDescent="0.15">
      <c r="A194" s="47" t="s">
        <v>1222</v>
      </c>
      <c r="B194" s="280">
        <v>2500</v>
      </c>
      <c r="C194" s="312">
        <v>0</v>
      </c>
      <c r="D194" s="93">
        <f>B194*(1-C194)</f>
        <v>2500</v>
      </c>
      <c r="E194" s="280">
        <v>0</v>
      </c>
      <c r="F194" s="93">
        <f>D194-E194</f>
        <v>2500</v>
      </c>
      <c r="G194" s="4">
        <f>IFERROR(F194/D194, 0)</f>
        <v>1</v>
      </c>
    </row>
    <row r="195" spans="1:7" hidden="1" outlineLevel="1" x14ac:dyDescent="0.15">
      <c r="A195" s="47" t="s">
        <v>1220</v>
      </c>
      <c r="B195" s="280" t="s">
        <v>328</v>
      </c>
      <c r="C195" s="312"/>
      <c r="D195" s="93"/>
      <c r="E195" s="280">
        <v>1000</v>
      </c>
      <c r="F195" s="93">
        <f>D195-E195</f>
        <v>-1000</v>
      </c>
      <c r="G195" s="4">
        <f>IFERROR(F195/D195, 0)</f>
        <v>0</v>
      </c>
    </row>
    <row r="196" spans="1:7" hidden="1" outlineLevel="1" x14ac:dyDescent="0.15">
      <c r="A196" s="47" t="s">
        <v>1221</v>
      </c>
      <c r="B196" s="280" t="s">
        <v>328</v>
      </c>
      <c r="C196" s="312"/>
      <c r="D196" s="93"/>
      <c r="E196" s="280">
        <v>200</v>
      </c>
      <c r="F196" s="93">
        <f>D196-E196</f>
        <v>-200</v>
      </c>
      <c r="G196" s="4"/>
    </row>
    <row r="197" spans="1:7" hidden="1" outlineLevel="1" x14ac:dyDescent="0.15">
      <c r="A197" s="47" t="s">
        <v>340</v>
      </c>
      <c r="B197" s="312">
        <v>0.3</v>
      </c>
      <c r="C197" s="4"/>
      <c r="D197" s="93"/>
      <c r="F197" s="93"/>
      <c r="G197" s="4"/>
    </row>
    <row r="198" spans="1:7" hidden="1" outlineLevel="1" x14ac:dyDescent="0.15">
      <c r="A198" s="14" t="str">
        <f>"Total " &amp; A193</f>
        <v>Total Domicilio Services</v>
      </c>
      <c r="B198" s="92">
        <f>SUM(B194:B196)</f>
        <v>2500</v>
      </c>
      <c r="C198" s="92"/>
      <c r="D198" s="92">
        <f>SUM(D194:D196)</f>
        <v>2500</v>
      </c>
      <c r="E198" s="92">
        <f>SUM(E194:E196)</f>
        <v>1200</v>
      </c>
      <c r="F198" s="93">
        <f>SUM(F194:F196)</f>
        <v>1300</v>
      </c>
      <c r="G198" s="4">
        <f>F198/D198</f>
        <v>0.52</v>
      </c>
    </row>
    <row r="199" spans="1:7" hidden="1" outlineLevel="1" x14ac:dyDescent="0.15">
      <c r="A199" s="47"/>
      <c r="B199" s="312"/>
      <c r="C199" s="4"/>
      <c r="D199" s="93"/>
      <c r="F199" s="93"/>
      <c r="G199" s="4"/>
    </row>
    <row r="200" spans="1:7" hidden="1" outlineLevel="1" x14ac:dyDescent="0.15">
      <c r="A200" s="14" t="str">
        <f>A177 &amp; " + " &amp; A193</f>
        <v>Producto Fusión + Domicilio Services</v>
      </c>
      <c r="B200" s="27">
        <f>B198+B183</f>
        <v>25500</v>
      </c>
      <c r="C200" s="64"/>
      <c r="D200" s="27">
        <f>D198+D183</f>
        <v>23430</v>
      </c>
      <c r="E200" s="27">
        <f>E198+E183</f>
        <v>14700</v>
      </c>
      <c r="F200" s="27">
        <f>F198+F183</f>
        <v>8730</v>
      </c>
      <c r="G200" s="179">
        <f>F200/D200</f>
        <v>0.37259923175416132</v>
      </c>
    </row>
    <row r="201" spans="1:7" hidden="1" outlineLevel="1" x14ac:dyDescent="0.15"/>
    <row r="202" spans="1:7" collapsed="1" x14ac:dyDescent="0.15">
      <c r="A202" s="10" t="s">
        <v>39</v>
      </c>
    </row>
    <row r="203" spans="1:7" hidden="1" outlineLevel="1" x14ac:dyDescent="0.15">
      <c r="A203" s="14" t="s">
        <v>1225</v>
      </c>
    </row>
    <row r="204" spans="1:7" hidden="1" outlineLevel="1" x14ac:dyDescent="0.15">
      <c r="A204" s="47" t="s">
        <v>1224</v>
      </c>
      <c r="B204" s="280">
        <v>18000</v>
      </c>
      <c r="C204" s="312">
        <v>0</v>
      </c>
      <c r="D204" s="93">
        <f>B204*(1-C204)</f>
        <v>18000</v>
      </c>
      <c r="E204" s="280">
        <v>12000</v>
      </c>
      <c r="F204" s="93">
        <f>D204-E204</f>
        <v>6000</v>
      </c>
      <c r="G204" s="4">
        <f>F204/D204</f>
        <v>0.33333333333333331</v>
      </c>
    </row>
    <row r="205" spans="1:7" hidden="1" outlineLevel="1" x14ac:dyDescent="0.15">
      <c r="A205" s="47" t="s">
        <v>1223</v>
      </c>
      <c r="B205" s="280" t="s">
        <v>328</v>
      </c>
      <c r="C205" s="93"/>
      <c r="D205" s="93"/>
      <c r="E205" s="280">
        <v>500</v>
      </c>
      <c r="F205" s="93">
        <f>D205-E205</f>
        <v>-500</v>
      </c>
      <c r="G205" s="4"/>
    </row>
    <row r="206" spans="1:7" hidden="1" outlineLevel="1" x14ac:dyDescent="0.15">
      <c r="A206" s="17" t="s">
        <v>327</v>
      </c>
      <c r="B206" s="280" t="s">
        <v>328</v>
      </c>
      <c r="C206" s="93"/>
      <c r="D206" s="93"/>
      <c r="E206" s="280">
        <v>0</v>
      </c>
      <c r="F206" s="93">
        <f>D206-E206</f>
        <v>0</v>
      </c>
      <c r="G206" s="4"/>
    </row>
    <row r="207" spans="1:7" hidden="1" outlineLevel="1" x14ac:dyDescent="0.15">
      <c r="A207" s="17" t="s">
        <v>325</v>
      </c>
      <c r="B207" s="280" t="s">
        <v>328</v>
      </c>
      <c r="C207" s="93"/>
      <c r="D207" s="93"/>
      <c r="E207" s="280">
        <v>0</v>
      </c>
      <c r="F207" s="93">
        <f>D207-E207</f>
        <v>0</v>
      </c>
      <c r="G207" s="4"/>
    </row>
    <row r="208" spans="1:7" hidden="1" outlineLevel="1" x14ac:dyDescent="0.15">
      <c r="A208" s="14" t="str">
        <f>"Total " &amp; A203</f>
        <v>Total Producto Diario</v>
      </c>
      <c r="B208" s="92">
        <f>SUM(B204:B207)</f>
        <v>18000</v>
      </c>
      <c r="C208" s="92"/>
      <c r="D208" s="92">
        <f>SUM(D204:D207)</f>
        <v>18000</v>
      </c>
      <c r="E208" s="92">
        <f>SUM(E204:E207)</f>
        <v>12500</v>
      </c>
      <c r="F208" s="93">
        <f>SUM(F204:F207)</f>
        <v>5500</v>
      </c>
      <c r="G208" s="4">
        <f>F208/D208</f>
        <v>0.30555555555555558</v>
      </c>
    </row>
    <row r="209" spans="1:7" hidden="1" outlineLevel="1" x14ac:dyDescent="0.15"/>
    <row r="210" spans="1:7" hidden="1" outlineLevel="1" x14ac:dyDescent="0.15">
      <c r="A210" s="14" t="s">
        <v>1226</v>
      </c>
      <c r="B210" s="91"/>
      <c r="D210" s="91"/>
      <c r="E210" s="91"/>
      <c r="F210" s="3"/>
      <c r="G210" s="94"/>
    </row>
    <row r="211" spans="1:7" hidden="1" outlineLevel="1" x14ac:dyDescent="0.15">
      <c r="A211" s="47" t="s">
        <v>1229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hidden="1" outlineLevel="1" x14ac:dyDescent="0.15">
      <c r="A212" s="47" t="s">
        <v>1223</v>
      </c>
      <c r="B212" s="280" t="s">
        <v>328</v>
      </c>
      <c r="C212" s="93"/>
      <c r="D212" s="93"/>
      <c r="E212" s="280">
        <v>0</v>
      </c>
      <c r="F212" s="93">
        <f>D212-E212</f>
        <v>0</v>
      </c>
      <c r="G212" s="4"/>
    </row>
    <row r="213" spans="1:7" hidden="1" outlineLevel="1" x14ac:dyDescent="0.15">
      <c r="A213" s="47" t="s">
        <v>337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hidden="1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hidden="1" outlineLevel="1" x14ac:dyDescent="0.15">
      <c r="A215" s="47"/>
      <c r="B215" s="96"/>
      <c r="C215" s="4"/>
      <c r="D215" s="93"/>
      <c r="F215" s="93"/>
      <c r="G215" s="4"/>
    </row>
    <row r="216" spans="1:7" hidden="1" outlineLevel="1" x14ac:dyDescent="0.15">
      <c r="A216" s="14" t="str">
        <f>A203 &amp; " + " &amp; A210</f>
        <v>Producto Diario + Local Services</v>
      </c>
      <c r="B216" s="27">
        <f>B214+B208</f>
        <v>18000</v>
      </c>
      <c r="C216" s="64"/>
      <c r="D216" s="27">
        <f>D214+D208</f>
        <v>18000</v>
      </c>
      <c r="E216" s="27">
        <f>E214+E208</f>
        <v>12500</v>
      </c>
      <c r="F216" s="27">
        <f>F214+F208</f>
        <v>5500</v>
      </c>
      <c r="G216" s="179">
        <f>F216/D216</f>
        <v>0.30555555555555558</v>
      </c>
    </row>
    <row r="217" spans="1:7" hidden="1" outlineLevel="1" x14ac:dyDescent="0.15">
      <c r="A217" s="47"/>
      <c r="B217" s="96"/>
      <c r="C217" s="4"/>
      <c r="D217" s="93"/>
      <c r="F217" s="93"/>
      <c r="G217" s="4"/>
    </row>
    <row r="218" spans="1:7" hidden="1" outlineLevel="1" x14ac:dyDescent="0.15">
      <c r="A218" s="14" t="s">
        <v>1227</v>
      </c>
      <c r="B218" s="91"/>
      <c r="D218" s="91"/>
      <c r="E218" s="91"/>
      <c r="F218" s="3"/>
      <c r="G218" s="94"/>
    </row>
    <row r="219" spans="1:7" hidden="1" outlineLevel="1" x14ac:dyDescent="0.15">
      <c r="A219" s="47" t="s">
        <v>1222</v>
      </c>
      <c r="B219" s="280">
        <v>2500</v>
      </c>
      <c r="C219" s="312">
        <v>0</v>
      </c>
      <c r="D219" s="93">
        <f>B219*(1-C219)</f>
        <v>2500</v>
      </c>
      <c r="E219" s="280">
        <v>0</v>
      </c>
      <c r="F219" s="93">
        <f>D219-E219</f>
        <v>2500</v>
      </c>
      <c r="G219" s="4">
        <f>IFERROR(F219/D219, 0)</f>
        <v>1</v>
      </c>
    </row>
    <row r="220" spans="1:7" hidden="1" outlineLevel="1" x14ac:dyDescent="0.15">
      <c r="A220" s="47" t="s">
        <v>1220</v>
      </c>
      <c r="B220" s="280" t="s">
        <v>328</v>
      </c>
      <c r="C220" s="312"/>
      <c r="D220" s="93"/>
      <c r="E220" s="280">
        <v>1000</v>
      </c>
      <c r="F220" s="93">
        <f>D220-E220</f>
        <v>-1000</v>
      </c>
      <c r="G220" s="4">
        <f>IFERROR(F220/D220, 0)</f>
        <v>0</v>
      </c>
    </row>
    <row r="221" spans="1:7" hidden="1" outlineLevel="1" x14ac:dyDescent="0.15">
      <c r="A221" s="47" t="s">
        <v>1221</v>
      </c>
      <c r="B221" s="280" t="s">
        <v>328</v>
      </c>
      <c r="C221" s="312"/>
      <c r="D221" s="93"/>
      <c r="E221" s="280">
        <v>200</v>
      </c>
      <c r="F221" s="93">
        <f>D221-E221</f>
        <v>-200</v>
      </c>
      <c r="G221" s="4"/>
    </row>
    <row r="222" spans="1:7" hidden="1" outlineLevel="1" x14ac:dyDescent="0.15">
      <c r="A222" s="47" t="s">
        <v>340</v>
      </c>
      <c r="B222" s="312">
        <v>0.3</v>
      </c>
      <c r="C222" s="4"/>
      <c r="D222" s="93"/>
      <c r="F222" s="93"/>
      <c r="G222" s="4"/>
    </row>
    <row r="223" spans="1:7" hidden="1" outlineLevel="1" x14ac:dyDescent="0.15">
      <c r="A223" s="14" t="str">
        <f>"Total " &amp; A218</f>
        <v>Total Domicilio Services</v>
      </c>
      <c r="B223" s="92">
        <f>SUM(B219:B221)</f>
        <v>2500</v>
      </c>
      <c r="C223" s="92"/>
      <c r="D223" s="92">
        <f>SUM(D219:D221)</f>
        <v>2500</v>
      </c>
      <c r="E223" s="92">
        <f>SUM(E219:E221)</f>
        <v>1200</v>
      </c>
      <c r="F223" s="93">
        <f>SUM(F219:F221)</f>
        <v>1300</v>
      </c>
      <c r="G223" s="4">
        <f>F223/D223</f>
        <v>0.52</v>
      </c>
    </row>
    <row r="224" spans="1:7" hidden="1" outlineLevel="1" x14ac:dyDescent="0.15">
      <c r="A224" s="47"/>
      <c r="B224" s="312"/>
      <c r="C224" s="4"/>
      <c r="D224" s="93"/>
      <c r="F224" s="93"/>
      <c r="G224" s="4"/>
    </row>
    <row r="225" spans="1:7" hidden="1" outlineLevel="1" x14ac:dyDescent="0.15">
      <c r="A225" s="14" t="str">
        <f>A203 &amp; " + " &amp; A218</f>
        <v>Producto Diario + Domicilio Services</v>
      </c>
      <c r="B225" s="27">
        <f>B223+B208</f>
        <v>20500</v>
      </c>
      <c r="C225" s="64"/>
      <c r="D225" s="27">
        <f>D223+D208</f>
        <v>20500</v>
      </c>
      <c r="E225" s="27">
        <f>E223+E208</f>
        <v>13700</v>
      </c>
      <c r="F225" s="27">
        <f>F223+F208</f>
        <v>6800</v>
      </c>
      <c r="G225" s="179">
        <f>F225/D225</f>
        <v>0.33170731707317075</v>
      </c>
    </row>
    <row r="226" spans="1:7" hidden="1" outlineLevel="1" x14ac:dyDescent="0.15">
      <c r="A226" s="14"/>
      <c r="B226" s="27"/>
      <c r="C226" s="64"/>
      <c r="D226" s="27"/>
      <c r="E226" s="27"/>
      <c r="F226" s="27"/>
      <c r="G226" s="179"/>
    </row>
    <row r="227" spans="1:7" hidden="1" outlineLevel="1" x14ac:dyDescent="0.15">
      <c r="A227" s="14" t="s">
        <v>1230</v>
      </c>
    </row>
    <row r="228" spans="1:7" hidden="1" outlineLevel="1" x14ac:dyDescent="0.15">
      <c r="A228" s="47" t="s">
        <v>1224</v>
      </c>
      <c r="B228" s="280">
        <v>23000</v>
      </c>
      <c r="C228" s="312">
        <v>0.09</v>
      </c>
      <c r="D228" s="93">
        <f>B228*(1-C228)</f>
        <v>20930</v>
      </c>
      <c r="E228" s="280">
        <v>13000</v>
      </c>
      <c r="F228" s="93">
        <f>D228-E228</f>
        <v>7930</v>
      </c>
      <c r="G228" s="4">
        <f>F228/D228</f>
        <v>0.37888198757763975</v>
      </c>
    </row>
    <row r="229" spans="1:7" hidden="1" outlineLevel="1" x14ac:dyDescent="0.15">
      <c r="A229" s="47" t="s">
        <v>1223</v>
      </c>
      <c r="B229" s="280" t="s">
        <v>328</v>
      </c>
      <c r="C229" s="93"/>
      <c r="D229" s="93"/>
      <c r="E229" s="280">
        <v>500</v>
      </c>
      <c r="F229" s="93">
        <f>D229-E229</f>
        <v>-500</v>
      </c>
      <c r="G229" s="4"/>
    </row>
    <row r="230" spans="1:7" hidden="1" outlineLevel="1" x14ac:dyDescent="0.15">
      <c r="A230" s="17" t="s">
        <v>327</v>
      </c>
      <c r="B230" s="280" t="s">
        <v>328</v>
      </c>
      <c r="C230" s="93"/>
      <c r="D230" s="93"/>
      <c r="E230" s="280">
        <v>0</v>
      </c>
      <c r="F230" s="93">
        <f>D230-E230</f>
        <v>0</v>
      </c>
      <c r="G230" s="4"/>
    </row>
    <row r="231" spans="1:7" hidden="1" outlineLevel="1" x14ac:dyDescent="0.15">
      <c r="A231" s="17" t="s">
        <v>325</v>
      </c>
      <c r="B231" s="280" t="s">
        <v>328</v>
      </c>
      <c r="C231" s="93"/>
      <c r="D231" s="93"/>
      <c r="E231" s="280">
        <v>0</v>
      </c>
      <c r="F231" s="93">
        <f>D231-E231</f>
        <v>0</v>
      </c>
      <c r="G231" s="4"/>
    </row>
    <row r="232" spans="1:7" hidden="1" outlineLevel="1" x14ac:dyDescent="0.15">
      <c r="A232" s="47" t="s">
        <v>340</v>
      </c>
      <c r="B232" s="312">
        <v>0.5</v>
      </c>
      <c r="C232" s="4"/>
      <c r="D232" s="93"/>
      <c r="F232" s="93"/>
      <c r="G232" s="4"/>
    </row>
    <row r="233" spans="1:7" hidden="1" outlineLevel="1" x14ac:dyDescent="0.15">
      <c r="A233" s="14" t="str">
        <f>"Total " &amp; A227</f>
        <v>Total Producto Fusión</v>
      </c>
      <c r="B233" s="92">
        <f>SUM(B228:B231)</f>
        <v>23000</v>
      </c>
      <c r="C233" s="92"/>
      <c r="D233" s="92">
        <f>SUM(D228:D231)</f>
        <v>20930</v>
      </c>
      <c r="E233" s="92">
        <f>SUM(E228:E231)</f>
        <v>13500</v>
      </c>
      <c r="F233" s="93">
        <f>SUM(F228:F231)</f>
        <v>7430</v>
      </c>
      <c r="G233" s="4">
        <f>F233/D233</f>
        <v>0.35499283325370284</v>
      </c>
    </row>
    <row r="234" spans="1:7" hidden="1" outlineLevel="1" x14ac:dyDescent="0.15"/>
    <row r="235" spans="1:7" hidden="1" outlineLevel="1" x14ac:dyDescent="0.15">
      <c r="A235" s="14" t="s">
        <v>1226</v>
      </c>
      <c r="B235" s="91"/>
      <c r="D235" s="91"/>
      <c r="E235" s="91"/>
      <c r="F235" s="3"/>
      <c r="G235" s="94"/>
    </row>
    <row r="236" spans="1:7" hidden="1" outlineLevel="1" x14ac:dyDescent="0.15">
      <c r="A236" s="47" t="s">
        <v>1229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hidden="1" outlineLevel="1" x14ac:dyDescent="0.15">
      <c r="A237" s="47" t="s">
        <v>1223</v>
      </c>
      <c r="B237" s="280" t="s">
        <v>328</v>
      </c>
      <c r="C237" s="93"/>
      <c r="D237" s="93"/>
      <c r="E237" s="280">
        <v>0</v>
      </c>
      <c r="F237" s="93">
        <f>D237-E237</f>
        <v>0</v>
      </c>
      <c r="G237" s="4"/>
    </row>
    <row r="238" spans="1:7" hidden="1" outlineLevel="1" x14ac:dyDescent="0.15">
      <c r="A238" s="47" t="s">
        <v>337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hidden="1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hidden="1" outlineLevel="1" x14ac:dyDescent="0.15">
      <c r="A240" s="47"/>
      <c r="B240" s="96"/>
      <c r="C240" s="4"/>
      <c r="D240" s="93"/>
      <c r="F240" s="93"/>
      <c r="G240" s="4"/>
    </row>
    <row r="241" spans="1:7" hidden="1" outlineLevel="1" x14ac:dyDescent="0.15">
      <c r="A241" s="14" t="str">
        <f>A227 &amp; " + " &amp; A235</f>
        <v>Producto Fusión + Local Services</v>
      </c>
      <c r="B241" s="27">
        <f>B239+B233</f>
        <v>23000</v>
      </c>
      <c r="C241" s="64"/>
      <c r="D241" s="27">
        <f>D239+D233</f>
        <v>20930</v>
      </c>
      <c r="E241" s="27">
        <f>E239+E233</f>
        <v>13500</v>
      </c>
      <c r="F241" s="27">
        <f>F239+F233</f>
        <v>7430</v>
      </c>
      <c r="G241" s="179">
        <f>F241/D241</f>
        <v>0.35499283325370284</v>
      </c>
    </row>
    <row r="242" spans="1:7" hidden="1" outlineLevel="1" x14ac:dyDescent="0.15">
      <c r="A242" s="47"/>
      <c r="B242" s="96"/>
      <c r="C242" s="4"/>
      <c r="D242" s="93"/>
      <c r="F242" s="93"/>
      <c r="G242" s="4"/>
    </row>
    <row r="243" spans="1:7" hidden="1" outlineLevel="1" x14ac:dyDescent="0.15">
      <c r="A243" s="14" t="s">
        <v>1227</v>
      </c>
      <c r="B243" s="91"/>
      <c r="D243" s="91"/>
      <c r="E243" s="91"/>
      <c r="F243" s="3"/>
      <c r="G243" s="94"/>
    </row>
    <row r="244" spans="1:7" hidden="1" outlineLevel="1" x14ac:dyDescent="0.15">
      <c r="A244" s="47" t="s">
        <v>1222</v>
      </c>
      <c r="B244" s="280">
        <v>2500</v>
      </c>
      <c r="C244" s="312">
        <v>0</v>
      </c>
      <c r="D244" s="93">
        <f>B244*(1-C244)</f>
        <v>2500</v>
      </c>
      <c r="E244" s="280">
        <v>0</v>
      </c>
      <c r="F244" s="93">
        <f>D244-E244</f>
        <v>2500</v>
      </c>
      <c r="G244" s="4">
        <f>IFERROR(F244/D244, 0)</f>
        <v>1</v>
      </c>
    </row>
    <row r="245" spans="1:7" hidden="1" outlineLevel="1" x14ac:dyDescent="0.15">
      <c r="A245" s="47" t="s">
        <v>1220</v>
      </c>
      <c r="B245" s="280" t="s">
        <v>328</v>
      </c>
      <c r="C245" s="312"/>
      <c r="D245" s="93"/>
      <c r="E245" s="280">
        <v>1000</v>
      </c>
      <c r="F245" s="93">
        <f>D245-E245</f>
        <v>-1000</v>
      </c>
      <c r="G245" s="4">
        <f>IFERROR(F245/D245, 0)</f>
        <v>0</v>
      </c>
    </row>
    <row r="246" spans="1:7" hidden="1" outlineLevel="1" x14ac:dyDescent="0.15">
      <c r="A246" s="47" t="s">
        <v>1221</v>
      </c>
      <c r="B246" s="280" t="s">
        <v>328</v>
      </c>
      <c r="C246" s="312"/>
      <c r="D246" s="93"/>
      <c r="E246" s="280">
        <v>200</v>
      </c>
      <c r="F246" s="93">
        <f>D246-E246</f>
        <v>-200</v>
      </c>
      <c r="G246" s="4"/>
    </row>
    <row r="247" spans="1:7" hidden="1" outlineLevel="1" x14ac:dyDescent="0.15">
      <c r="A247" s="47" t="s">
        <v>340</v>
      </c>
      <c r="B247" s="312">
        <v>0.3</v>
      </c>
      <c r="C247" s="4"/>
      <c r="D247" s="93"/>
      <c r="F247" s="93"/>
      <c r="G247" s="4"/>
    </row>
    <row r="248" spans="1:7" hidden="1" outlineLevel="1" x14ac:dyDescent="0.15">
      <c r="A248" s="14" t="str">
        <f>"Total " &amp; A243</f>
        <v>Total Domicilio Services</v>
      </c>
      <c r="B248" s="92">
        <f>SUM(B244:B246)</f>
        <v>2500</v>
      </c>
      <c r="C248" s="92"/>
      <c r="D248" s="92">
        <f>SUM(D244:D246)</f>
        <v>2500</v>
      </c>
      <c r="E248" s="92">
        <f>SUM(E244:E246)</f>
        <v>1200</v>
      </c>
      <c r="F248" s="93">
        <f>SUM(F244:F246)</f>
        <v>1300</v>
      </c>
      <c r="G248" s="4">
        <f>F248/D248</f>
        <v>0.52</v>
      </c>
    </row>
    <row r="249" spans="1:7" hidden="1" outlineLevel="1" x14ac:dyDescent="0.15">
      <c r="A249" s="47"/>
      <c r="B249" s="312"/>
      <c r="C249" s="4"/>
      <c r="D249" s="93"/>
      <c r="F249" s="93"/>
      <c r="G249" s="4"/>
    </row>
    <row r="250" spans="1:7" hidden="1" outlineLevel="1" x14ac:dyDescent="0.15">
      <c r="A250" s="14" t="str">
        <f>A227 &amp; " + " &amp; A243</f>
        <v>Producto Fusión + Domicilio Services</v>
      </c>
      <c r="B250" s="27">
        <f>B248+B233</f>
        <v>25500</v>
      </c>
      <c r="C250" s="64"/>
      <c r="D250" s="27">
        <f>D248+D233</f>
        <v>23430</v>
      </c>
      <c r="E250" s="27">
        <f>E248+E233</f>
        <v>14700</v>
      </c>
      <c r="F250" s="27">
        <f>F248+F233</f>
        <v>8730</v>
      </c>
      <c r="G250" s="179">
        <f>F250/D250</f>
        <v>0.37259923175416132</v>
      </c>
    </row>
    <row r="251" spans="1:7" hidden="1" outlineLevel="1" x14ac:dyDescent="0.15"/>
    <row r="252" spans="1:7" collapsed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1"/>
  <sheetViews>
    <sheetView tabSelected="1" workbookViewId="0">
      <pane xSplit="2" ySplit="10" topLeftCell="F85" activePane="bottomRight" state="frozen"/>
      <selection pane="topRight" activeCell="C1" sqref="C1"/>
      <selection pane="bottomLeft" activeCell="A11" sqref="A11"/>
      <selection pane="bottomRight" activeCell="F110" sqref="F110"/>
    </sheetView>
    <sheetView workbookViewId="1">
      <selection activeCell="B17" sqref="B17"/>
    </sheetView>
    <sheetView workbookViewId="2"/>
  </sheetViews>
  <sheetFormatPr baseColWidth="10" defaultColWidth="9.1640625" defaultRowHeight="13" outlineLevelRow="1" x14ac:dyDescent="0.15"/>
  <cols>
    <col min="1" max="1" width="30.6640625" style="33" customWidth="1"/>
    <col min="2" max="2" width="6" style="33" hidden="1" customWidth="1"/>
    <col min="3" max="3" width="13.33203125" style="33" customWidth="1"/>
    <col min="4" max="5" width="11.33203125" style="33" customWidth="1"/>
    <col min="6" max="6" width="14.6640625" style="33" bestFit="1" customWidth="1"/>
    <col min="7" max="7" width="12.33203125" style="33" customWidth="1"/>
    <col min="8" max="8" width="12.1640625" style="33" bestFit="1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537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360</v>
      </c>
      <c r="B3" s="75"/>
      <c r="C3" s="63">
        <f>SUM(C12:N12)</f>
        <v>739340</v>
      </c>
      <c r="D3" s="63"/>
      <c r="E3" s="63">
        <f>SUM(O12:Z12)</f>
        <v>6201720</v>
      </c>
      <c r="F3" s="63"/>
      <c r="G3" s="63">
        <f>SUM(AA12:AL12)</f>
        <v>12832156.350000001</v>
      </c>
      <c r="H3" s="63"/>
      <c r="I3" s="63" t="e">
        <f>SUM(AM12:AX12)</f>
        <v>#REF!</v>
      </c>
      <c r="J3" s="63"/>
      <c r="K3" s="63" t="e">
        <f>SUM(AY12:BJ12)</f>
        <v>#REF!</v>
      </c>
      <c r="M3" s="322" t="e">
        <f>SUM(C3:K3)</f>
        <v>#REF!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648</v>
      </c>
      <c r="B4" s="75"/>
      <c r="C4" s="63">
        <f>SUM(C13:N13)</f>
        <v>201840</v>
      </c>
      <c r="D4" s="63"/>
      <c r="E4" s="63">
        <f>SUM(O13:Z13)</f>
        <v>1894970</v>
      </c>
      <c r="F4" s="63"/>
      <c r="G4" s="63">
        <f>SUM(AA13:AL13)</f>
        <v>-3880708.6500000004</v>
      </c>
      <c r="H4" s="63"/>
      <c r="I4" s="63" t="e">
        <f>SUM(AM13:AX13)</f>
        <v>#VALUE!</v>
      </c>
      <c r="J4" s="63"/>
      <c r="K4" s="63" t="e">
        <f>SUM(AY13:BJ13)</f>
        <v>#REF!</v>
      </c>
      <c r="M4" s="322" t="e">
        <f>SUM(C4:K4)</f>
        <v>#VALUE!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659</v>
      </c>
      <c r="B5" s="75"/>
      <c r="C5" s="96">
        <f>C4/C3</f>
        <v>0.2730002434603836</v>
      </c>
      <c r="D5" s="96"/>
      <c r="E5" s="96">
        <f>E4/E3</f>
        <v>0.30555555555555558</v>
      </c>
      <c r="F5" s="96"/>
      <c r="G5" s="96">
        <f>G4/G3</f>
        <v>-0.30242061771636691</v>
      </c>
      <c r="H5" s="96"/>
      <c r="I5" s="96" t="e">
        <f>I4/I3</f>
        <v>#VALUE!</v>
      </c>
      <c r="J5" s="96"/>
      <c r="K5" s="96" t="e">
        <f>K4/K3</f>
        <v>#REF!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654</v>
      </c>
      <c r="B6" s="75"/>
      <c r="C6" s="63">
        <f>SUM(C15:N15)</f>
        <v>112520</v>
      </c>
      <c r="D6" s="96">
        <f>C6/C3</f>
        <v>0.15218979089458165</v>
      </c>
      <c r="E6" s="63">
        <f>SUM(O15:Z15)</f>
        <v>-5067149780</v>
      </c>
      <c r="F6" s="96">
        <f>E6/E3</f>
        <v>-817.05555555555554</v>
      </c>
      <c r="G6" s="63">
        <f>SUM(AA15:AL15)</f>
        <v>-3880708.6500000004</v>
      </c>
      <c r="H6" s="96">
        <f>G6/G3</f>
        <v>-0.30242061771636691</v>
      </c>
      <c r="I6" s="63" t="e">
        <f>SUM(AM15:AX15)</f>
        <v>#REF!</v>
      </c>
      <c r="J6" s="96" t="e">
        <f>I6/I3</f>
        <v>#REF!</v>
      </c>
      <c r="K6" s="63" t="e">
        <f>SUM(AY15:BJ15)</f>
        <v>#REF!</v>
      </c>
      <c r="L6" s="96" t="e">
        <f>K6/K3</f>
        <v>#REF!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655</v>
      </c>
      <c r="B7" s="75"/>
      <c r="C7" s="63">
        <f>SUM(C16:N16)</f>
        <v>89320</v>
      </c>
      <c r="D7" s="96">
        <f>C7/C3</f>
        <v>0.12081045256580193</v>
      </c>
      <c r="E7" s="63">
        <f>SUM(O16:Z16)</f>
        <v>5069044750</v>
      </c>
      <c r="F7" s="96">
        <f>E7/E3</f>
        <v>817.36111111111109</v>
      </c>
      <c r="G7" s="63">
        <f>SUM(AA16:AL16)</f>
        <v>0</v>
      </c>
      <c r="H7" s="96">
        <f>G7/G3</f>
        <v>0</v>
      </c>
      <c r="I7" s="63" t="e">
        <f>SUM(AM16:AX16)</f>
        <v>#REF!</v>
      </c>
      <c r="J7" s="96" t="e">
        <f>I7/I3</f>
        <v>#REF!</v>
      </c>
      <c r="K7" s="63" t="e">
        <f>SUM(AY16:BJ16)</f>
        <v>#REF!</v>
      </c>
      <c r="L7" s="96" t="e">
        <f>K7/K3</f>
        <v>#REF!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76" t="s">
        <v>35</v>
      </c>
      <c r="D9" s="376"/>
      <c r="E9" s="376"/>
      <c r="F9" s="376"/>
      <c r="G9" s="376"/>
      <c r="H9" s="376"/>
      <c r="I9" s="376"/>
      <c r="J9" s="376"/>
      <c r="K9" s="376"/>
      <c r="L9" s="376"/>
      <c r="M9" s="376"/>
      <c r="N9" s="376"/>
      <c r="O9" s="376" t="s">
        <v>36</v>
      </c>
      <c r="P9" s="376"/>
      <c r="Q9" s="376"/>
      <c r="R9" s="376"/>
      <c r="S9" s="376"/>
      <c r="T9" s="376"/>
      <c r="U9" s="376"/>
      <c r="V9" s="376"/>
      <c r="W9" s="376"/>
      <c r="X9" s="376"/>
      <c r="Y9" s="376"/>
      <c r="Z9" s="376"/>
      <c r="AA9" s="376" t="s">
        <v>37</v>
      </c>
      <c r="AB9" s="376"/>
      <c r="AC9" s="376"/>
      <c r="AD9" s="376"/>
      <c r="AE9" s="376"/>
      <c r="AF9" s="376"/>
      <c r="AG9" s="376"/>
      <c r="AH9" s="376"/>
      <c r="AI9" s="376"/>
      <c r="AJ9" s="376"/>
      <c r="AK9" s="376"/>
      <c r="AL9" s="376"/>
      <c r="AM9" s="376" t="s">
        <v>38</v>
      </c>
      <c r="AN9" s="376"/>
      <c r="AO9" s="376"/>
      <c r="AP9" s="376"/>
      <c r="AQ9" s="376"/>
      <c r="AR9" s="376"/>
      <c r="AS9" s="376"/>
      <c r="AT9" s="376"/>
      <c r="AU9" s="376"/>
      <c r="AV9" s="376"/>
      <c r="AW9" s="376"/>
      <c r="AX9" s="376"/>
      <c r="AY9" s="376" t="s">
        <v>39</v>
      </c>
      <c r="AZ9" s="376"/>
      <c r="BA9" s="376"/>
      <c r="BB9" s="376"/>
      <c r="BC9" s="376"/>
      <c r="BD9" s="376"/>
      <c r="BE9" s="376"/>
      <c r="BF9" s="376"/>
      <c r="BG9" s="376"/>
      <c r="BH9" s="376"/>
      <c r="BI9" s="376"/>
      <c r="BJ9" s="376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360</v>
      </c>
      <c r="B12" s="75"/>
      <c r="C12" s="63">
        <f>C130</f>
        <v>0</v>
      </c>
      <c r="D12" s="63">
        <f>D130</f>
        <v>0</v>
      </c>
      <c r="E12" s="63">
        <f>E130</f>
        <v>0</v>
      </c>
      <c r="F12" s="63">
        <f>F130</f>
        <v>86900</v>
      </c>
      <c r="G12" s="63">
        <f>G130</f>
        <v>103280</v>
      </c>
      <c r="H12" s="63">
        <f>H130</f>
        <v>119660</v>
      </c>
      <c r="I12" s="63">
        <f>I130</f>
        <v>86900</v>
      </c>
      <c r="J12" s="63">
        <f>J130</f>
        <v>103280</v>
      </c>
      <c r="K12" s="63">
        <f>K130</f>
        <v>68020</v>
      </c>
      <c r="L12" s="63">
        <f>L130</f>
        <v>68020</v>
      </c>
      <c r="M12" s="63">
        <f t="shared" ref="M12:AH12" si="0">M130</f>
        <v>68020</v>
      </c>
      <c r="N12" s="63">
        <f t="shared" si="0"/>
        <v>35260</v>
      </c>
      <c r="O12" s="63">
        <f t="shared" si="0"/>
        <v>308160</v>
      </c>
      <c r="P12" s="63">
        <f t="shared" si="0"/>
        <v>500760</v>
      </c>
      <c r="Q12" s="63">
        <f t="shared" si="0"/>
        <v>558540</v>
      </c>
      <c r="R12" s="63">
        <f t="shared" si="0"/>
        <v>558540</v>
      </c>
      <c r="S12" s="63">
        <f t="shared" si="0"/>
        <v>616320</v>
      </c>
      <c r="T12" s="63">
        <f t="shared" si="0"/>
        <v>674100</v>
      </c>
      <c r="U12" s="63">
        <f t="shared" si="0"/>
        <v>558540</v>
      </c>
      <c r="V12" s="63">
        <f t="shared" si="0"/>
        <v>616320</v>
      </c>
      <c r="W12" s="63">
        <f t="shared" si="0"/>
        <v>500760</v>
      </c>
      <c r="X12" s="63">
        <f t="shared" si="0"/>
        <v>500760</v>
      </c>
      <c r="Y12" s="63">
        <f t="shared" si="0"/>
        <v>500760</v>
      </c>
      <c r="Z12" s="63">
        <f t="shared" si="0"/>
        <v>308160</v>
      </c>
      <c r="AA12" s="63">
        <f t="shared" si="0"/>
        <v>636123.99</v>
      </c>
      <c r="AB12" s="63">
        <f t="shared" si="0"/>
        <v>1030959.57</v>
      </c>
      <c r="AC12" s="63">
        <f t="shared" si="0"/>
        <v>1162571.43</v>
      </c>
      <c r="AD12" s="63">
        <f t="shared" si="0"/>
        <v>1162571.43</v>
      </c>
      <c r="AE12" s="63">
        <f t="shared" si="0"/>
        <v>1272247.98</v>
      </c>
      <c r="AF12" s="63">
        <f t="shared" si="0"/>
        <v>1403859.84</v>
      </c>
      <c r="AG12" s="63">
        <f t="shared" si="0"/>
        <v>1162571.43</v>
      </c>
      <c r="AH12" s="63">
        <f t="shared" si="0"/>
        <v>1272247.98</v>
      </c>
      <c r="AI12" s="63">
        <f t="shared" ref="AI12:BJ12" si="1">AI130</f>
        <v>1030959.57</v>
      </c>
      <c r="AJ12" s="63">
        <f t="shared" si="1"/>
        <v>1030959.57</v>
      </c>
      <c r="AK12" s="63">
        <f t="shared" si="1"/>
        <v>1030959.57</v>
      </c>
      <c r="AL12" s="63">
        <f t="shared" si="1"/>
        <v>636123.99</v>
      </c>
      <c r="AM12" s="63" t="e">
        <f t="shared" si="1"/>
        <v>#REF!</v>
      </c>
      <c r="AN12" s="63" t="e">
        <f t="shared" si="1"/>
        <v>#REF!</v>
      </c>
      <c r="AO12" s="63" t="e">
        <f t="shared" si="1"/>
        <v>#REF!</v>
      </c>
      <c r="AP12" s="63" t="e">
        <f t="shared" si="1"/>
        <v>#REF!</v>
      </c>
      <c r="AQ12" s="63" t="e">
        <f t="shared" si="1"/>
        <v>#REF!</v>
      </c>
      <c r="AR12" s="63" t="e">
        <f t="shared" si="1"/>
        <v>#REF!</v>
      </c>
      <c r="AS12" s="63" t="e">
        <f t="shared" si="1"/>
        <v>#REF!</v>
      </c>
      <c r="AT12" s="63" t="e">
        <f t="shared" si="1"/>
        <v>#REF!</v>
      </c>
      <c r="AU12" s="63" t="e">
        <f t="shared" si="1"/>
        <v>#REF!</v>
      </c>
      <c r="AV12" s="63" t="e">
        <f t="shared" si="1"/>
        <v>#REF!</v>
      </c>
      <c r="AW12" s="63" t="e">
        <f t="shared" si="1"/>
        <v>#REF!</v>
      </c>
      <c r="AX12" s="63" t="e">
        <f t="shared" si="1"/>
        <v>#REF!</v>
      </c>
      <c r="AY12" s="63" t="e">
        <f t="shared" si="1"/>
        <v>#REF!</v>
      </c>
      <c r="AZ12" s="63" t="e">
        <f t="shared" si="1"/>
        <v>#REF!</v>
      </c>
      <c r="BA12" s="63" t="e">
        <f t="shared" si="1"/>
        <v>#REF!</v>
      </c>
      <c r="BB12" s="63" t="e">
        <f t="shared" si="1"/>
        <v>#REF!</v>
      </c>
      <c r="BC12" s="63" t="e">
        <f t="shared" si="1"/>
        <v>#REF!</v>
      </c>
      <c r="BD12" s="63" t="e">
        <f t="shared" si="1"/>
        <v>#REF!</v>
      </c>
      <c r="BE12" s="63" t="e">
        <f t="shared" si="1"/>
        <v>#REF!</v>
      </c>
      <c r="BF12" s="63" t="e">
        <f t="shared" si="1"/>
        <v>#REF!</v>
      </c>
      <c r="BG12" s="63" t="e">
        <f t="shared" si="1"/>
        <v>#REF!</v>
      </c>
      <c r="BH12" s="63" t="e">
        <f t="shared" si="1"/>
        <v>#REF!</v>
      </c>
      <c r="BI12" s="63" t="e">
        <f t="shared" si="1"/>
        <v>#REF!</v>
      </c>
      <c r="BJ12" s="63" t="e">
        <f t="shared" si="1"/>
        <v>#REF!</v>
      </c>
    </row>
    <row r="13" spans="1:62" x14ac:dyDescent="0.15">
      <c r="A13" s="33" t="s">
        <v>648</v>
      </c>
      <c r="B13" s="75"/>
      <c r="C13" s="63">
        <f>C131</f>
        <v>0</v>
      </c>
      <c r="D13" s="63">
        <f>D131</f>
        <v>0</v>
      </c>
      <c r="E13" s="63">
        <f>E131</f>
        <v>0</v>
      </c>
      <c r="F13" s="63">
        <f>F131</f>
        <v>24400</v>
      </c>
      <c r="G13" s="63">
        <f>G131</f>
        <v>28280</v>
      </c>
      <c r="H13" s="63">
        <f>H131</f>
        <v>32160</v>
      </c>
      <c r="I13" s="63">
        <f>I131</f>
        <v>24400</v>
      </c>
      <c r="J13" s="63">
        <f>J131</f>
        <v>28280</v>
      </c>
      <c r="K13" s="63">
        <f>K131</f>
        <v>18020</v>
      </c>
      <c r="L13" s="63">
        <f>L131</f>
        <v>18020</v>
      </c>
      <c r="M13" s="63">
        <f t="shared" ref="M13:AH13" si="2">M131</f>
        <v>18020</v>
      </c>
      <c r="N13" s="63">
        <f t="shared" si="2"/>
        <v>10260</v>
      </c>
      <c r="O13" s="63">
        <f t="shared" si="2"/>
        <v>94160</v>
      </c>
      <c r="P13" s="63">
        <f t="shared" si="2"/>
        <v>153010</v>
      </c>
      <c r="Q13" s="63">
        <f t="shared" si="2"/>
        <v>170665</v>
      </c>
      <c r="R13" s="63">
        <f t="shared" si="2"/>
        <v>170665</v>
      </c>
      <c r="S13" s="63">
        <f t="shared" si="2"/>
        <v>188320</v>
      </c>
      <c r="T13" s="63">
        <f t="shared" si="2"/>
        <v>205975</v>
      </c>
      <c r="U13" s="63">
        <f t="shared" si="2"/>
        <v>170665</v>
      </c>
      <c r="V13" s="63">
        <f t="shared" si="2"/>
        <v>188320</v>
      </c>
      <c r="W13" s="63">
        <f t="shared" si="2"/>
        <v>153010</v>
      </c>
      <c r="X13" s="63">
        <f t="shared" si="2"/>
        <v>153010</v>
      </c>
      <c r="Y13" s="63">
        <f t="shared" si="2"/>
        <v>153010</v>
      </c>
      <c r="Z13" s="63">
        <f t="shared" si="2"/>
        <v>94160</v>
      </c>
      <c r="AA13" s="63">
        <f t="shared" si="2"/>
        <v>-192377.01</v>
      </c>
      <c r="AB13" s="63">
        <f t="shared" si="2"/>
        <v>-311783.43</v>
      </c>
      <c r="AC13" s="63">
        <f t="shared" si="2"/>
        <v>-351585.57</v>
      </c>
      <c r="AD13" s="63">
        <f t="shared" si="2"/>
        <v>-351585.57</v>
      </c>
      <c r="AE13" s="63">
        <f t="shared" si="2"/>
        <v>-384754.02</v>
      </c>
      <c r="AF13" s="63">
        <f t="shared" si="2"/>
        <v>-424556.16</v>
      </c>
      <c r="AG13" s="63">
        <f t="shared" si="2"/>
        <v>-351585.57</v>
      </c>
      <c r="AH13" s="63">
        <f t="shared" si="2"/>
        <v>-384754.02</v>
      </c>
      <c r="AI13" s="63">
        <f t="shared" ref="AI13:BJ13" si="3">AI131</f>
        <v>-311783.43</v>
      </c>
      <c r="AJ13" s="63">
        <f t="shared" si="3"/>
        <v>-311783.43</v>
      </c>
      <c r="AK13" s="63">
        <f t="shared" si="3"/>
        <v>-311783.43</v>
      </c>
      <c r="AL13" s="63">
        <f t="shared" si="3"/>
        <v>-192377.01</v>
      </c>
      <c r="AM13" s="63" t="e">
        <f t="shared" si="3"/>
        <v>#VALUE!</v>
      </c>
      <c r="AN13" s="63" t="e">
        <f t="shared" si="3"/>
        <v>#VALUE!</v>
      </c>
      <c r="AO13" s="63" t="e">
        <f t="shared" si="3"/>
        <v>#VALUE!</v>
      </c>
      <c r="AP13" s="63" t="e">
        <f t="shared" si="3"/>
        <v>#VALUE!</v>
      </c>
      <c r="AQ13" s="63" t="e">
        <f t="shared" si="3"/>
        <v>#VALUE!</v>
      </c>
      <c r="AR13" s="63" t="e">
        <f t="shared" si="3"/>
        <v>#VALUE!</v>
      </c>
      <c r="AS13" s="63" t="e">
        <f t="shared" si="3"/>
        <v>#VALUE!</v>
      </c>
      <c r="AT13" s="63" t="e">
        <f t="shared" si="3"/>
        <v>#VALUE!</v>
      </c>
      <c r="AU13" s="63" t="e">
        <f t="shared" si="3"/>
        <v>#VALUE!</v>
      </c>
      <c r="AV13" s="63" t="e">
        <f t="shared" si="3"/>
        <v>#VALUE!</v>
      </c>
      <c r="AW13" s="63" t="e">
        <f t="shared" si="3"/>
        <v>#VALUE!</v>
      </c>
      <c r="AX13" s="63" t="e">
        <f t="shared" si="3"/>
        <v>#VALUE!</v>
      </c>
      <c r="AY13" s="63" t="e">
        <f t="shared" si="3"/>
        <v>#REF!</v>
      </c>
      <c r="AZ13" s="63" t="e">
        <f t="shared" si="3"/>
        <v>#REF!</v>
      </c>
      <c r="BA13" s="63" t="e">
        <f t="shared" si="3"/>
        <v>#REF!</v>
      </c>
      <c r="BB13" s="63" t="e">
        <f t="shared" si="3"/>
        <v>#REF!</v>
      </c>
      <c r="BC13" s="63" t="e">
        <f t="shared" si="3"/>
        <v>#REF!</v>
      </c>
      <c r="BD13" s="63" t="e">
        <f t="shared" si="3"/>
        <v>#REF!</v>
      </c>
      <c r="BE13" s="63" t="e">
        <f t="shared" si="3"/>
        <v>#REF!</v>
      </c>
      <c r="BF13" s="63" t="e">
        <f t="shared" si="3"/>
        <v>#REF!</v>
      </c>
      <c r="BG13" s="63" t="e">
        <f t="shared" si="3"/>
        <v>#REF!</v>
      </c>
      <c r="BH13" s="63" t="e">
        <f t="shared" si="3"/>
        <v>#REF!</v>
      </c>
      <c r="BI13" s="63" t="e">
        <f t="shared" si="3"/>
        <v>#REF!</v>
      </c>
      <c r="BJ13" s="63" t="e">
        <f t="shared" si="3"/>
        <v>#REF!</v>
      </c>
    </row>
    <row r="14" spans="1:62" x14ac:dyDescent="0.15">
      <c r="A14" s="33" t="s">
        <v>653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0.28078250863060988</v>
      </c>
      <c r="G14" s="96">
        <f>IF(G12&gt;0,G13/G12,0)</f>
        <v>0.27381874515879162</v>
      </c>
      <c r="H14" s="96">
        <f t="shared" ref="H14:BJ14" si="4">IF(H12&gt;0,H13/H12,0)</f>
        <v>0.26876149089085744</v>
      </c>
      <c r="I14" s="96">
        <f t="shared" si="4"/>
        <v>0.28078250863060988</v>
      </c>
      <c r="J14" s="96">
        <f t="shared" si="4"/>
        <v>0.27381874515879162</v>
      </c>
      <c r="K14" s="96">
        <f t="shared" si="4"/>
        <v>0.26492208174066451</v>
      </c>
      <c r="L14" s="96">
        <f t="shared" si="4"/>
        <v>0.26492208174066451</v>
      </c>
      <c r="M14" s="96">
        <f t="shared" si="4"/>
        <v>0.26492208174066451</v>
      </c>
      <c r="N14" s="96">
        <f t="shared" si="4"/>
        <v>0.29098128190584233</v>
      </c>
      <c r="O14" s="96">
        <f t="shared" si="4"/>
        <v>0.30555555555555558</v>
      </c>
      <c r="P14" s="96">
        <f t="shared" si="4"/>
        <v>0.30555555555555558</v>
      </c>
      <c r="Q14" s="96">
        <f t="shared" si="4"/>
        <v>0.30555555555555558</v>
      </c>
      <c r="R14" s="96">
        <f t="shared" si="4"/>
        <v>0.30555555555555558</v>
      </c>
      <c r="S14" s="96">
        <f t="shared" si="4"/>
        <v>0.30555555555555558</v>
      </c>
      <c r="T14" s="96">
        <f t="shared" si="4"/>
        <v>0.30555555555555558</v>
      </c>
      <c r="U14" s="96">
        <f t="shared" si="4"/>
        <v>0.30555555555555558</v>
      </c>
      <c r="V14" s="96">
        <f t="shared" si="4"/>
        <v>0.30555555555555558</v>
      </c>
      <c r="W14" s="96">
        <f t="shared" si="4"/>
        <v>0.30555555555555558</v>
      </c>
      <c r="X14" s="96">
        <f t="shared" si="4"/>
        <v>0.30555555555555558</v>
      </c>
      <c r="Y14" s="96">
        <f t="shared" si="4"/>
        <v>0.30555555555555558</v>
      </c>
      <c r="Z14" s="96">
        <f t="shared" si="4"/>
        <v>0.30555555555555558</v>
      </c>
      <c r="AA14" s="96">
        <f t="shared" si="4"/>
        <v>-0.30242061771636691</v>
      </c>
      <c r="AB14" s="96">
        <f t="shared" si="4"/>
        <v>-0.30242061771636691</v>
      </c>
      <c r="AC14" s="96">
        <f t="shared" si="4"/>
        <v>-0.30242061771636691</v>
      </c>
      <c r="AD14" s="96">
        <f t="shared" si="4"/>
        <v>-0.30242061771636691</v>
      </c>
      <c r="AE14" s="96">
        <f t="shared" si="4"/>
        <v>-0.30242061771636691</v>
      </c>
      <c r="AF14" s="96">
        <f t="shared" si="4"/>
        <v>-0.30242061771636686</v>
      </c>
      <c r="AG14" s="96">
        <f t="shared" si="4"/>
        <v>-0.30242061771636691</v>
      </c>
      <c r="AH14" s="96">
        <f t="shared" si="4"/>
        <v>-0.30242061771636691</v>
      </c>
      <c r="AI14" s="96">
        <f t="shared" si="4"/>
        <v>-0.30242061771636691</v>
      </c>
      <c r="AJ14" s="96">
        <f t="shared" si="4"/>
        <v>-0.30242061771636691</v>
      </c>
      <c r="AK14" s="96">
        <f t="shared" si="4"/>
        <v>-0.30242061771636691</v>
      </c>
      <c r="AL14" s="96">
        <f t="shared" si="4"/>
        <v>-0.30242061771636691</v>
      </c>
      <c r="AM14" s="96" t="e">
        <f t="shared" si="4"/>
        <v>#REF!</v>
      </c>
      <c r="AN14" s="96" t="e">
        <f t="shared" si="4"/>
        <v>#REF!</v>
      </c>
      <c r="AO14" s="96" t="e">
        <f t="shared" si="4"/>
        <v>#REF!</v>
      </c>
      <c r="AP14" s="96" t="e">
        <f t="shared" si="4"/>
        <v>#REF!</v>
      </c>
      <c r="AQ14" s="96" t="e">
        <f t="shared" si="4"/>
        <v>#REF!</v>
      </c>
      <c r="AR14" s="96" t="e">
        <f t="shared" si="4"/>
        <v>#REF!</v>
      </c>
      <c r="AS14" s="96" t="e">
        <f t="shared" si="4"/>
        <v>#REF!</v>
      </c>
      <c r="AT14" s="96" t="e">
        <f t="shared" si="4"/>
        <v>#REF!</v>
      </c>
      <c r="AU14" s="96" t="e">
        <f t="shared" si="4"/>
        <v>#REF!</v>
      </c>
      <c r="AV14" s="96" t="e">
        <f t="shared" si="4"/>
        <v>#REF!</v>
      </c>
      <c r="AW14" s="96" t="e">
        <f t="shared" si="4"/>
        <v>#REF!</v>
      </c>
      <c r="AX14" s="96" t="e">
        <f t="shared" si="4"/>
        <v>#REF!</v>
      </c>
      <c r="AY14" s="96" t="e">
        <f t="shared" si="4"/>
        <v>#REF!</v>
      </c>
      <c r="AZ14" s="96" t="e">
        <f t="shared" si="4"/>
        <v>#REF!</v>
      </c>
      <c r="BA14" s="96" t="e">
        <f t="shared" si="4"/>
        <v>#REF!</v>
      </c>
      <c r="BB14" s="96" t="e">
        <f t="shared" si="4"/>
        <v>#REF!</v>
      </c>
      <c r="BC14" s="96" t="e">
        <f t="shared" si="4"/>
        <v>#REF!</v>
      </c>
      <c r="BD14" s="96" t="e">
        <f t="shared" si="4"/>
        <v>#REF!</v>
      </c>
      <c r="BE14" s="96" t="e">
        <f t="shared" si="4"/>
        <v>#REF!</v>
      </c>
      <c r="BF14" s="96" t="e">
        <f t="shared" si="4"/>
        <v>#REF!</v>
      </c>
      <c r="BG14" s="96" t="e">
        <f t="shared" si="4"/>
        <v>#REF!</v>
      </c>
      <c r="BH14" s="96" t="e">
        <f t="shared" si="4"/>
        <v>#REF!</v>
      </c>
      <c r="BI14" s="96" t="e">
        <f t="shared" si="4"/>
        <v>#REF!</v>
      </c>
      <c r="BJ14" s="96" t="e">
        <f t="shared" si="4"/>
        <v>#REF!</v>
      </c>
    </row>
    <row r="15" spans="1:62" x14ac:dyDescent="0.15">
      <c r="A15" s="33" t="s">
        <v>654</v>
      </c>
      <c r="B15" s="75"/>
      <c r="C15" s="63">
        <f t="shared" ref="C15:AH15" si="5">C23</f>
        <v>0</v>
      </c>
      <c r="D15" s="63">
        <f t="shared" si="5"/>
        <v>0</v>
      </c>
      <c r="E15" s="63">
        <f t="shared" si="5"/>
        <v>0</v>
      </c>
      <c r="F15" s="63">
        <f t="shared" si="5"/>
        <v>11640</v>
      </c>
      <c r="G15" s="63">
        <f t="shared" si="5"/>
        <v>15520</v>
      </c>
      <c r="H15" s="63">
        <f t="shared" si="5"/>
        <v>19400</v>
      </c>
      <c r="I15" s="63">
        <f t="shared" si="5"/>
        <v>11640</v>
      </c>
      <c r="J15" s="63">
        <f t="shared" si="5"/>
        <v>15520</v>
      </c>
      <c r="K15" s="63">
        <f t="shared" si="5"/>
        <v>11640</v>
      </c>
      <c r="L15" s="63">
        <f t="shared" si="5"/>
        <v>11640</v>
      </c>
      <c r="M15" s="63">
        <f t="shared" si="5"/>
        <v>11640</v>
      </c>
      <c r="N15" s="63">
        <f t="shared" si="5"/>
        <v>3880</v>
      </c>
      <c r="O15" s="63">
        <f t="shared" si="5"/>
        <v>-251783840</v>
      </c>
      <c r="P15" s="63">
        <f t="shared" si="5"/>
        <v>-409148740</v>
      </c>
      <c r="Q15" s="63">
        <f t="shared" si="5"/>
        <v>-456358210</v>
      </c>
      <c r="R15" s="63">
        <f t="shared" si="5"/>
        <v>-456358210</v>
      </c>
      <c r="S15" s="63">
        <f t="shared" si="5"/>
        <v>-503567680</v>
      </c>
      <c r="T15" s="63">
        <f t="shared" si="5"/>
        <v>-550777150</v>
      </c>
      <c r="U15" s="63">
        <f t="shared" si="5"/>
        <v>-456358210</v>
      </c>
      <c r="V15" s="63">
        <f t="shared" si="5"/>
        <v>-503567680</v>
      </c>
      <c r="W15" s="63">
        <f t="shared" si="5"/>
        <v>-409148740</v>
      </c>
      <c r="X15" s="63">
        <f t="shared" si="5"/>
        <v>-409148740</v>
      </c>
      <c r="Y15" s="63">
        <f t="shared" si="5"/>
        <v>-409148740</v>
      </c>
      <c r="Z15" s="63">
        <f t="shared" si="5"/>
        <v>-251783840</v>
      </c>
      <c r="AA15" s="63">
        <f t="shared" si="5"/>
        <v>-192377.01</v>
      </c>
      <c r="AB15" s="63">
        <f t="shared" si="5"/>
        <v>-311783.43</v>
      </c>
      <c r="AC15" s="63">
        <f t="shared" si="5"/>
        <v>-351585.57</v>
      </c>
      <c r="AD15" s="63">
        <f t="shared" si="5"/>
        <v>-351585.57</v>
      </c>
      <c r="AE15" s="63">
        <f t="shared" si="5"/>
        <v>-384754.02</v>
      </c>
      <c r="AF15" s="63">
        <f t="shared" si="5"/>
        <v>-424556.16</v>
      </c>
      <c r="AG15" s="63">
        <f t="shared" si="5"/>
        <v>-351585.57</v>
      </c>
      <c r="AH15" s="63">
        <f t="shared" si="5"/>
        <v>-384754.02</v>
      </c>
      <c r="AI15" s="63">
        <f t="shared" ref="AI15:BJ15" si="6">AI23</f>
        <v>-311783.43</v>
      </c>
      <c r="AJ15" s="63">
        <f t="shared" si="6"/>
        <v>-311783.43</v>
      </c>
      <c r="AK15" s="63">
        <f t="shared" si="6"/>
        <v>-311783.43</v>
      </c>
      <c r="AL15" s="63">
        <f t="shared" si="6"/>
        <v>-192377.01</v>
      </c>
      <c r="AM15" s="63" t="e">
        <f t="shared" si="6"/>
        <v>#REF!</v>
      </c>
      <c r="AN15" s="63" t="e">
        <f t="shared" si="6"/>
        <v>#REF!</v>
      </c>
      <c r="AO15" s="63" t="e">
        <f t="shared" si="6"/>
        <v>#REF!</v>
      </c>
      <c r="AP15" s="63" t="e">
        <f t="shared" si="6"/>
        <v>#REF!</v>
      </c>
      <c r="AQ15" s="63" t="e">
        <f t="shared" si="6"/>
        <v>#REF!</v>
      </c>
      <c r="AR15" s="63" t="e">
        <f t="shared" si="6"/>
        <v>#REF!</v>
      </c>
      <c r="AS15" s="63" t="e">
        <f t="shared" si="6"/>
        <v>#REF!</v>
      </c>
      <c r="AT15" s="63" t="e">
        <f t="shared" si="6"/>
        <v>#REF!</v>
      </c>
      <c r="AU15" s="63" t="e">
        <f t="shared" si="6"/>
        <v>#REF!</v>
      </c>
      <c r="AV15" s="63" t="e">
        <f t="shared" si="6"/>
        <v>#REF!</v>
      </c>
      <c r="AW15" s="63" t="e">
        <f t="shared" si="6"/>
        <v>#REF!</v>
      </c>
      <c r="AX15" s="63" t="e">
        <f t="shared" si="6"/>
        <v>#REF!</v>
      </c>
      <c r="AY15" s="63" t="e">
        <f t="shared" si="6"/>
        <v>#REF!</v>
      </c>
      <c r="AZ15" s="63" t="e">
        <f t="shared" si="6"/>
        <v>#REF!</v>
      </c>
      <c r="BA15" s="63" t="e">
        <f t="shared" si="6"/>
        <v>#REF!</v>
      </c>
      <c r="BB15" s="63" t="e">
        <f t="shared" si="6"/>
        <v>#REF!</v>
      </c>
      <c r="BC15" s="63" t="e">
        <f t="shared" si="6"/>
        <v>#REF!</v>
      </c>
      <c r="BD15" s="63" t="e">
        <f t="shared" si="6"/>
        <v>#REF!</v>
      </c>
      <c r="BE15" s="63" t="e">
        <f t="shared" si="6"/>
        <v>#REF!</v>
      </c>
      <c r="BF15" s="63" t="e">
        <f t="shared" si="6"/>
        <v>#REF!</v>
      </c>
      <c r="BG15" s="63" t="e">
        <f t="shared" si="6"/>
        <v>#REF!</v>
      </c>
      <c r="BH15" s="63" t="e">
        <f t="shared" si="6"/>
        <v>#REF!</v>
      </c>
      <c r="BI15" s="63" t="e">
        <f t="shared" si="6"/>
        <v>#REF!</v>
      </c>
      <c r="BJ15" s="63" t="e">
        <f t="shared" si="6"/>
        <v>#REF!</v>
      </c>
    </row>
    <row r="16" spans="1:62" x14ac:dyDescent="0.15">
      <c r="A16" s="33" t="s">
        <v>655</v>
      </c>
      <c r="B16" s="75"/>
      <c r="C16" s="63">
        <f t="shared" ref="C16:AH16" si="7">C31</f>
        <v>0</v>
      </c>
      <c r="D16" s="63">
        <f t="shared" si="7"/>
        <v>0</v>
      </c>
      <c r="E16" s="63">
        <f t="shared" si="7"/>
        <v>0</v>
      </c>
      <c r="F16" s="63">
        <f t="shared" si="7"/>
        <v>12760</v>
      </c>
      <c r="G16" s="63">
        <f t="shared" si="7"/>
        <v>12760</v>
      </c>
      <c r="H16" s="63">
        <f t="shared" si="7"/>
        <v>12760</v>
      </c>
      <c r="I16" s="63">
        <f t="shared" si="7"/>
        <v>12760</v>
      </c>
      <c r="J16" s="63">
        <f t="shared" si="7"/>
        <v>12760</v>
      </c>
      <c r="K16" s="63">
        <f t="shared" si="7"/>
        <v>6380</v>
      </c>
      <c r="L16" s="63">
        <f t="shared" si="7"/>
        <v>6380</v>
      </c>
      <c r="M16" s="63">
        <f t="shared" si="7"/>
        <v>6380</v>
      </c>
      <c r="N16" s="63">
        <f t="shared" si="7"/>
        <v>6380</v>
      </c>
      <c r="O16" s="63">
        <f t="shared" si="7"/>
        <v>251878000</v>
      </c>
      <c r="P16" s="63">
        <f t="shared" si="7"/>
        <v>409301750</v>
      </c>
      <c r="Q16" s="63">
        <f t="shared" si="7"/>
        <v>456528875</v>
      </c>
      <c r="R16" s="63">
        <f t="shared" si="7"/>
        <v>456528875</v>
      </c>
      <c r="S16" s="63">
        <f t="shared" si="7"/>
        <v>503756000</v>
      </c>
      <c r="T16" s="63">
        <f t="shared" si="7"/>
        <v>550983125</v>
      </c>
      <c r="U16" s="63">
        <f t="shared" si="7"/>
        <v>456528875</v>
      </c>
      <c r="V16" s="63">
        <f t="shared" si="7"/>
        <v>503756000</v>
      </c>
      <c r="W16" s="63">
        <f t="shared" si="7"/>
        <v>409301750</v>
      </c>
      <c r="X16" s="63">
        <f t="shared" si="7"/>
        <v>409301750</v>
      </c>
      <c r="Y16" s="63">
        <f t="shared" si="7"/>
        <v>409301750</v>
      </c>
      <c r="Z16" s="63">
        <f t="shared" si="7"/>
        <v>251878000</v>
      </c>
      <c r="AA16" s="63">
        <f t="shared" si="7"/>
        <v>0</v>
      </c>
      <c r="AB16" s="63">
        <f t="shared" si="7"/>
        <v>0</v>
      </c>
      <c r="AC16" s="63">
        <f t="shared" si="7"/>
        <v>0</v>
      </c>
      <c r="AD16" s="63">
        <f t="shared" si="7"/>
        <v>0</v>
      </c>
      <c r="AE16" s="63">
        <f t="shared" si="7"/>
        <v>0</v>
      </c>
      <c r="AF16" s="63">
        <f t="shared" si="7"/>
        <v>0</v>
      </c>
      <c r="AG16" s="63">
        <f t="shared" si="7"/>
        <v>0</v>
      </c>
      <c r="AH16" s="63">
        <f t="shared" si="7"/>
        <v>0</v>
      </c>
      <c r="AI16" s="63">
        <f t="shared" ref="AI16:BJ16" si="8">AI31</f>
        <v>0</v>
      </c>
      <c r="AJ16" s="63">
        <f t="shared" si="8"/>
        <v>0</v>
      </c>
      <c r="AK16" s="63">
        <f t="shared" si="8"/>
        <v>0</v>
      </c>
      <c r="AL16" s="63">
        <f t="shared" si="8"/>
        <v>0</v>
      </c>
      <c r="AM16" s="63" t="e">
        <f t="shared" si="8"/>
        <v>#REF!</v>
      </c>
      <c r="AN16" s="63" t="e">
        <f t="shared" si="8"/>
        <v>#REF!</v>
      </c>
      <c r="AO16" s="63" t="e">
        <f t="shared" si="8"/>
        <v>#REF!</v>
      </c>
      <c r="AP16" s="63" t="e">
        <f t="shared" si="8"/>
        <v>#REF!</v>
      </c>
      <c r="AQ16" s="63" t="e">
        <f t="shared" si="8"/>
        <v>#REF!</v>
      </c>
      <c r="AR16" s="63" t="e">
        <f t="shared" si="8"/>
        <v>#REF!</v>
      </c>
      <c r="AS16" s="63" t="e">
        <f t="shared" si="8"/>
        <v>#REF!</v>
      </c>
      <c r="AT16" s="63" t="e">
        <f t="shared" si="8"/>
        <v>#REF!</v>
      </c>
      <c r="AU16" s="63" t="e">
        <f t="shared" si="8"/>
        <v>#REF!</v>
      </c>
      <c r="AV16" s="63" t="e">
        <f t="shared" si="8"/>
        <v>#REF!</v>
      </c>
      <c r="AW16" s="63" t="e">
        <f t="shared" si="8"/>
        <v>#REF!</v>
      </c>
      <c r="AX16" s="63" t="e">
        <f t="shared" si="8"/>
        <v>#REF!</v>
      </c>
      <c r="AY16" s="63" t="e">
        <f t="shared" si="8"/>
        <v>#REF!</v>
      </c>
      <c r="AZ16" s="63" t="e">
        <f t="shared" si="8"/>
        <v>#REF!</v>
      </c>
      <c r="BA16" s="63" t="e">
        <f t="shared" si="8"/>
        <v>#REF!</v>
      </c>
      <c r="BB16" s="63" t="e">
        <f t="shared" si="8"/>
        <v>#REF!</v>
      </c>
      <c r="BC16" s="63" t="e">
        <f t="shared" si="8"/>
        <v>#REF!</v>
      </c>
      <c r="BD16" s="63" t="e">
        <f t="shared" si="8"/>
        <v>#REF!</v>
      </c>
      <c r="BE16" s="63" t="e">
        <f t="shared" si="8"/>
        <v>#REF!</v>
      </c>
      <c r="BF16" s="63" t="e">
        <f t="shared" si="8"/>
        <v>#REF!</v>
      </c>
      <c r="BG16" s="63" t="e">
        <f t="shared" si="8"/>
        <v>#REF!</v>
      </c>
      <c r="BH16" s="63" t="e">
        <f t="shared" si="8"/>
        <v>#REF!</v>
      </c>
      <c r="BI16" s="63" t="e">
        <f t="shared" si="8"/>
        <v>#REF!</v>
      </c>
      <c r="BJ16" s="63" t="e">
        <f t="shared" si="8"/>
        <v>#REF!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">
        <v>645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643</v>
      </c>
      <c r="B19" s="75"/>
      <c r="C19" s="101">
        <f t="shared" ref="C19:AH19" si="9">C74</f>
        <v>0</v>
      </c>
      <c r="D19" s="101">
        <f t="shared" si="9"/>
        <v>0</v>
      </c>
      <c r="E19" s="101">
        <f t="shared" si="9"/>
        <v>0</v>
      </c>
      <c r="F19" s="101">
        <f t="shared" si="9"/>
        <v>3</v>
      </c>
      <c r="G19" s="101">
        <f t="shared" si="9"/>
        <v>4</v>
      </c>
      <c r="H19" s="101">
        <f t="shared" si="9"/>
        <v>5</v>
      </c>
      <c r="I19" s="101">
        <f t="shared" si="9"/>
        <v>3</v>
      </c>
      <c r="J19" s="101">
        <f t="shared" si="9"/>
        <v>4</v>
      </c>
      <c r="K19" s="101">
        <f t="shared" si="9"/>
        <v>3</v>
      </c>
      <c r="L19" s="101">
        <f t="shared" si="9"/>
        <v>3</v>
      </c>
      <c r="M19" s="101">
        <f t="shared" si="9"/>
        <v>3</v>
      </c>
      <c r="N19" s="101">
        <f t="shared" si="9"/>
        <v>1</v>
      </c>
      <c r="O19" s="101">
        <f t="shared" si="9"/>
        <v>-42784</v>
      </c>
      <c r="P19" s="101">
        <f t="shared" si="9"/>
        <v>-69524</v>
      </c>
      <c r="Q19" s="101">
        <f t="shared" si="9"/>
        <v>-77546</v>
      </c>
      <c r="R19" s="101">
        <f t="shared" si="9"/>
        <v>-77546</v>
      </c>
      <c r="S19" s="101">
        <f t="shared" si="9"/>
        <v>-85568</v>
      </c>
      <c r="T19" s="101">
        <f t="shared" si="9"/>
        <v>-93590</v>
      </c>
      <c r="U19" s="101">
        <f t="shared" si="9"/>
        <v>-77546</v>
      </c>
      <c r="V19" s="101">
        <f t="shared" si="9"/>
        <v>-85568</v>
      </c>
      <c r="W19" s="101">
        <f t="shared" si="9"/>
        <v>-69524</v>
      </c>
      <c r="X19" s="101">
        <f t="shared" si="9"/>
        <v>-69524</v>
      </c>
      <c r="Y19" s="101">
        <f t="shared" si="9"/>
        <v>-69524</v>
      </c>
      <c r="Z19" s="101">
        <f t="shared" si="9"/>
        <v>-42784</v>
      </c>
      <c r="AA19" s="101">
        <f t="shared" si="9"/>
        <v>29</v>
      </c>
      <c r="AB19" s="101">
        <f t="shared" si="9"/>
        <v>47</v>
      </c>
      <c r="AC19" s="101">
        <f t="shared" si="9"/>
        <v>53</v>
      </c>
      <c r="AD19" s="101">
        <f t="shared" si="9"/>
        <v>53</v>
      </c>
      <c r="AE19" s="101">
        <f t="shared" si="9"/>
        <v>58</v>
      </c>
      <c r="AF19" s="101">
        <f t="shared" si="9"/>
        <v>64</v>
      </c>
      <c r="AG19" s="101">
        <f t="shared" si="9"/>
        <v>53</v>
      </c>
      <c r="AH19" s="101">
        <f t="shared" si="9"/>
        <v>58</v>
      </c>
      <c r="AI19" s="101">
        <f t="shared" ref="AI19:BJ19" si="10">AI74</f>
        <v>47</v>
      </c>
      <c r="AJ19" s="101">
        <f t="shared" si="10"/>
        <v>47</v>
      </c>
      <c r="AK19" s="101">
        <f t="shared" si="10"/>
        <v>47</v>
      </c>
      <c r="AL19" s="101">
        <f t="shared" si="10"/>
        <v>29</v>
      </c>
      <c r="AM19" s="101" t="e">
        <f t="shared" si="10"/>
        <v>#REF!</v>
      </c>
      <c r="AN19" s="101" t="e">
        <f t="shared" si="10"/>
        <v>#REF!</v>
      </c>
      <c r="AO19" s="101" t="e">
        <f t="shared" si="10"/>
        <v>#REF!</v>
      </c>
      <c r="AP19" s="101" t="e">
        <f t="shared" si="10"/>
        <v>#REF!</v>
      </c>
      <c r="AQ19" s="101" t="e">
        <f t="shared" si="10"/>
        <v>#REF!</v>
      </c>
      <c r="AR19" s="101" t="e">
        <f t="shared" si="10"/>
        <v>#REF!</v>
      </c>
      <c r="AS19" s="101" t="e">
        <f t="shared" si="10"/>
        <v>#REF!</v>
      </c>
      <c r="AT19" s="101" t="e">
        <f t="shared" si="10"/>
        <v>#REF!</v>
      </c>
      <c r="AU19" s="101" t="e">
        <f t="shared" si="10"/>
        <v>#REF!</v>
      </c>
      <c r="AV19" s="101" t="e">
        <f t="shared" si="10"/>
        <v>#REF!</v>
      </c>
      <c r="AW19" s="101" t="e">
        <f t="shared" si="10"/>
        <v>#REF!</v>
      </c>
      <c r="AX19" s="101" t="e">
        <f t="shared" si="10"/>
        <v>#REF!</v>
      </c>
      <c r="AY19" s="101">
        <f t="shared" si="10"/>
        <v>-82467</v>
      </c>
      <c r="AZ19" s="101">
        <f t="shared" si="10"/>
        <v>-132447</v>
      </c>
      <c r="BA19" s="101">
        <f t="shared" si="10"/>
        <v>-147441</v>
      </c>
      <c r="BB19" s="101">
        <f t="shared" si="10"/>
        <v>-147441</v>
      </c>
      <c r="BC19" s="101">
        <f t="shared" si="10"/>
        <v>-164934</v>
      </c>
      <c r="BD19" s="101">
        <f t="shared" si="10"/>
        <v>-179928</v>
      </c>
      <c r="BE19" s="101">
        <f t="shared" si="10"/>
        <v>-147441</v>
      </c>
      <c r="BF19" s="101">
        <f t="shared" si="10"/>
        <v>-164934</v>
      </c>
      <c r="BG19" s="101">
        <f t="shared" si="10"/>
        <v>-132447</v>
      </c>
      <c r="BH19" s="101">
        <f t="shared" si="10"/>
        <v>-132447</v>
      </c>
      <c r="BI19" s="101">
        <f t="shared" si="10"/>
        <v>-132447</v>
      </c>
      <c r="BJ19" s="101">
        <f t="shared" si="10"/>
        <v>-82467</v>
      </c>
    </row>
    <row r="20" spans="1:64" x14ac:dyDescent="0.15">
      <c r="A20" s="47" t="s">
        <v>658</v>
      </c>
      <c r="B20" s="75"/>
      <c r="C20" s="101">
        <f>C19*C55</f>
        <v>0</v>
      </c>
      <c r="D20" s="180">
        <f>D19*D55</f>
        <v>0</v>
      </c>
      <c r="E20" s="180">
        <f>E19*E55</f>
        <v>0</v>
      </c>
      <c r="F20" s="180">
        <f>F19*F55</f>
        <v>49140</v>
      </c>
      <c r="G20" s="180">
        <f>G19*G55</f>
        <v>65520</v>
      </c>
      <c r="H20" s="180">
        <f>H19*H55</f>
        <v>81900</v>
      </c>
      <c r="I20" s="180">
        <f>I19*I55</f>
        <v>49140</v>
      </c>
      <c r="J20" s="180">
        <f>J19*J55</f>
        <v>65520</v>
      </c>
      <c r="K20" s="180">
        <f>K19*K55</f>
        <v>49140</v>
      </c>
      <c r="L20" s="180">
        <f>L19*L55</f>
        <v>49140</v>
      </c>
      <c r="M20" s="180">
        <f>M19*M55</f>
        <v>49140</v>
      </c>
      <c r="N20" s="180">
        <f>N19*N55</f>
        <v>16380</v>
      </c>
      <c r="O20" s="180">
        <f>O19*O55</f>
        <v>-824019840</v>
      </c>
      <c r="P20" s="180">
        <f>P19*P55</f>
        <v>-1339032240</v>
      </c>
      <c r="Q20" s="180">
        <f>Q19*Q55</f>
        <v>-1493535960</v>
      </c>
      <c r="R20" s="180">
        <f>R19*R55</f>
        <v>-1493535960</v>
      </c>
      <c r="S20" s="180">
        <f>S19*S55</f>
        <v>-1648039680</v>
      </c>
      <c r="T20" s="180">
        <f>T19*T55</f>
        <v>-1802543400</v>
      </c>
      <c r="U20" s="180">
        <f>U19*U55</f>
        <v>-1493535960</v>
      </c>
      <c r="V20" s="180">
        <f>V19*V55</f>
        <v>-1648039680</v>
      </c>
      <c r="W20" s="180">
        <f>W19*W55</f>
        <v>-1339032240</v>
      </c>
      <c r="X20" s="180">
        <f>X19*X55</f>
        <v>-1339032240</v>
      </c>
      <c r="Y20" s="180">
        <f>Y19*Y55</f>
        <v>-1339032240</v>
      </c>
      <c r="Z20" s="180">
        <f>Z19*Z55</f>
        <v>-824019840</v>
      </c>
      <c r="AA20" s="180">
        <f>AA19*AA55</f>
        <v>636115</v>
      </c>
      <c r="AB20" s="180">
        <f>AB19*AB55</f>
        <v>1030945</v>
      </c>
      <c r="AC20" s="180">
        <f>AC19*AC55</f>
        <v>1162555</v>
      </c>
      <c r="AD20" s="180">
        <f>AD19*AD55</f>
        <v>1162555</v>
      </c>
      <c r="AE20" s="180">
        <f>AE19*AE55</f>
        <v>1272230</v>
      </c>
      <c r="AF20" s="180">
        <f>AF19*AF55</f>
        <v>1403840</v>
      </c>
      <c r="AG20" s="180">
        <f>AG19*AG55</f>
        <v>1162555</v>
      </c>
      <c r="AH20" s="180">
        <f>AH19*AH55</f>
        <v>1272230</v>
      </c>
      <c r="AI20" s="180">
        <f>AI19*AI55</f>
        <v>1030945</v>
      </c>
      <c r="AJ20" s="180">
        <f>AJ19*AJ55</f>
        <v>1030945</v>
      </c>
      <c r="AK20" s="180">
        <f>AK19*AK55</f>
        <v>1030945</v>
      </c>
      <c r="AL20" s="180">
        <f>AL19*AL55</f>
        <v>636115</v>
      </c>
      <c r="AM20" s="180" t="e">
        <f>AM19*AM55</f>
        <v>#REF!</v>
      </c>
      <c r="AN20" s="180" t="e">
        <f>AN19*AN55</f>
        <v>#REF!</v>
      </c>
      <c r="AO20" s="180" t="e">
        <f>AO19*AO55</f>
        <v>#REF!</v>
      </c>
      <c r="AP20" s="180" t="e">
        <f>AP19*AP55</f>
        <v>#REF!</v>
      </c>
      <c r="AQ20" s="180" t="e">
        <f>AQ19*AQ55</f>
        <v>#REF!</v>
      </c>
      <c r="AR20" s="180" t="e">
        <f>AR19*AR55</f>
        <v>#REF!</v>
      </c>
      <c r="AS20" s="180" t="e">
        <f>AS19*AS55</f>
        <v>#REF!</v>
      </c>
      <c r="AT20" s="180" t="e">
        <f>AT19*AT55</f>
        <v>#REF!</v>
      </c>
      <c r="AU20" s="180" t="e">
        <f>AU19*AU55</f>
        <v>#REF!</v>
      </c>
      <c r="AV20" s="180" t="e">
        <f>AV19*AV55</f>
        <v>#REF!</v>
      </c>
      <c r="AW20" s="180" t="e">
        <f>AW19*AW55</f>
        <v>#REF!</v>
      </c>
      <c r="AX20" s="180" t="e">
        <f>AX19*AX55</f>
        <v>#REF!</v>
      </c>
      <c r="AY20" s="180">
        <f>AY19*AY55</f>
        <v>-1484406000</v>
      </c>
      <c r="AZ20" s="180">
        <f>AZ19*AZ55</f>
        <v>-2384046000</v>
      </c>
      <c r="BA20" s="180">
        <f>BA19*BA55</f>
        <v>-2653938000</v>
      </c>
      <c r="BB20" s="180">
        <f>BB19*BB55</f>
        <v>-2653938000</v>
      </c>
      <c r="BC20" s="180">
        <f>BC19*BC55</f>
        <v>-2968812000</v>
      </c>
      <c r="BD20" s="180">
        <f>BD19*BD55</f>
        <v>-3238704000</v>
      </c>
      <c r="BE20" s="180">
        <f>BE19*BE55</f>
        <v>-2653938000</v>
      </c>
      <c r="BF20" s="180">
        <f>BF19*BF55</f>
        <v>-2968812000</v>
      </c>
      <c r="BG20" s="180">
        <f>BG19*BG55</f>
        <v>-2384046000</v>
      </c>
      <c r="BH20" s="180">
        <f>BH19*BH55</f>
        <v>-2384046000</v>
      </c>
      <c r="BI20" s="180">
        <f>BI19*BI55</f>
        <v>-2384046000</v>
      </c>
      <c r="BJ20" s="180">
        <f>BJ19*BJ55</f>
        <v>-1484406000</v>
      </c>
    </row>
    <row r="21" spans="1:64" x14ac:dyDescent="0.15">
      <c r="A21" s="47" t="s">
        <v>642</v>
      </c>
      <c r="B21" s="75"/>
      <c r="C21" s="104">
        <f>C19*C67</f>
        <v>0</v>
      </c>
      <c r="D21" s="104">
        <f>D19*D67</f>
        <v>0</v>
      </c>
      <c r="E21" s="104">
        <f>E19*E67</f>
        <v>0</v>
      </c>
      <c r="F21" s="104">
        <f>F19*F67</f>
        <v>11640</v>
      </c>
      <c r="G21" s="104">
        <f>G19*G67</f>
        <v>15520</v>
      </c>
      <c r="H21" s="104">
        <f>H19*H67</f>
        <v>19400</v>
      </c>
      <c r="I21" s="104">
        <f>I19*I67</f>
        <v>11640</v>
      </c>
      <c r="J21" s="104">
        <f>J19*J67</f>
        <v>15520</v>
      </c>
      <c r="K21" s="104">
        <f>K19*K67</f>
        <v>11640</v>
      </c>
      <c r="L21" s="104">
        <f>L19*L67</f>
        <v>11640</v>
      </c>
      <c r="M21" s="104">
        <f>M19*M67</f>
        <v>11640</v>
      </c>
      <c r="N21" s="104">
        <f>N19*N67</f>
        <v>3880</v>
      </c>
      <c r="O21" s="104">
        <f>O19*O67</f>
        <v>-251783840</v>
      </c>
      <c r="P21" s="104">
        <f>P19*P67</f>
        <v>-409148740</v>
      </c>
      <c r="Q21" s="104">
        <f>Q19*Q67</f>
        <v>-456358210</v>
      </c>
      <c r="R21" s="104">
        <f>R19*R67</f>
        <v>-456358210</v>
      </c>
      <c r="S21" s="104">
        <f>S19*S67</f>
        <v>-503567680</v>
      </c>
      <c r="T21" s="104">
        <f>T19*T67</f>
        <v>-550777150</v>
      </c>
      <c r="U21" s="104">
        <f>U19*U67</f>
        <v>-456358210</v>
      </c>
      <c r="V21" s="104">
        <f>V19*V67</f>
        <v>-503567680</v>
      </c>
      <c r="W21" s="104">
        <f>W19*W67</f>
        <v>-409148740</v>
      </c>
      <c r="X21" s="104">
        <f>X19*X67</f>
        <v>-409148740</v>
      </c>
      <c r="Y21" s="104">
        <f>Y19*Y67</f>
        <v>-409148740</v>
      </c>
      <c r="Z21" s="104">
        <f>Z19*Z67</f>
        <v>-251783840</v>
      </c>
      <c r="AA21" s="104">
        <f>AA19*AA67</f>
        <v>-192386</v>
      </c>
      <c r="AB21" s="104">
        <f>AB19*AB67</f>
        <v>-311798</v>
      </c>
      <c r="AC21" s="104">
        <f>AC19*AC67</f>
        <v>-351602</v>
      </c>
      <c r="AD21" s="104">
        <f>AD19*AD67</f>
        <v>-351602</v>
      </c>
      <c r="AE21" s="104">
        <f>AE19*AE67</f>
        <v>-384772</v>
      </c>
      <c r="AF21" s="104">
        <f>AF19*AF67</f>
        <v>-424576</v>
      </c>
      <c r="AG21" s="104">
        <f>AG19*AG67</f>
        <v>-351602</v>
      </c>
      <c r="AH21" s="104">
        <f>AH19*AH67</f>
        <v>-384772</v>
      </c>
      <c r="AI21" s="104">
        <f>AI19*AI67</f>
        <v>-311798</v>
      </c>
      <c r="AJ21" s="104">
        <f>AJ19*AJ67</f>
        <v>-311798</v>
      </c>
      <c r="AK21" s="104">
        <f>AK19*AK67</f>
        <v>-311798</v>
      </c>
      <c r="AL21" s="104">
        <f>AL19*AL67</f>
        <v>-192386</v>
      </c>
      <c r="AM21" s="104" t="e">
        <f>AM19*AM67</f>
        <v>#REF!</v>
      </c>
      <c r="AN21" s="104" t="e">
        <f>AN19*AN67</f>
        <v>#REF!</v>
      </c>
      <c r="AO21" s="104" t="e">
        <f>AO19*AO67</f>
        <v>#REF!</v>
      </c>
      <c r="AP21" s="104" t="e">
        <f>AP19*AP67</f>
        <v>#REF!</v>
      </c>
      <c r="AQ21" s="104" t="e">
        <f>AQ19*AQ67</f>
        <v>#REF!</v>
      </c>
      <c r="AR21" s="104" t="e">
        <f>AR19*AR67</f>
        <v>#REF!</v>
      </c>
      <c r="AS21" s="104" t="e">
        <f>AS19*AS67</f>
        <v>#REF!</v>
      </c>
      <c r="AT21" s="104" t="e">
        <f>AT19*AT67</f>
        <v>#REF!</v>
      </c>
      <c r="AU21" s="104" t="e">
        <f>AU19*AU67</f>
        <v>#REF!</v>
      </c>
      <c r="AV21" s="104" t="e">
        <f>AV19*AV67</f>
        <v>#REF!</v>
      </c>
      <c r="AW21" s="104" t="e">
        <f>AW19*AW67</f>
        <v>#REF!</v>
      </c>
      <c r="AX21" s="104" t="e">
        <f>AX19*AX67</f>
        <v>#REF!</v>
      </c>
      <c r="AY21" s="104">
        <f>AY19*AY67</f>
        <v>-453568500</v>
      </c>
      <c r="AZ21" s="104">
        <f>AZ19*AZ67</f>
        <v>-728458500</v>
      </c>
      <c r="BA21" s="104">
        <f>BA19*BA67</f>
        <v>-810925500</v>
      </c>
      <c r="BB21" s="104">
        <f>BB19*BB67</f>
        <v>-810925500</v>
      </c>
      <c r="BC21" s="104">
        <f>BC19*BC67</f>
        <v>-907137000</v>
      </c>
      <c r="BD21" s="104">
        <f>BD19*BD67</f>
        <v>-989604000</v>
      </c>
      <c r="BE21" s="104">
        <f>BE19*BE67</f>
        <v>-810925500</v>
      </c>
      <c r="BF21" s="104">
        <f>BF19*BF67</f>
        <v>-907137000</v>
      </c>
      <c r="BG21" s="104">
        <f>BG19*BG67</f>
        <v>-728458500</v>
      </c>
      <c r="BH21" s="104">
        <f>BH19*BH67</f>
        <v>-728458500</v>
      </c>
      <c r="BI21" s="104">
        <f>BI19*BI67</f>
        <v>-728458500</v>
      </c>
      <c r="BJ21" s="104">
        <f>BJ19*BJ67</f>
        <v>-453568500</v>
      </c>
    </row>
    <row r="22" spans="1:64" x14ac:dyDescent="0.15">
      <c r="A22" s="47" t="s">
        <v>644</v>
      </c>
      <c r="B22" s="75"/>
      <c r="C22" s="63">
        <f t="shared" ref="C22:AH22" si="11">C83</f>
        <v>0</v>
      </c>
      <c r="D22" s="63">
        <f t="shared" si="11"/>
        <v>0</v>
      </c>
      <c r="E22" s="63">
        <f t="shared" si="11"/>
        <v>0</v>
      </c>
      <c r="F22" s="63">
        <f t="shared" si="11"/>
        <v>0</v>
      </c>
      <c r="G22" s="63">
        <f t="shared" si="11"/>
        <v>0</v>
      </c>
      <c r="H22" s="63">
        <f t="shared" si="11"/>
        <v>0</v>
      </c>
      <c r="I22" s="63">
        <f t="shared" si="11"/>
        <v>0</v>
      </c>
      <c r="J22" s="63">
        <f t="shared" si="11"/>
        <v>0</v>
      </c>
      <c r="K22" s="63">
        <f t="shared" si="11"/>
        <v>0</v>
      </c>
      <c r="L22" s="63">
        <f t="shared" si="11"/>
        <v>0</v>
      </c>
      <c r="M22" s="63">
        <f t="shared" si="11"/>
        <v>0</v>
      </c>
      <c r="N22" s="63">
        <f t="shared" si="11"/>
        <v>0</v>
      </c>
      <c r="O22" s="63">
        <f t="shared" si="11"/>
        <v>0</v>
      </c>
      <c r="P22" s="63">
        <f t="shared" si="11"/>
        <v>0</v>
      </c>
      <c r="Q22" s="63">
        <f t="shared" si="11"/>
        <v>0</v>
      </c>
      <c r="R22" s="63">
        <f t="shared" si="11"/>
        <v>0</v>
      </c>
      <c r="S22" s="63">
        <f t="shared" si="11"/>
        <v>0</v>
      </c>
      <c r="T22" s="63">
        <f t="shared" si="11"/>
        <v>0</v>
      </c>
      <c r="U22" s="63">
        <f t="shared" si="11"/>
        <v>0</v>
      </c>
      <c r="V22" s="63">
        <f t="shared" si="11"/>
        <v>0</v>
      </c>
      <c r="W22" s="63">
        <f t="shared" si="11"/>
        <v>0</v>
      </c>
      <c r="X22" s="63">
        <f t="shared" si="11"/>
        <v>0</v>
      </c>
      <c r="Y22" s="63">
        <f t="shared" si="11"/>
        <v>0</v>
      </c>
      <c r="Z22" s="63">
        <f t="shared" si="11"/>
        <v>0</v>
      </c>
      <c r="AA22" s="63">
        <f t="shared" si="11"/>
        <v>8.99</v>
      </c>
      <c r="AB22" s="63">
        <f t="shared" si="11"/>
        <v>14.57</v>
      </c>
      <c r="AC22" s="63">
        <f t="shared" si="11"/>
        <v>16.43</v>
      </c>
      <c r="AD22" s="63">
        <f t="shared" si="11"/>
        <v>16.43</v>
      </c>
      <c r="AE22" s="63">
        <f t="shared" si="11"/>
        <v>17.98</v>
      </c>
      <c r="AF22" s="63">
        <f t="shared" si="11"/>
        <v>19.84</v>
      </c>
      <c r="AG22" s="63">
        <f t="shared" si="11"/>
        <v>16.43</v>
      </c>
      <c r="AH22" s="63">
        <f t="shared" si="11"/>
        <v>17.98</v>
      </c>
      <c r="AI22" s="63">
        <f t="shared" ref="AI22:BJ22" si="12">AI83</f>
        <v>14.57</v>
      </c>
      <c r="AJ22" s="63">
        <f t="shared" si="12"/>
        <v>14.57</v>
      </c>
      <c r="AK22" s="63">
        <f t="shared" si="12"/>
        <v>14.57</v>
      </c>
      <c r="AL22" s="63">
        <f t="shared" si="12"/>
        <v>8.99</v>
      </c>
      <c r="AM22" s="63" t="e">
        <f t="shared" si="12"/>
        <v>#REF!</v>
      </c>
      <c r="AN22" s="63" t="e">
        <f t="shared" si="12"/>
        <v>#REF!</v>
      </c>
      <c r="AO22" s="63" t="e">
        <f t="shared" si="12"/>
        <v>#REF!</v>
      </c>
      <c r="AP22" s="63" t="e">
        <f t="shared" si="12"/>
        <v>#REF!</v>
      </c>
      <c r="AQ22" s="63" t="e">
        <f t="shared" si="12"/>
        <v>#REF!</v>
      </c>
      <c r="AR22" s="63" t="e">
        <f t="shared" si="12"/>
        <v>#REF!</v>
      </c>
      <c r="AS22" s="63" t="e">
        <f t="shared" si="12"/>
        <v>#REF!</v>
      </c>
      <c r="AT22" s="63" t="e">
        <f t="shared" si="12"/>
        <v>#REF!</v>
      </c>
      <c r="AU22" s="63" t="e">
        <f t="shared" si="12"/>
        <v>#REF!</v>
      </c>
      <c r="AV22" s="63" t="e">
        <f t="shared" si="12"/>
        <v>#REF!</v>
      </c>
      <c r="AW22" s="63" t="e">
        <f t="shared" si="12"/>
        <v>#REF!</v>
      </c>
      <c r="AX22" s="63" t="e">
        <f t="shared" si="12"/>
        <v>#REF!</v>
      </c>
      <c r="AY22" s="63" t="e">
        <f t="shared" si="12"/>
        <v>#REF!</v>
      </c>
      <c r="AZ22" s="63" t="e">
        <f t="shared" si="12"/>
        <v>#REF!</v>
      </c>
      <c r="BA22" s="63" t="e">
        <f t="shared" si="12"/>
        <v>#REF!</v>
      </c>
      <c r="BB22" s="63" t="e">
        <f t="shared" si="12"/>
        <v>#REF!</v>
      </c>
      <c r="BC22" s="63" t="e">
        <f t="shared" si="12"/>
        <v>#REF!</v>
      </c>
      <c r="BD22" s="63" t="e">
        <f t="shared" si="12"/>
        <v>#REF!</v>
      </c>
      <c r="BE22" s="63" t="e">
        <f t="shared" si="12"/>
        <v>#REF!</v>
      </c>
      <c r="BF22" s="63" t="e">
        <f t="shared" si="12"/>
        <v>#REF!</v>
      </c>
      <c r="BG22" s="63" t="e">
        <f t="shared" si="12"/>
        <v>#REF!</v>
      </c>
      <c r="BH22" s="63" t="e">
        <f t="shared" si="12"/>
        <v>#REF!</v>
      </c>
      <c r="BI22" s="63" t="e">
        <f t="shared" si="12"/>
        <v>#REF!</v>
      </c>
      <c r="BJ22" s="63" t="e">
        <f t="shared" si="12"/>
        <v>#REF!</v>
      </c>
      <c r="BL22" s="104" t="e">
        <f>BJ20+BJ22</f>
        <v>#REF!</v>
      </c>
    </row>
    <row r="23" spans="1:64" x14ac:dyDescent="0.15">
      <c r="A23" s="47" t="s">
        <v>646</v>
      </c>
      <c r="B23" s="75"/>
      <c r="C23" s="63">
        <f>SUM(C21:C22)</f>
        <v>0</v>
      </c>
      <c r="D23" s="63">
        <f t="shared" ref="D23:BJ23" si="13">SUM(D21:D22)</f>
        <v>0</v>
      </c>
      <c r="E23" s="63">
        <f t="shared" si="13"/>
        <v>0</v>
      </c>
      <c r="F23" s="63">
        <f t="shared" si="13"/>
        <v>11640</v>
      </c>
      <c r="G23" s="63">
        <f t="shared" si="13"/>
        <v>15520</v>
      </c>
      <c r="H23" s="63">
        <f t="shared" si="13"/>
        <v>19400</v>
      </c>
      <c r="I23" s="63">
        <f t="shared" si="13"/>
        <v>11640</v>
      </c>
      <c r="J23" s="63">
        <f t="shared" si="13"/>
        <v>15520</v>
      </c>
      <c r="K23" s="63">
        <f t="shared" si="13"/>
        <v>11640</v>
      </c>
      <c r="L23" s="63">
        <f t="shared" si="13"/>
        <v>11640</v>
      </c>
      <c r="M23" s="63">
        <f t="shared" si="13"/>
        <v>11640</v>
      </c>
      <c r="N23" s="63">
        <f t="shared" si="13"/>
        <v>3880</v>
      </c>
      <c r="O23" s="63">
        <f t="shared" si="13"/>
        <v>-251783840</v>
      </c>
      <c r="P23" s="63">
        <f t="shared" si="13"/>
        <v>-409148740</v>
      </c>
      <c r="Q23" s="63">
        <f t="shared" si="13"/>
        <v>-456358210</v>
      </c>
      <c r="R23" s="63">
        <f t="shared" si="13"/>
        <v>-456358210</v>
      </c>
      <c r="S23" s="63">
        <f t="shared" si="13"/>
        <v>-503567680</v>
      </c>
      <c r="T23" s="63">
        <f t="shared" si="13"/>
        <v>-550777150</v>
      </c>
      <c r="U23" s="63">
        <f t="shared" si="13"/>
        <v>-456358210</v>
      </c>
      <c r="V23" s="63">
        <f t="shared" si="13"/>
        <v>-503567680</v>
      </c>
      <c r="W23" s="63">
        <f t="shared" si="13"/>
        <v>-409148740</v>
      </c>
      <c r="X23" s="63">
        <f t="shared" si="13"/>
        <v>-409148740</v>
      </c>
      <c r="Y23" s="63">
        <f t="shared" si="13"/>
        <v>-409148740</v>
      </c>
      <c r="Z23" s="63">
        <f t="shared" si="13"/>
        <v>-251783840</v>
      </c>
      <c r="AA23" s="63">
        <f t="shared" si="13"/>
        <v>-192377.01</v>
      </c>
      <c r="AB23" s="63">
        <f t="shared" si="13"/>
        <v>-311783.43</v>
      </c>
      <c r="AC23" s="63">
        <f t="shared" si="13"/>
        <v>-351585.57</v>
      </c>
      <c r="AD23" s="63">
        <f t="shared" si="13"/>
        <v>-351585.57</v>
      </c>
      <c r="AE23" s="63">
        <f t="shared" si="13"/>
        <v>-384754.02</v>
      </c>
      <c r="AF23" s="63">
        <f t="shared" si="13"/>
        <v>-424556.16</v>
      </c>
      <c r="AG23" s="63">
        <f t="shared" si="13"/>
        <v>-351585.57</v>
      </c>
      <c r="AH23" s="63">
        <f t="shared" si="13"/>
        <v>-384754.02</v>
      </c>
      <c r="AI23" s="63">
        <f t="shared" si="13"/>
        <v>-311783.43</v>
      </c>
      <c r="AJ23" s="63">
        <f t="shared" si="13"/>
        <v>-311783.43</v>
      </c>
      <c r="AK23" s="63">
        <f t="shared" si="13"/>
        <v>-311783.43</v>
      </c>
      <c r="AL23" s="63">
        <f t="shared" si="13"/>
        <v>-192377.01</v>
      </c>
      <c r="AM23" s="63" t="e">
        <f t="shared" si="13"/>
        <v>#REF!</v>
      </c>
      <c r="AN23" s="63" t="e">
        <f t="shared" si="13"/>
        <v>#REF!</v>
      </c>
      <c r="AO23" s="63" t="e">
        <f t="shared" si="13"/>
        <v>#REF!</v>
      </c>
      <c r="AP23" s="63" t="e">
        <f t="shared" si="13"/>
        <v>#REF!</v>
      </c>
      <c r="AQ23" s="63" t="e">
        <f t="shared" si="13"/>
        <v>#REF!</v>
      </c>
      <c r="AR23" s="63" t="e">
        <f t="shared" si="13"/>
        <v>#REF!</v>
      </c>
      <c r="AS23" s="63" t="e">
        <f t="shared" si="13"/>
        <v>#REF!</v>
      </c>
      <c r="AT23" s="63" t="e">
        <f t="shared" si="13"/>
        <v>#REF!</v>
      </c>
      <c r="AU23" s="63" t="e">
        <f t="shared" si="13"/>
        <v>#REF!</v>
      </c>
      <c r="AV23" s="63" t="e">
        <f t="shared" si="13"/>
        <v>#REF!</v>
      </c>
      <c r="AW23" s="63" t="e">
        <f t="shared" si="13"/>
        <v>#REF!</v>
      </c>
      <c r="AX23" s="63" t="e">
        <f t="shared" si="13"/>
        <v>#REF!</v>
      </c>
      <c r="AY23" s="63" t="e">
        <f t="shared" si="13"/>
        <v>#REF!</v>
      </c>
      <c r="AZ23" s="63" t="e">
        <f t="shared" si="13"/>
        <v>#REF!</v>
      </c>
      <c r="BA23" s="63" t="e">
        <f t="shared" si="13"/>
        <v>#REF!</v>
      </c>
      <c r="BB23" s="63" t="e">
        <f t="shared" si="13"/>
        <v>#REF!</v>
      </c>
      <c r="BC23" s="63" t="e">
        <f t="shared" si="13"/>
        <v>#REF!</v>
      </c>
      <c r="BD23" s="63" t="e">
        <f t="shared" si="13"/>
        <v>#REF!</v>
      </c>
      <c r="BE23" s="63" t="e">
        <f t="shared" si="13"/>
        <v>#REF!</v>
      </c>
      <c r="BF23" s="63" t="e">
        <f t="shared" si="13"/>
        <v>#REF!</v>
      </c>
      <c r="BG23" s="63" t="e">
        <f t="shared" si="13"/>
        <v>#REF!</v>
      </c>
      <c r="BH23" s="63" t="e">
        <f t="shared" si="13"/>
        <v>#REF!</v>
      </c>
      <c r="BI23" s="63" t="e">
        <f t="shared" si="13"/>
        <v>#REF!</v>
      </c>
      <c r="BJ23" s="63" t="e">
        <f t="shared" si="13"/>
        <v>#REF!</v>
      </c>
      <c r="BL23" s="104" t="e">
        <f>BJ21+BJ22</f>
        <v>#REF!</v>
      </c>
    </row>
    <row r="24" spans="1:64" x14ac:dyDescent="0.15">
      <c r="A24" s="47" t="s">
        <v>326</v>
      </c>
      <c r="B24" s="75"/>
      <c r="C24" s="96">
        <f>IF(C22+C20&gt;0,(+C23/(C22+C20)),0)</f>
        <v>0</v>
      </c>
      <c r="D24" s="96">
        <f t="shared" ref="D24:BJ24" si="14">IF(D22+D20&gt;0,(+D23/(D22+D20)),0)</f>
        <v>0</v>
      </c>
      <c r="E24" s="96">
        <f t="shared" si="14"/>
        <v>0</v>
      </c>
      <c r="F24" s="96">
        <f t="shared" si="14"/>
        <v>0.23687423687423687</v>
      </c>
      <c r="G24" s="96">
        <f t="shared" si="14"/>
        <v>0.23687423687423687</v>
      </c>
      <c r="H24" s="96">
        <f t="shared" si="14"/>
        <v>0.23687423687423687</v>
      </c>
      <c r="I24" s="96">
        <f t="shared" si="14"/>
        <v>0.23687423687423687</v>
      </c>
      <c r="J24" s="96">
        <f t="shared" si="14"/>
        <v>0.23687423687423687</v>
      </c>
      <c r="K24" s="96">
        <f t="shared" si="14"/>
        <v>0.23687423687423687</v>
      </c>
      <c r="L24" s="96">
        <f t="shared" si="14"/>
        <v>0.23687423687423687</v>
      </c>
      <c r="M24" s="96">
        <f t="shared" si="14"/>
        <v>0.23687423687423687</v>
      </c>
      <c r="N24" s="96">
        <f t="shared" si="14"/>
        <v>0.23687423687423687</v>
      </c>
      <c r="O24" s="96">
        <f t="shared" si="14"/>
        <v>0</v>
      </c>
      <c r="P24" s="96">
        <f t="shared" si="14"/>
        <v>0</v>
      </c>
      <c r="Q24" s="96">
        <f t="shared" si="14"/>
        <v>0</v>
      </c>
      <c r="R24" s="96">
        <f t="shared" si="14"/>
        <v>0</v>
      </c>
      <c r="S24" s="96">
        <f t="shared" si="14"/>
        <v>0</v>
      </c>
      <c r="T24" s="96">
        <f t="shared" si="14"/>
        <v>0</v>
      </c>
      <c r="U24" s="96">
        <f t="shared" si="14"/>
        <v>0</v>
      </c>
      <c r="V24" s="96">
        <f t="shared" si="14"/>
        <v>0</v>
      </c>
      <c r="W24" s="96">
        <f t="shared" si="14"/>
        <v>0</v>
      </c>
      <c r="X24" s="96">
        <f t="shared" si="14"/>
        <v>0</v>
      </c>
      <c r="Y24" s="96">
        <f t="shared" si="14"/>
        <v>0</v>
      </c>
      <c r="Z24" s="96">
        <f t="shared" si="14"/>
        <v>0</v>
      </c>
      <c r="AA24" s="96">
        <f t="shared" si="14"/>
        <v>-0.30242061771636691</v>
      </c>
      <c r="AB24" s="96">
        <f t="shared" si="14"/>
        <v>-0.30242061771636691</v>
      </c>
      <c r="AC24" s="96">
        <f t="shared" si="14"/>
        <v>-0.30242061771636691</v>
      </c>
      <c r="AD24" s="96">
        <f t="shared" si="14"/>
        <v>-0.30242061771636691</v>
      </c>
      <c r="AE24" s="96">
        <f t="shared" si="14"/>
        <v>-0.30242061771636691</v>
      </c>
      <c r="AF24" s="96">
        <f t="shared" si="14"/>
        <v>-0.30242061771636686</v>
      </c>
      <c r="AG24" s="96">
        <f t="shared" si="14"/>
        <v>-0.30242061771636691</v>
      </c>
      <c r="AH24" s="96">
        <f t="shared" si="14"/>
        <v>-0.30242061771636691</v>
      </c>
      <c r="AI24" s="96">
        <f t="shared" si="14"/>
        <v>-0.30242061771636691</v>
      </c>
      <c r="AJ24" s="96">
        <f t="shared" si="14"/>
        <v>-0.30242061771636691</v>
      </c>
      <c r="AK24" s="96">
        <f t="shared" si="14"/>
        <v>-0.30242061771636691</v>
      </c>
      <c r="AL24" s="96">
        <f t="shared" si="14"/>
        <v>-0.30242061771636691</v>
      </c>
      <c r="AM24" s="96" t="e">
        <f t="shared" si="14"/>
        <v>#REF!</v>
      </c>
      <c r="AN24" s="96" t="e">
        <f t="shared" si="14"/>
        <v>#REF!</v>
      </c>
      <c r="AO24" s="96" t="e">
        <f t="shared" si="14"/>
        <v>#REF!</v>
      </c>
      <c r="AP24" s="96" t="e">
        <f t="shared" si="14"/>
        <v>#REF!</v>
      </c>
      <c r="AQ24" s="96" t="e">
        <f t="shared" si="14"/>
        <v>#REF!</v>
      </c>
      <c r="AR24" s="96" t="e">
        <f t="shared" si="14"/>
        <v>#REF!</v>
      </c>
      <c r="AS24" s="96" t="e">
        <f t="shared" si="14"/>
        <v>#REF!</v>
      </c>
      <c r="AT24" s="96" t="e">
        <f t="shared" si="14"/>
        <v>#REF!</v>
      </c>
      <c r="AU24" s="96" t="e">
        <f t="shared" si="14"/>
        <v>#REF!</v>
      </c>
      <c r="AV24" s="96" t="e">
        <f t="shared" si="14"/>
        <v>#REF!</v>
      </c>
      <c r="AW24" s="96" t="e">
        <f t="shared" si="14"/>
        <v>#REF!</v>
      </c>
      <c r="AX24" s="96" t="e">
        <f t="shared" si="14"/>
        <v>#REF!</v>
      </c>
      <c r="AY24" s="96" t="e">
        <f t="shared" si="14"/>
        <v>#REF!</v>
      </c>
      <c r="AZ24" s="96" t="e">
        <f t="shared" si="14"/>
        <v>#REF!</v>
      </c>
      <c r="BA24" s="96" t="e">
        <f t="shared" si="14"/>
        <v>#REF!</v>
      </c>
      <c r="BB24" s="96" t="e">
        <f t="shared" si="14"/>
        <v>#REF!</v>
      </c>
      <c r="BC24" s="96" t="e">
        <f t="shared" si="14"/>
        <v>#REF!</v>
      </c>
      <c r="BD24" s="96" t="e">
        <f t="shared" si="14"/>
        <v>#REF!</v>
      </c>
      <c r="BE24" s="96" t="e">
        <f t="shared" si="14"/>
        <v>#REF!</v>
      </c>
      <c r="BF24" s="96" t="e">
        <f t="shared" si="14"/>
        <v>#REF!</v>
      </c>
      <c r="BG24" s="96" t="e">
        <f t="shared" si="14"/>
        <v>#REF!</v>
      </c>
      <c r="BH24" s="96" t="e">
        <f t="shared" si="14"/>
        <v>#REF!</v>
      </c>
      <c r="BI24" s="96" t="e">
        <f t="shared" si="14"/>
        <v>#REF!</v>
      </c>
      <c r="BJ24" s="96" t="e">
        <f t="shared" si="14"/>
        <v>#REF!</v>
      </c>
      <c r="BL24" s="178" t="e">
        <f>BL23/BL22</f>
        <v>#REF!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">
        <v>656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643</v>
      </c>
      <c r="B27" s="75"/>
      <c r="C27" s="101">
        <f t="shared" ref="C27:AH27" si="15">C75</f>
        <v>0</v>
      </c>
      <c r="D27" s="101">
        <f t="shared" si="15"/>
        <v>0</v>
      </c>
      <c r="E27" s="101">
        <f t="shared" si="15"/>
        <v>0</v>
      </c>
      <c r="F27" s="101">
        <f t="shared" si="15"/>
        <v>2</v>
      </c>
      <c r="G27" s="101">
        <f t="shared" si="15"/>
        <v>2</v>
      </c>
      <c r="H27" s="101">
        <f t="shared" si="15"/>
        <v>2</v>
      </c>
      <c r="I27" s="101">
        <f t="shared" si="15"/>
        <v>2</v>
      </c>
      <c r="J27" s="101">
        <f t="shared" si="15"/>
        <v>2</v>
      </c>
      <c r="K27" s="101">
        <f t="shared" si="15"/>
        <v>1</v>
      </c>
      <c r="L27" s="101">
        <f t="shared" si="15"/>
        <v>1</v>
      </c>
      <c r="M27" s="101">
        <f t="shared" si="15"/>
        <v>1</v>
      </c>
      <c r="N27" s="101">
        <f t="shared" si="15"/>
        <v>1</v>
      </c>
      <c r="O27" s="101">
        <f t="shared" si="15"/>
        <v>42800</v>
      </c>
      <c r="P27" s="101">
        <f t="shared" si="15"/>
        <v>69550</v>
      </c>
      <c r="Q27" s="101">
        <f t="shared" si="15"/>
        <v>77575</v>
      </c>
      <c r="R27" s="101">
        <f t="shared" si="15"/>
        <v>77575</v>
      </c>
      <c r="S27" s="101">
        <f t="shared" si="15"/>
        <v>85600</v>
      </c>
      <c r="T27" s="101">
        <f t="shared" si="15"/>
        <v>93625</v>
      </c>
      <c r="U27" s="101">
        <f t="shared" si="15"/>
        <v>77575</v>
      </c>
      <c r="V27" s="101">
        <f t="shared" si="15"/>
        <v>85600</v>
      </c>
      <c r="W27" s="101">
        <f t="shared" si="15"/>
        <v>69550</v>
      </c>
      <c r="X27" s="101">
        <f t="shared" si="15"/>
        <v>69550</v>
      </c>
      <c r="Y27" s="101">
        <f t="shared" si="15"/>
        <v>69550</v>
      </c>
      <c r="Z27" s="101">
        <f t="shared" si="15"/>
        <v>42800</v>
      </c>
      <c r="AA27" s="101">
        <f t="shared" si="15"/>
        <v>0</v>
      </c>
      <c r="AB27" s="101">
        <f t="shared" si="15"/>
        <v>0</v>
      </c>
      <c r="AC27" s="101">
        <f t="shared" si="15"/>
        <v>0</v>
      </c>
      <c r="AD27" s="101">
        <f t="shared" si="15"/>
        <v>0</v>
      </c>
      <c r="AE27" s="101">
        <f t="shared" si="15"/>
        <v>0</v>
      </c>
      <c r="AF27" s="101">
        <f t="shared" si="15"/>
        <v>0</v>
      </c>
      <c r="AG27" s="101">
        <f t="shared" si="15"/>
        <v>0</v>
      </c>
      <c r="AH27" s="101">
        <f t="shared" si="15"/>
        <v>0</v>
      </c>
      <c r="AI27" s="101">
        <f t="shared" ref="AI27:BJ27" si="16">AI75</f>
        <v>0</v>
      </c>
      <c r="AJ27" s="101">
        <f t="shared" si="16"/>
        <v>0</v>
      </c>
      <c r="AK27" s="101">
        <f t="shared" si="16"/>
        <v>0</v>
      </c>
      <c r="AL27" s="101">
        <f t="shared" si="16"/>
        <v>0</v>
      </c>
      <c r="AM27" s="101" t="e">
        <f t="shared" si="16"/>
        <v>#REF!</v>
      </c>
      <c r="AN27" s="101" t="e">
        <f t="shared" si="16"/>
        <v>#REF!</v>
      </c>
      <c r="AO27" s="101" t="e">
        <f t="shared" si="16"/>
        <v>#REF!</v>
      </c>
      <c r="AP27" s="101" t="e">
        <f t="shared" si="16"/>
        <v>#REF!</v>
      </c>
      <c r="AQ27" s="101" t="e">
        <f t="shared" si="16"/>
        <v>#REF!</v>
      </c>
      <c r="AR27" s="101" t="e">
        <f t="shared" si="16"/>
        <v>#REF!</v>
      </c>
      <c r="AS27" s="101" t="e">
        <f t="shared" si="16"/>
        <v>#REF!</v>
      </c>
      <c r="AT27" s="101" t="e">
        <f t="shared" si="16"/>
        <v>#REF!</v>
      </c>
      <c r="AU27" s="101" t="e">
        <f t="shared" si="16"/>
        <v>#REF!</v>
      </c>
      <c r="AV27" s="101" t="e">
        <f t="shared" si="16"/>
        <v>#REF!</v>
      </c>
      <c r="AW27" s="101" t="e">
        <f t="shared" si="16"/>
        <v>#REF!</v>
      </c>
      <c r="AX27" s="101" t="e">
        <f t="shared" si="16"/>
        <v>#REF!</v>
      </c>
      <c r="AY27" s="101">
        <f t="shared" si="16"/>
        <v>82500</v>
      </c>
      <c r="AZ27" s="101">
        <f t="shared" si="16"/>
        <v>132500</v>
      </c>
      <c r="BA27" s="101">
        <f t="shared" si="16"/>
        <v>147500</v>
      </c>
      <c r="BB27" s="101">
        <f t="shared" si="16"/>
        <v>147500</v>
      </c>
      <c r="BC27" s="101">
        <f t="shared" si="16"/>
        <v>165000</v>
      </c>
      <c r="BD27" s="101">
        <f t="shared" si="16"/>
        <v>180000</v>
      </c>
      <c r="BE27" s="101">
        <f t="shared" si="16"/>
        <v>147500</v>
      </c>
      <c r="BF27" s="101">
        <f t="shared" si="16"/>
        <v>165000</v>
      </c>
      <c r="BG27" s="101">
        <f t="shared" si="16"/>
        <v>132500</v>
      </c>
      <c r="BH27" s="101">
        <f t="shared" si="16"/>
        <v>132500</v>
      </c>
      <c r="BI27" s="101">
        <f t="shared" si="16"/>
        <v>132500</v>
      </c>
      <c r="BJ27" s="101">
        <f t="shared" si="16"/>
        <v>82500</v>
      </c>
    </row>
    <row r="28" spans="1:64" x14ac:dyDescent="0.15">
      <c r="A28" s="47" t="s">
        <v>658</v>
      </c>
      <c r="B28" s="75"/>
      <c r="C28" s="101">
        <f>C27*C55</f>
        <v>0</v>
      </c>
      <c r="D28" s="180">
        <f>D27*D55</f>
        <v>0</v>
      </c>
      <c r="E28" s="180">
        <f>E27*E55</f>
        <v>0</v>
      </c>
      <c r="F28" s="180">
        <f>F27*F55</f>
        <v>32760</v>
      </c>
      <c r="G28" s="180">
        <f>G27*G55</f>
        <v>32760</v>
      </c>
      <c r="H28" s="180">
        <f>H27*H55</f>
        <v>32760</v>
      </c>
      <c r="I28" s="180">
        <f>I27*I55</f>
        <v>32760</v>
      </c>
      <c r="J28" s="180">
        <f>J27*J55</f>
        <v>32760</v>
      </c>
      <c r="K28" s="180">
        <f>K27*K55</f>
        <v>16380</v>
      </c>
      <c r="L28" s="180">
        <f>L27*L55</f>
        <v>16380</v>
      </c>
      <c r="M28" s="180">
        <f>M27*M55</f>
        <v>16380</v>
      </c>
      <c r="N28" s="180">
        <f>N27*N55</f>
        <v>16380</v>
      </c>
      <c r="O28" s="180">
        <f>O27*O55</f>
        <v>824328000</v>
      </c>
      <c r="P28" s="180">
        <f>P27*P55</f>
        <v>1339533000</v>
      </c>
      <c r="Q28" s="180">
        <f>Q27*Q55</f>
        <v>1494094500</v>
      </c>
      <c r="R28" s="180">
        <f>R27*R55</f>
        <v>1494094500</v>
      </c>
      <c r="S28" s="180">
        <f>S27*S55</f>
        <v>1648656000</v>
      </c>
      <c r="T28" s="180">
        <f>T27*T55</f>
        <v>1803217500</v>
      </c>
      <c r="U28" s="180">
        <f>U27*U55</f>
        <v>1494094500</v>
      </c>
      <c r="V28" s="180">
        <f>V27*V55</f>
        <v>1648656000</v>
      </c>
      <c r="W28" s="180">
        <f>W27*W55</f>
        <v>1339533000</v>
      </c>
      <c r="X28" s="180">
        <f>X27*X55</f>
        <v>1339533000</v>
      </c>
      <c r="Y28" s="180">
        <f>Y27*Y55</f>
        <v>1339533000</v>
      </c>
      <c r="Z28" s="180">
        <f>Z27*Z55</f>
        <v>824328000</v>
      </c>
      <c r="AA28" s="180">
        <f>AA27*AA55</f>
        <v>0</v>
      </c>
      <c r="AB28" s="180">
        <f>AB27*AB55</f>
        <v>0</v>
      </c>
      <c r="AC28" s="180">
        <f>AC27*AC55</f>
        <v>0</v>
      </c>
      <c r="AD28" s="180">
        <f>AD27*AD55</f>
        <v>0</v>
      </c>
      <c r="AE28" s="180">
        <f>AE27*AE55</f>
        <v>0</v>
      </c>
      <c r="AF28" s="180">
        <f>AF27*AF55</f>
        <v>0</v>
      </c>
      <c r="AG28" s="180">
        <f>AG27*AG55</f>
        <v>0</v>
      </c>
      <c r="AH28" s="180">
        <f>AH27*AH55</f>
        <v>0</v>
      </c>
      <c r="AI28" s="180">
        <f>AI27*AI55</f>
        <v>0</v>
      </c>
      <c r="AJ28" s="180">
        <f>AJ27*AJ55</f>
        <v>0</v>
      </c>
      <c r="AK28" s="180">
        <f>AK27*AK55</f>
        <v>0</v>
      </c>
      <c r="AL28" s="180">
        <f>AL27*AL55</f>
        <v>0</v>
      </c>
      <c r="AM28" s="180" t="e">
        <f>AM27*AM55</f>
        <v>#REF!</v>
      </c>
      <c r="AN28" s="180" t="e">
        <f>AN27*AN55</f>
        <v>#REF!</v>
      </c>
      <c r="AO28" s="180" t="e">
        <f>AO27*AO55</f>
        <v>#REF!</v>
      </c>
      <c r="AP28" s="180" t="e">
        <f>AP27*AP55</f>
        <v>#REF!</v>
      </c>
      <c r="AQ28" s="180" t="e">
        <f>AQ27*AQ55</f>
        <v>#REF!</v>
      </c>
      <c r="AR28" s="180" t="e">
        <f>AR27*AR55</f>
        <v>#REF!</v>
      </c>
      <c r="AS28" s="180" t="e">
        <f>AS27*AS55</f>
        <v>#REF!</v>
      </c>
      <c r="AT28" s="180" t="e">
        <f>AT27*AT55</f>
        <v>#REF!</v>
      </c>
      <c r="AU28" s="180" t="e">
        <f>AU27*AU55</f>
        <v>#REF!</v>
      </c>
      <c r="AV28" s="180" t="e">
        <f>AV27*AV55</f>
        <v>#REF!</v>
      </c>
      <c r="AW28" s="180" t="e">
        <f>AW27*AW55</f>
        <v>#REF!</v>
      </c>
      <c r="AX28" s="180" t="e">
        <f>AX27*AX55</f>
        <v>#REF!</v>
      </c>
      <c r="AY28" s="180">
        <f>AY27*AY55</f>
        <v>1485000000</v>
      </c>
      <c r="AZ28" s="180">
        <f>AZ27*AZ55</f>
        <v>2385000000</v>
      </c>
      <c r="BA28" s="180">
        <f>BA27*BA55</f>
        <v>2655000000</v>
      </c>
      <c r="BB28" s="180">
        <f>BB27*BB55</f>
        <v>2655000000</v>
      </c>
      <c r="BC28" s="180">
        <f>BC27*BC55</f>
        <v>2970000000</v>
      </c>
      <c r="BD28" s="180">
        <f>BD27*BD55</f>
        <v>3240000000</v>
      </c>
      <c r="BE28" s="180">
        <f>BE27*BE55</f>
        <v>2655000000</v>
      </c>
      <c r="BF28" s="180">
        <f>BF27*BF55</f>
        <v>2970000000</v>
      </c>
      <c r="BG28" s="180">
        <f>BG27*BG55</f>
        <v>2385000000</v>
      </c>
      <c r="BH28" s="180">
        <f>BH27*BH55</f>
        <v>2385000000</v>
      </c>
      <c r="BI28" s="180">
        <f>BI27*BI55</f>
        <v>2385000000</v>
      </c>
      <c r="BJ28" s="180">
        <f>BJ27*BJ55</f>
        <v>1485000000</v>
      </c>
    </row>
    <row r="29" spans="1:64" x14ac:dyDescent="0.15">
      <c r="A29" s="47" t="s">
        <v>642</v>
      </c>
      <c r="B29" s="75"/>
      <c r="C29" s="63">
        <f>C27*C67</f>
        <v>0</v>
      </c>
      <c r="D29" s="63">
        <f>D27*D67</f>
        <v>0</v>
      </c>
      <c r="E29" s="63">
        <f>E27*E67</f>
        <v>0</v>
      </c>
      <c r="F29" s="63">
        <f>F27*F67</f>
        <v>7760</v>
      </c>
      <c r="G29" s="63">
        <f>G27*G67</f>
        <v>7760</v>
      </c>
      <c r="H29" s="63">
        <f>H27*H67</f>
        <v>7760</v>
      </c>
      <c r="I29" s="63">
        <f>I27*I67</f>
        <v>7760</v>
      </c>
      <c r="J29" s="63">
        <f>J27*J67</f>
        <v>7760</v>
      </c>
      <c r="K29" s="63">
        <f>K27*K67</f>
        <v>3880</v>
      </c>
      <c r="L29" s="63">
        <f>L27*L67</f>
        <v>3880</v>
      </c>
      <c r="M29" s="63">
        <f>M27*M67</f>
        <v>3880</v>
      </c>
      <c r="N29" s="63">
        <f>N27*N67</f>
        <v>3880</v>
      </c>
      <c r="O29" s="63">
        <f>O27*O67</f>
        <v>251878000</v>
      </c>
      <c r="P29" s="63">
        <f>P27*P67</f>
        <v>409301750</v>
      </c>
      <c r="Q29" s="63">
        <f>Q27*Q67</f>
        <v>456528875</v>
      </c>
      <c r="R29" s="63">
        <f>R27*R67</f>
        <v>456528875</v>
      </c>
      <c r="S29" s="63">
        <f>S27*S67</f>
        <v>503756000</v>
      </c>
      <c r="T29" s="63">
        <f>T27*T67</f>
        <v>550983125</v>
      </c>
      <c r="U29" s="63">
        <f>U27*U67</f>
        <v>456528875</v>
      </c>
      <c r="V29" s="63">
        <f>V27*V67</f>
        <v>503756000</v>
      </c>
      <c r="W29" s="63">
        <f>W27*W67</f>
        <v>409301750</v>
      </c>
      <c r="X29" s="63">
        <f>X27*X67</f>
        <v>409301750</v>
      </c>
      <c r="Y29" s="63">
        <f>Y27*Y67</f>
        <v>409301750</v>
      </c>
      <c r="Z29" s="63">
        <f>Z27*Z67</f>
        <v>251878000</v>
      </c>
      <c r="AA29" s="63">
        <f>AA27*AA67</f>
        <v>0</v>
      </c>
      <c r="AB29" s="63">
        <f>AB27*AB67</f>
        <v>0</v>
      </c>
      <c r="AC29" s="63">
        <f>AC27*AC67</f>
        <v>0</v>
      </c>
      <c r="AD29" s="63">
        <f>AD27*AD67</f>
        <v>0</v>
      </c>
      <c r="AE29" s="63">
        <f>AE27*AE67</f>
        <v>0</v>
      </c>
      <c r="AF29" s="63">
        <f>AF27*AF67</f>
        <v>0</v>
      </c>
      <c r="AG29" s="63">
        <f>AG27*AG67</f>
        <v>0</v>
      </c>
      <c r="AH29" s="63">
        <f>AH27*AH67</f>
        <v>0</v>
      </c>
      <c r="AI29" s="63">
        <f>AI27*AI67</f>
        <v>0</v>
      </c>
      <c r="AJ29" s="63">
        <f>AJ27*AJ67</f>
        <v>0</v>
      </c>
      <c r="AK29" s="63">
        <f>AK27*AK67</f>
        <v>0</v>
      </c>
      <c r="AL29" s="63">
        <f>AL27*AL67</f>
        <v>0</v>
      </c>
      <c r="AM29" s="63" t="e">
        <f>AM27*AM67</f>
        <v>#REF!</v>
      </c>
      <c r="AN29" s="63" t="e">
        <f>AN27*AN67</f>
        <v>#REF!</v>
      </c>
      <c r="AO29" s="63" t="e">
        <f>AO27*AO67</f>
        <v>#REF!</v>
      </c>
      <c r="AP29" s="63" t="e">
        <f>AP27*AP67</f>
        <v>#REF!</v>
      </c>
      <c r="AQ29" s="63" t="e">
        <f>AQ27*AQ67</f>
        <v>#REF!</v>
      </c>
      <c r="AR29" s="63" t="e">
        <f>AR27*AR67</f>
        <v>#REF!</v>
      </c>
      <c r="AS29" s="63" t="e">
        <f>AS27*AS67</f>
        <v>#REF!</v>
      </c>
      <c r="AT29" s="63" t="e">
        <f>AT27*AT67</f>
        <v>#REF!</v>
      </c>
      <c r="AU29" s="63" t="e">
        <f>AU27*AU67</f>
        <v>#REF!</v>
      </c>
      <c r="AV29" s="63" t="e">
        <f>AV27*AV67</f>
        <v>#REF!</v>
      </c>
      <c r="AW29" s="63" t="e">
        <f>AW27*AW67</f>
        <v>#REF!</v>
      </c>
      <c r="AX29" s="63" t="e">
        <f>AX27*AX67</f>
        <v>#REF!</v>
      </c>
      <c r="AY29" s="63">
        <f>AY27*AY67</f>
        <v>453750000</v>
      </c>
      <c r="AZ29" s="63">
        <f>AZ27*AZ67</f>
        <v>728750000</v>
      </c>
      <c r="BA29" s="63">
        <f>BA27*BA67</f>
        <v>811250000</v>
      </c>
      <c r="BB29" s="63">
        <f>BB27*BB67</f>
        <v>811250000</v>
      </c>
      <c r="BC29" s="63">
        <f>BC27*BC67</f>
        <v>907500000</v>
      </c>
      <c r="BD29" s="63">
        <f>BD27*BD67</f>
        <v>990000000</v>
      </c>
      <c r="BE29" s="63">
        <f>BE27*BE67</f>
        <v>811250000</v>
      </c>
      <c r="BF29" s="63">
        <f>BF27*BF67</f>
        <v>907500000</v>
      </c>
      <c r="BG29" s="63">
        <f>BG27*BG67</f>
        <v>728750000</v>
      </c>
      <c r="BH29" s="63">
        <f>BH27*BH67</f>
        <v>728750000</v>
      </c>
      <c r="BI29" s="63">
        <f>BI27*BI67</f>
        <v>728750000</v>
      </c>
      <c r="BJ29" s="63">
        <f>BJ27*BJ67</f>
        <v>453750000</v>
      </c>
      <c r="BL29" s="104" t="e">
        <f>BJ28+BJ30</f>
        <v>#REF!</v>
      </c>
    </row>
    <row r="30" spans="1:64" x14ac:dyDescent="0.15">
      <c r="A30" s="47" t="s">
        <v>651</v>
      </c>
      <c r="B30" s="75"/>
      <c r="C30" s="63">
        <f t="shared" ref="C30:AH30" si="17">C88</f>
        <v>0</v>
      </c>
      <c r="D30" s="63">
        <f t="shared" si="17"/>
        <v>0</v>
      </c>
      <c r="E30" s="63">
        <f t="shared" si="17"/>
        <v>0</v>
      </c>
      <c r="F30" s="63">
        <f t="shared" si="17"/>
        <v>5000</v>
      </c>
      <c r="G30" s="63">
        <f t="shared" si="17"/>
        <v>5000</v>
      </c>
      <c r="H30" s="63">
        <f t="shared" si="17"/>
        <v>5000</v>
      </c>
      <c r="I30" s="63">
        <f t="shared" si="17"/>
        <v>5000</v>
      </c>
      <c r="J30" s="63">
        <f t="shared" si="17"/>
        <v>5000</v>
      </c>
      <c r="K30" s="63">
        <f t="shared" si="17"/>
        <v>2500</v>
      </c>
      <c r="L30" s="63">
        <f t="shared" si="17"/>
        <v>2500</v>
      </c>
      <c r="M30" s="63">
        <f t="shared" si="17"/>
        <v>2500</v>
      </c>
      <c r="N30" s="63">
        <f t="shared" si="17"/>
        <v>2500</v>
      </c>
      <c r="O30" s="63">
        <f t="shared" si="17"/>
        <v>0</v>
      </c>
      <c r="P30" s="63">
        <f t="shared" si="17"/>
        <v>0</v>
      </c>
      <c r="Q30" s="63">
        <f t="shared" si="17"/>
        <v>0</v>
      </c>
      <c r="R30" s="63">
        <f t="shared" si="17"/>
        <v>0</v>
      </c>
      <c r="S30" s="63">
        <f t="shared" si="17"/>
        <v>0</v>
      </c>
      <c r="T30" s="63">
        <f t="shared" si="17"/>
        <v>0</v>
      </c>
      <c r="U30" s="63">
        <f t="shared" si="17"/>
        <v>0</v>
      </c>
      <c r="V30" s="63">
        <f t="shared" si="17"/>
        <v>0</v>
      </c>
      <c r="W30" s="63">
        <f t="shared" si="17"/>
        <v>0</v>
      </c>
      <c r="X30" s="63">
        <f t="shared" si="17"/>
        <v>0</v>
      </c>
      <c r="Y30" s="63">
        <f t="shared" si="17"/>
        <v>0</v>
      </c>
      <c r="Z30" s="63">
        <f t="shared" si="17"/>
        <v>0</v>
      </c>
      <c r="AA30" s="63">
        <f t="shared" si="17"/>
        <v>0</v>
      </c>
      <c r="AB30" s="63">
        <f t="shared" si="17"/>
        <v>0</v>
      </c>
      <c r="AC30" s="63">
        <f t="shared" si="17"/>
        <v>0</v>
      </c>
      <c r="AD30" s="63">
        <f t="shared" si="17"/>
        <v>0</v>
      </c>
      <c r="AE30" s="63">
        <f t="shared" si="17"/>
        <v>0</v>
      </c>
      <c r="AF30" s="63">
        <f t="shared" si="17"/>
        <v>0</v>
      </c>
      <c r="AG30" s="63">
        <f t="shared" si="17"/>
        <v>0</v>
      </c>
      <c r="AH30" s="63">
        <f t="shared" si="17"/>
        <v>0</v>
      </c>
      <c r="AI30" s="63">
        <f t="shared" ref="AI30:BJ30" si="18">AI88</f>
        <v>0</v>
      </c>
      <c r="AJ30" s="63">
        <f t="shared" si="18"/>
        <v>0</v>
      </c>
      <c r="AK30" s="63">
        <f t="shared" si="18"/>
        <v>0</v>
      </c>
      <c r="AL30" s="63">
        <f t="shared" si="18"/>
        <v>0</v>
      </c>
      <c r="AM30" s="63" t="e">
        <f t="shared" si="18"/>
        <v>#REF!</v>
      </c>
      <c r="AN30" s="63" t="e">
        <f t="shared" si="18"/>
        <v>#REF!</v>
      </c>
      <c r="AO30" s="63" t="e">
        <f t="shared" si="18"/>
        <v>#REF!</v>
      </c>
      <c r="AP30" s="63" t="e">
        <f t="shared" si="18"/>
        <v>#REF!</v>
      </c>
      <c r="AQ30" s="63" t="e">
        <f t="shared" si="18"/>
        <v>#REF!</v>
      </c>
      <c r="AR30" s="63" t="e">
        <f t="shared" si="18"/>
        <v>#REF!</v>
      </c>
      <c r="AS30" s="63" t="e">
        <f t="shared" si="18"/>
        <v>#REF!</v>
      </c>
      <c r="AT30" s="63" t="e">
        <f t="shared" si="18"/>
        <v>#REF!</v>
      </c>
      <c r="AU30" s="63" t="e">
        <f t="shared" si="18"/>
        <v>#REF!</v>
      </c>
      <c r="AV30" s="63" t="e">
        <f t="shared" si="18"/>
        <v>#REF!</v>
      </c>
      <c r="AW30" s="63" t="e">
        <f t="shared" si="18"/>
        <v>#REF!</v>
      </c>
      <c r="AX30" s="63" t="e">
        <f t="shared" si="18"/>
        <v>#REF!</v>
      </c>
      <c r="AY30" s="63" t="e">
        <f t="shared" si="18"/>
        <v>#REF!</v>
      </c>
      <c r="AZ30" s="63" t="e">
        <f t="shared" si="18"/>
        <v>#REF!</v>
      </c>
      <c r="BA30" s="63" t="e">
        <f t="shared" si="18"/>
        <v>#REF!</v>
      </c>
      <c r="BB30" s="63" t="e">
        <f t="shared" si="18"/>
        <v>#REF!</v>
      </c>
      <c r="BC30" s="63" t="e">
        <f t="shared" si="18"/>
        <v>#REF!</v>
      </c>
      <c r="BD30" s="63" t="e">
        <f t="shared" si="18"/>
        <v>#REF!</v>
      </c>
      <c r="BE30" s="63" t="e">
        <f t="shared" si="18"/>
        <v>#REF!</v>
      </c>
      <c r="BF30" s="63" t="e">
        <f t="shared" si="18"/>
        <v>#REF!</v>
      </c>
      <c r="BG30" s="63" t="e">
        <f t="shared" si="18"/>
        <v>#REF!</v>
      </c>
      <c r="BH30" s="63" t="e">
        <f t="shared" si="18"/>
        <v>#REF!</v>
      </c>
      <c r="BI30" s="63" t="e">
        <f t="shared" si="18"/>
        <v>#REF!</v>
      </c>
      <c r="BJ30" s="63" t="e">
        <f t="shared" si="18"/>
        <v>#REF!</v>
      </c>
      <c r="BL30" s="104" t="e">
        <f>BJ29+BJ30</f>
        <v>#REF!</v>
      </c>
    </row>
    <row r="31" spans="1:64" x14ac:dyDescent="0.15">
      <c r="A31" s="47" t="s">
        <v>646</v>
      </c>
      <c r="B31" s="75"/>
      <c r="C31" s="63">
        <f>SUM(C29:C30)</f>
        <v>0</v>
      </c>
      <c r="D31" s="63">
        <f t="shared" ref="D31:BJ31" si="19">SUM(D29:D30)</f>
        <v>0</v>
      </c>
      <c r="E31" s="63">
        <f t="shared" si="19"/>
        <v>0</v>
      </c>
      <c r="F31" s="63">
        <f t="shared" si="19"/>
        <v>12760</v>
      </c>
      <c r="G31" s="63">
        <f t="shared" si="19"/>
        <v>12760</v>
      </c>
      <c r="H31" s="63">
        <f t="shared" si="19"/>
        <v>12760</v>
      </c>
      <c r="I31" s="63">
        <f t="shared" si="19"/>
        <v>12760</v>
      </c>
      <c r="J31" s="63">
        <f t="shared" si="19"/>
        <v>12760</v>
      </c>
      <c r="K31" s="63">
        <f t="shared" si="19"/>
        <v>6380</v>
      </c>
      <c r="L31" s="63">
        <f t="shared" si="19"/>
        <v>6380</v>
      </c>
      <c r="M31" s="63">
        <f t="shared" si="19"/>
        <v>6380</v>
      </c>
      <c r="N31" s="63">
        <f t="shared" si="19"/>
        <v>6380</v>
      </c>
      <c r="O31" s="63">
        <f t="shared" si="19"/>
        <v>251878000</v>
      </c>
      <c r="P31" s="63">
        <f t="shared" si="19"/>
        <v>409301750</v>
      </c>
      <c r="Q31" s="63">
        <f t="shared" si="19"/>
        <v>456528875</v>
      </c>
      <c r="R31" s="63">
        <f t="shared" si="19"/>
        <v>456528875</v>
      </c>
      <c r="S31" s="63">
        <f t="shared" si="19"/>
        <v>503756000</v>
      </c>
      <c r="T31" s="63">
        <f t="shared" si="19"/>
        <v>550983125</v>
      </c>
      <c r="U31" s="63">
        <f t="shared" si="19"/>
        <v>456528875</v>
      </c>
      <c r="V31" s="63">
        <f t="shared" si="19"/>
        <v>503756000</v>
      </c>
      <c r="W31" s="63">
        <f t="shared" si="19"/>
        <v>409301750</v>
      </c>
      <c r="X31" s="63">
        <f t="shared" si="19"/>
        <v>409301750</v>
      </c>
      <c r="Y31" s="63">
        <f t="shared" si="19"/>
        <v>409301750</v>
      </c>
      <c r="Z31" s="63">
        <f t="shared" si="19"/>
        <v>251878000</v>
      </c>
      <c r="AA31" s="63">
        <f t="shared" si="19"/>
        <v>0</v>
      </c>
      <c r="AB31" s="63">
        <f t="shared" si="19"/>
        <v>0</v>
      </c>
      <c r="AC31" s="63">
        <f t="shared" si="19"/>
        <v>0</v>
      </c>
      <c r="AD31" s="63">
        <f t="shared" si="19"/>
        <v>0</v>
      </c>
      <c r="AE31" s="63">
        <f t="shared" si="19"/>
        <v>0</v>
      </c>
      <c r="AF31" s="63">
        <f t="shared" si="19"/>
        <v>0</v>
      </c>
      <c r="AG31" s="63">
        <f t="shared" si="19"/>
        <v>0</v>
      </c>
      <c r="AH31" s="63">
        <f t="shared" si="19"/>
        <v>0</v>
      </c>
      <c r="AI31" s="63">
        <f t="shared" si="19"/>
        <v>0</v>
      </c>
      <c r="AJ31" s="63">
        <f t="shared" si="19"/>
        <v>0</v>
      </c>
      <c r="AK31" s="63">
        <f t="shared" si="19"/>
        <v>0</v>
      </c>
      <c r="AL31" s="63">
        <f t="shared" si="19"/>
        <v>0</v>
      </c>
      <c r="AM31" s="63" t="e">
        <f t="shared" si="19"/>
        <v>#REF!</v>
      </c>
      <c r="AN31" s="63" t="e">
        <f t="shared" si="19"/>
        <v>#REF!</v>
      </c>
      <c r="AO31" s="63" t="e">
        <f t="shared" si="19"/>
        <v>#REF!</v>
      </c>
      <c r="AP31" s="63" t="e">
        <f t="shared" si="19"/>
        <v>#REF!</v>
      </c>
      <c r="AQ31" s="63" t="e">
        <f t="shared" si="19"/>
        <v>#REF!</v>
      </c>
      <c r="AR31" s="63" t="e">
        <f t="shared" si="19"/>
        <v>#REF!</v>
      </c>
      <c r="AS31" s="63" t="e">
        <f t="shared" si="19"/>
        <v>#REF!</v>
      </c>
      <c r="AT31" s="63" t="e">
        <f t="shared" si="19"/>
        <v>#REF!</v>
      </c>
      <c r="AU31" s="63" t="e">
        <f t="shared" si="19"/>
        <v>#REF!</v>
      </c>
      <c r="AV31" s="63" t="e">
        <f t="shared" si="19"/>
        <v>#REF!</v>
      </c>
      <c r="AW31" s="63" t="e">
        <f t="shared" si="19"/>
        <v>#REF!</v>
      </c>
      <c r="AX31" s="63" t="e">
        <f t="shared" si="19"/>
        <v>#REF!</v>
      </c>
      <c r="AY31" s="63" t="e">
        <f t="shared" si="19"/>
        <v>#REF!</v>
      </c>
      <c r="AZ31" s="63" t="e">
        <f t="shared" si="19"/>
        <v>#REF!</v>
      </c>
      <c r="BA31" s="63" t="e">
        <f t="shared" si="19"/>
        <v>#REF!</v>
      </c>
      <c r="BB31" s="63" t="e">
        <f t="shared" si="19"/>
        <v>#REF!</v>
      </c>
      <c r="BC31" s="63" t="e">
        <f t="shared" si="19"/>
        <v>#REF!</v>
      </c>
      <c r="BD31" s="63" t="e">
        <f t="shared" si="19"/>
        <v>#REF!</v>
      </c>
      <c r="BE31" s="63" t="e">
        <f t="shared" si="19"/>
        <v>#REF!</v>
      </c>
      <c r="BF31" s="63" t="e">
        <f t="shared" si="19"/>
        <v>#REF!</v>
      </c>
      <c r="BG31" s="63" t="e">
        <f t="shared" si="19"/>
        <v>#REF!</v>
      </c>
      <c r="BH31" s="63" t="e">
        <f t="shared" si="19"/>
        <v>#REF!</v>
      </c>
      <c r="BI31" s="63" t="e">
        <f t="shared" si="19"/>
        <v>#REF!</v>
      </c>
      <c r="BJ31" s="63" t="e">
        <f t="shared" si="19"/>
        <v>#REF!</v>
      </c>
      <c r="BL31" s="178" t="e">
        <f>BL30/BL29</f>
        <v>#REF!</v>
      </c>
    </row>
    <row r="32" spans="1:64" x14ac:dyDescent="0.15">
      <c r="A32" s="47" t="s">
        <v>326</v>
      </c>
      <c r="B32" s="75"/>
      <c r="C32" s="96">
        <f t="shared" ref="C32:AH32" si="20">IF(C30+C28&gt;0,(+C31/(C30+C28)),0)</f>
        <v>0</v>
      </c>
      <c r="D32" s="96">
        <f t="shared" si="20"/>
        <v>0</v>
      </c>
      <c r="E32" s="96">
        <f t="shared" si="20"/>
        <v>0</v>
      </c>
      <c r="F32" s="96">
        <f t="shared" si="20"/>
        <v>0.33792372881355931</v>
      </c>
      <c r="G32" s="96">
        <f t="shared" si="20"/>
        <v>0.33792372881355931</v>
      </c>
      <c r="H32" s="96">
        <f t="shared" si="20"/>
        <v>0.33792372881355931</v>
      </c>
      <c r="I32" s="96">
        <f t="shared" si="20"/>
        <v>0.33792372881355931</v>
      </c>
      <c r="J32" s="96">
        <f t="shared" si="20"/>
        <v>0.33792372881355931</v>
      </c>
      <c r="K32" s="96">
        <f t="shared" si="20"/>
        <v>0.33792372881355931</v>
      </c>
      <c r="L32" s="96">
        <f t="shared" si="20"/>
        <v>0.33792372881355931</v>
      </c>
      <c r="M32" s="96">
        <f t="shared" si="20"/>
        <v>0.33792372881355931</v>
      </c>
      <c r="N32" s="96">
        <f t="shared" si="20"/>
        <v>0.33792372881355931</v>
      </c>
      <c r="O32" s="96">
        <f t="shared" si="20"/>
        <v>0.30555555555555558</v>
      </c>
      <c r="P32" s="96">
        <f t="shared" si="20"/>
        <v>0.30555555555555558</v>
      </c>
      <c r="Q32" s="96">
        <f t="shared" si="20"/>
        <v>0.30555555555555558</v>
      </c>
      <c r="R32" s="96">
        <f t="shared" si="20"/>
        <v>0.30555555555555558</v>
      </c>
      <c r="S32" s="96">
        <f t="shared" si="20"/>
        <v>0.30555555555555558</v>
      </c>
      <c r="T32" s="96">
        <f t="shared" si="20"/>
        <v>0.30555555555555558</v>
      </c>
      <c r="U32" s="96">
        <f t="shared" si="20"/>
        <v>0.30555555555555558</v>
      </c>
      <c r="V32" s="96">
        <f t="shared" si="20"/>
        <v>0.30555555555555558</v>
      </c>
      <c r="W32" s="96">
        <f t="shared" si="20"/>
        <v>0.30555555555555558</v>
      </c>
      <c r="X32" s="96">
        <f t="shared" si="20"/>
        <v>0.30555555555555558</v>
      </c>
      <c r="Y32" s="96">
        <f t="shared" si="20"/>
        <v>0.30555555555555558</v>
      </c>
      <c r="Z32" s="96">
        <f t="shared" si="20"/>
        <v>0.30555555555555558</v>
      </c>
      <c r="AA32" s="96">
        <f t="shared" si="20"/>
        <v>0</v>
      </c>
      <c r="AB32" s="96">
        <f t="shared" si="20"/>
        <v>0</v>
      </c>
      <c r="AC32" s="96">
        <f t="shared" si="20"/>
        <v>0</v>
      </c>
      <c r="AD32" s="96">
        <f t="shared" si="20"/>
        <v>0</v>
      </c>
      <c r="AE32" s="96">
        <f t="shared" si="20"/>
        <v>0</v>
      </c>
      <c r="AF32" s="96">
        <f t="shared" si="20"/>
        <v>0</v>
      </c>
      <c r="AG32" s="96">
        <f t="shared" si="20"/>
        <v>0</v>
      </c>
      <c r="AH32" s="96">
        <f t="shared" si="20"/>
        <v>0</v>
      </c>
      <c r="AI32" s="96">
        <f t="shared" ref="AI32:BJ32" si="21">IF(AI30+AI28&gt;0,(+AI31/(AI30+AI28)),0)</f>
        <v>0</v>
      </c>
      <c r="AJ32" s="96">
        <f t="shared" si="21"/>
        <v>0</v>
      </c>
      <c r="AK32" s="96">
        <f t="shared" si="21"/>
        <v>0</v>
      </c>
      <c r="AL32" s="96">
        <f t="shared" si="21"/>
        <v>0</v>
      </c>
      <c r="AM32" s="96" t="e">
        <f t="shared" si="21"/>
        <v>#REF!</v>
      </c>
      <c r="AN32" s="96" t="e">
        <f t="shared" si="21"/>
        <v>#REF!</v>
      </c>
      <c r="AO32" s="96" t="e">
        <f t="shared" si="21"/>
        <v>#REF!</v>
      </c>
      <c r="AP32" s="96" t="e">
        <f t="shared" si="21"/>
        <v>#REF!</v>
      </c>
      <c r="AQ32" s="96" t="e">
        <f t="shared" si="21"/>
        <v>#REF!</v>
      </c>
      <c r="AR32" s="96" t="e">
        <f t="shared" si="21"/>
        <v>#REF!</v>
      </c>
      <c r="AS32" s="96" t="e">
        <f t="shared" si="21"/>
        <v>#REF!</v>
      </c>
      <c r="AT32" s="96" t="e">
        <f t="shared" si="21"/>
        <v>#REF!</v>
      </c>
      <c r="AU32" s="96" t="e">
        <f t="shared" si="21"/>
        <v>#REF!</v>
      </c>
      <c r="AV32" s="96" t="e">
        <f t="shared" si="21"/>
        <v>#REF!</v>
      </c>
      <c r="AW32" s="96" t="e">
        <f t="shared" si="21"/>
        <v>#REF!</v>
      </c>
      <c r="AX32" s="96" t="e">
        <f t="shared" si="21"/>
        <v>#REF!</v>
      </c>
      <c r="AY32" s="96" t="e">
        <f t="shared" si="21"/>
        <v>#REF!</v>
      </c>
      <c r="AZ32" s="96" t="e">
        <f t="shared" si="21"/>
        <v>#REF!</v>
      </c>
      <c r="BA32" s="96" t="e">
        <f t="shared" si="21"/>
        <v>#REF!</v>
      </c>
      <c r="BB32" s="96" t="e">
        <f t="shared" si="21"/>
        <v>#REF!</v>
      </c>
      <c r="BC32" s="96" t="e">
        <f t="shared" si="21"/>
        <v>#REF!</v>
      </c>
      <c r="BD32" s="96" t="e">
        <f t="shared" si="21"/>
        <v>#REF!</v>
      </c>
      <c r="BE32" s="96" t="e">
        <f t="shared" si="21"/>
        <v>#REF!</v>
      </c>
      <c r="BF32" s="96" t="e">
        <f t="shared" si="21"/>
        <v>#REF!</v>
      </c>
      <c r="BG32" s="96" t="e">
        <f t="shared" si="21"/>
        <v>#REF!</v>
      </c>
      <c r="BH32" s="96" t="e">
        <f t="shared" si="21"/>
        <v>#REF!</v>
      </c>
      <c r="BI32" s="96" t="e">
        <f t="shared" si="21"/>
        <v>#REF!</v>
      </c>
      <c r="BJ32" s="96" t="e">
        <f t="shared" si="21"/>
        <v>#REF!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218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643</v>
      </c>
      <c r="B35" s="75"/>
      <c r="C35" s="101">
        <f t="shared" ref="C35:AH35" si="22">C19+C27</f>
        <v>0</v>
      </c>
      <c r="D35" s="101">
        <f t="shared" si="22"/>
        <v>0</v>
      </c>
      <c r="E35" s="101">
        <f t="shared" si="22"/>
        <v>0</v>
      </c>
      <c r="F35" s="101">
        <f t="shared" si="22"/>
        <v>5</v>
      </c>
      <c r="G35" s="101">
        <f t="shared" si="22"/>
        <v>6</v>
      </c>
      <c r="H35" s="101">
        <f t="shared" si="22"/>
        <v>7</v>
      </c>
      <c r="I35" s="101">
        <f t="shared" si="22"/>
        <v>5</v>
      </c>
      <c r="J35" s="101">
        <f t="shared" si="22"/>
        <v>6</v>
      </c>
      <c r="K35" s="101">
        <f t="shared" si="22"/>
        <v>4</v>
      </c>
      <c r="L35" s="101">
        <f t="shared" si="22"/>
        <v>4</v>
      </c>
      <c r="M35" s="101">
        <f t="shared" si="22"/>
        <v>4</v>
      </c>
      <c r="N35" s="101">
        <f t="shared" si="22"/>
        <v>2</v>
      </c>
      <c r="O35" s="101">
        <f t="shared" si="22"/>
        <v>16</v>
      </c>
      <c r="P35" s="101">
        <f t="shared" si="22"/>
        <v>26</v>
      </c>
      <c r="Q35" s="101">
        <f t="shared" si="22"/>
        <v>29</v>
      </c>
      <c r="R35" s="101">
        <f t="shared" si="22"/>
        <v>29</v>
      </c>
      <c r="S35" s="101">
        <f t="shared" si="22"/>
        <v>32</v>
      </c>
      <c r="T35" s="101">
        <f t="shared" si="22"/>
        <v>35</v>
      </c>
      <c r="U35" s="101">
        <f t="shared" si="22"/>
        <v>29</v>
      </c>
      <c r="V35" s="101">
        <f t="shared" si="22"/>
        <v>32</v>
      </c>
      <c r="W35" s="101">
        <f t="shared" si="22"/>
        <v>26</v>
      </c>
      <c r="X35" s="101">
        <f t="shared" si="22"/>
        <v>26</v>
      </c>
      <c r="Y35" s="101">
        <f t="shared" si="22"/>
        <v>26</v>
      </c>
      <c r="Z35" s="101">
        <f t="shared" si="22"/>
        <v>16</v>
      </c>
      <c r="AA35" s="101">
        <f t="shared" si="22"/>
        <v>29</v>
      </c>
      <c r="AB35" s="101">
        <f t="shared" si="22"/>
        <v>47</v>
      </c>
      <c r="AC35" s="101">
        <f t="shared" si="22"/>
        <v>53</v>
      </c>
      <c r="AD35" s="101">
        <f t="shared" si="22"/>
        <v>53</v>
      </c>
      <c r="AE35" s="101">
        <f t="shared" si="22"/>
        <v>58</v>
      </c>
      <c r="AF35" s="101">
        <f t="shared" si="22"/>
        <v>64</v>
      </c>
      <c r="AG35" s="101">
        <f t="shared" si="22"/>
        <v>53</v>
      </c>
      <c r="AH35" s="101">
        <f t="shared" si="22"/>
        <v>58</v>
      </c>
      <c r="AI35" s="101">
        <f t="shared" ref="AI35:BJ35" si="23">AI19+AI27</f>
        <v>47</v>
      </c>
      <c r="AJ35" s="101">
        <f t="shared" si="23"/>
        <v>47</v>
      </c>
      <c r="AK35" s="101">
        <f t="shared" si="23"/>
        <v>47</v>
      </c>
      <c r="AL35" s="101">
        <f t="shared" si="23"/>
        <v>29</v>
      </c>
      <c r="AM35" s="101" t="e">
        <f t="shared" si="23"/>
        <v>#REF!</v>
      </c>
      <c r="AN35" s="101" t="e">
        <f t="shared" si="23"/>
        <v>#REF!</v>
      </c>
      <c r="AO35" s="101" t="e">
        <f t="shared" si="23"/>
        <v>#REF!</v>
      </c>
      <c r="AP35" s="101" t="e">
        <f t="shared" si="23"/>
        <v>#REF!</v>
      </c>
      <c r="AQ35" s="101" t="e">
        <f t="shared" si="23"/>
        <v>#REF!</v>
      </c>
      <c r="AR35" s="101" t="e">
        <f t="shared" si="23"/>
        <v>#REF!</v>
      </c>
      <c r="AS35" s="101" t="e">
        <f t="shared" si="23"/>
        <v>#REF!</v>
      </c>
      <c r="AT35" s="101" t="e">
        <f t="shared" si="23"/>
        <v>#REF!</v>
      </c>
      <c r="AU35" s="101" t="e">
        <f t="shared" si="23"/>
        <v>#REF!</v>
      </c>
      <c r="AV35" s="101" t="e">
        <f t="shared" si="23"/>
        <v>#REF!</v>
      </c>
      <c r="AW35" s="101" t="e">
        <f t="shared" si="23"/>
        <v>#REF!</v>
      </c>
      <c r="AX35" s="101" t="e">
        <f t="shared" si="23"/>
        <v>#REF!</v>
      </c>
      <c r="AY35" s="101">
        <f t="shared" si="23"/>
        <v>33</v>
      </c>
      <c r="AZ35" s="101">
        <f t="shared" si="23"/>
        <v>53</v>
      </c>
      <c r="BA35" s="101">
        <f t="shared" si="23"/>
        <v>59</v>
      </c>
      <c r="BB35" s="101">
        <f t="shared" si="23"/>
        <v>59</v>
      </c>
      <c r="BC35" s="101">
        <f t="shared" si="23"/>
        <v>66</v>
      </c>
      <c r="BD35" s="101">
        <f t="shared" si="23"/>
        <v>72</v>
      </c>
      <c r="BE35" s="101">
        <f t="shared" si="23"/>
        <v>59</v>
      </c>
      <c r="BF35" s="101">
        <f t="shared" si="23"/>
        <v>66</v>
      </c>
      <c r="BG35" s="101">
        <f t="shared" si="23"/>
        <v>53</v>
      </c>
      <c r="BH35" s="101">
        <f t="shared" si="23"/>
        <v>53</v>
      </c>
      <c r="BI35" s="101">
        <f t="shared" si="23"/>
        <v>53</v>
      </c>
      <c r="BJ35" s="101">
        <f t="shared" si="23"/>
        <v>33</v>
      </c>
    </row>
    <row r="36" spans="1:62" x14ac:dyDescent="0.15">
      <c r="A36" s="47" t="s">
        <v>665</v>
      </c>
      <c r="B36" s="75"/>
      <c r="C36" s="63">
        <f t="shared" ref="C36:AH36" si="24">C28+C20</f>
        <v>0</v>
      </c>
      <c r="D36" s="63">
        <f t="shared" si="24"/>
        <v>0</v>
      </c>
      <c r="E36" s="63">
        <f t="shared" si="24"/>
        <v>0</v>
      </c>
      <c r="F36" s="63">
        <f t="shared" si="24"/>
        <v>81900</v>
      </c>
      <c r="G36" s="63">
        <f t="shared" si="24"/>
        <v>98280</v>
      </c>
      <c r="H36" s="63">
        <f t="shared" si="24"/>
        <v>114660</v>
      </c>
      <c r="I36" s="63">
        <f t="shared" si="24"/>
        <v>81900</v>
      </c>
      <c r="J36" s="63">
        <f t="shared" si="24"/>
        <v>98280</v>
      </c>
      <c r="K36" s="63">
        <f t="shared" si="24"/>
        <v>65520</v>
      </c>
      <c r="L36" s="63">
        <f>L28+L20</f>
        <v>65520</v>
      </c>
      <c r="M36" s="63">
        <f t="shared" si="24"/>
        <v>65520</v>
      </c>
      <c r="N36" s="63">
        <f t="shared" si="24"/>
        <v>32760</v>
      </c>
      <c r="O36" s="63">
        <f t="shared" si="24"/>
        <v>308160</v>
      </c>
      <c r="P36" s="63">
        <f t="shared" si="24"/>
        <v>500760</v>
      </c>
      <c r="Q36" s="63">
        <f t="shared" si="24"/>
        <v>558540</v>
      </c>
      <c r="R36" s="63">
        <f t="shared" si="24"/>
        <v>558540</v>
      </c>
      <c r="S36" s="63">
        <f t="shared" si="24"/>
        <v>616320</v>
      </c>
      <c r="T36" s="63">
        <f t="shared" si="24"/>
        <v>674100</v>
      </c>
      <c r="U36" s="63">
        <f t="shared" si="24"/>
        <v>558540</v>
      </c>
      <c r="V36" s="63">
        <f t="shared" si="24"/>
        <v>616320</v>
      </c>
      <c r="W36" s="63">
        <f t="shared" si="24"/>
        <v>500760</v>
      </c>
      <c r="X36" s="63">
        <f t="shared" si="24"/>
        <v>500760</v>
      </c>
      <c r="Y36" s="63">
        <f t="shared" si="24"/>
        <v>500760</v>
      </c>
      <c r="Z36" s="63">
        <f t="shared" si="24"/>
        <v>308160</v>
      </c>
      <c r="AA36" s="63">
        <f t="shared" si="24"/>
        <v>636115</v>
      </c>
      <c r="AB36" s="63">
        <f t="shared" si="24"/>
        <v>1030945</v>
      </c>
      <c r="AC36" s="63">
        <f t="shared" si="24"/>
        <v>1162555</v>
      </c>
      <c r="AD36" s="63">
        <f t="shared" si="24"/>
        <v>1162555</v>
      </c>
      <c r="AE36" s="63">
        <f t="shared" si="24"/>
        <v>1272230</v>
      </c>
      <c r="AF36" s="63">
        <f t="shared" si="24"/>
        <v>1403840</v>
      </c>
      <c r="AG36" s="63">
        <f t="shared" si="24"/>
        <v>1162555</v>
      </c>
      <c r="AH36" s="63">
        <f t="shared" si="24"/>
        <v>1272230</v>
      </c>
      <c r="AI36" s="63">
        <f t="shared" ref="AI36:BJ36" si="25">AI28+AI20</f>
        <v>1030945</v>
      </c>
      <c r="AJ36" s="63">
        <f t="shared" si="25"/>
        <v>1030945</v>
      </c>
      <c r="AK36" s="63">
        <f t="shared" si="25"/>
        <v>1030945</v>
      </c>
      <c r="AL36" s="63">
        <f t="shared" si="25"/>
        <v>636115</v>
      </c>
      <c r="AM36" s="63" t="e">
        <f t="shared" si="25"/>
        <v>#REF!</v>
      </c>
      <c r="AN36" s="63" t="e">
        <f t="shared" si="25"/>
        <v>#REF!</v>
      </c>
      <c r="AO36" s="63" t="e">
        <f t="shared" si="25"/>
        <v>#REF!</v>
      </c>
      <c r="AP36" s="63" t="e">
        <f t="shared" si="25"/>
        <v>#REF!</v>
      </c>
      <c r="AQ36" s="63" t="e">
        <f t="shared" si="25"/>
        <v>#REF!</v>
      </c>
      <c r="AR36" s="63" t="e">
        <f t="shared" si="25"/>
        <v>#REF!</v>
      </c>
      <c r="AS36" s="63" t="e">
        <f t="shared" si="25"/>
        <v>#REF!</v>
      </c>
      <c r="AT36" s="63" t="e">
        <f t="shared" si="25"/>
        <v>#REF!</v>
      </c>
      <c r="AU36" s="63" t="e">
        <f t="shared" si="25"/>
        <v>#REF!</v>
      </c>
      <c r="AV36" s="63" t="e">
        <f t="shared" si="25"/>
        <v>#REF!</v>
      </c>
      <c r="AW36" s="63" t="e">
        <f t="shared" si="25"/>
        <v>#REF!</v>
      </c>
      <c r="AX36" s="63" t="e">
        <f t="shared" si="25"/>
        <v>#REF!</v>
      </c>
      <c r="AY36" s="63">
        <f t="shared" si="25"/>
        <v>594000</v>
      </c>
      <c r="AZ36" s="63">
        <f t="shared" si="25"/>
        <v>954000</v>
      </c>
      <c r="BA36" s="63">
        <f t="shared" si="25"/>
        <v>1062000</v>
      </c>
      <c r="BB36" s="63">
        <f t="shared" si="25"/>
        <v>1062000</v>
      </c>
      <c r="BC36" s="63">
        <f t="shared" si="25"/>
        <v>1188000</v>
      </c>
      <c r="BD36" s="63">
        <f t="shared" si="25"/>
        <v>1296000</v>
      </c>
      <c r="BE36" s="63">
        <f t="shared" si="25"/>
        <v>1062000</v>
      </c>
      <c r="BF36" s="63">
        <f t="shared" si="25"/>
        <v>1188000</v>
      </c>
      <c r="BG36" s="63">
        <f t="shared" si="25"/>
        <v>954000</v>
      </c>
      <c r="BH36" s="63">
        <f t="shared" si="25"/>
        <v>954000</v>
      </c>
      <c r="BI36" s="63">
        <f t="shared" si="25"/>
        <v>954000</v>
      </c>
      <c r="BJ36" s="63">
        <f t="shared" si="25"/>
        <v>594000</v>
      </c>
    </row>
    <row r="37" spans="1:62" x14ac:dyDescent="0.15">
      <c r="A37" s="47" t="s">
        <v>642</v>
      </c>
      <c r="B37" s="75"/>
      <c r="C37" s="63">
        <f t="shared" ref="C37:AH37" si="26">C21+C29</f>
        <v>0</v>
      </c>
      <c r="D37" s="63">
        <f t="shared" si="26"/>
        <v>0</v>
      </c>
      <c r="E37" s="63">
        <f t="shared" si="26"/>
        <v>0</v>
      </c>
      <c r="F37" s="63">
        <f t="shared" si="26"/>
        <v>19400</v>
      </c>
      <c r="G37" s="63">
        <f t="shared" si="26"/>
        <v>23280</v>
      </c>
      <c r="H37" s="63">
        <f t="shared" si="26"/>
        <v>27160</v>
      </c>
      <c r="I37" s="63">
        <f t="shared" si="26"/>
        <v>19400</v>
      </c>
      <c r="J37" s="63">
        <f t="shared" si="26"/>
        <v>23280</v>
      </c>
      <c r="K37" s="63">
        <f t="shared" si="26"/>
        <v>15520</v>
      </c>
      <c r="L37" s="63">
        <f t="shared" si="26"/>
        <v>15520</v>
      </c>
      <c r="M37" s="63">
        <f t="shared" si="26"/>
        <v>15520</v>
      </c>
      <c r="N37" s="63">
        <f t="shared" si="26"/>
        <v>7760</v>
      </c>
      <c r="O37" s="63">
        <f t="shared" si="26"/>
        <v>94160</v>
      </c>
      <c r="P37" s="63">
        <f t="shared" si="26"/>
        <v>153010</v>
      </c>
      <c r="Q37" s="63">
        <f t="shared" si="26"/>
        <v>170665</v>
      </c>
      <c r="R37" s="63">
        <f t="shared" si="26"/>
        <v>170665</v>
      </c>
      <c r="S37" s="63">
        <f t="shared" si="26"/>
        <v>188320</v>
      </c>
      <c r="T37" s="63">
        <f t="shared" si="26"/>
        <v>205975</v>
      </c>
      <c r="U37" s="63">
        <f t="shared" si="26"/>
        <v>170665</v>
      </c>
      <c r="V37" s="63">
        <f t="shared" si="26"/>
        <v>188320</v>
      </c>
      <c r="W37" s="63">
        <f t="shared" si="26"/>
        <v>153010</v>
      </c>
      <c r="X37" s="63">
        <f t="shared" si="26"/>
        <v>153010</v>
      </c>
      <c r="Y37" s="63">
        <f t="shared" si="26"/>
        <v>153010</v>
      </c>
      <c r="Z37" s="63">
        <f t="shared" si="26"/>
        <v>94160</v>
      </c>
      <c r="AA37" s="63">
        <f t="shared" si="26"/>
        <v>-192386</v>
      </c>
      <c r="AB37" s="63">
        <f t="shared" si="26"/>
        <v>-311798</v>
      </c>
      <c r="AC37" s="63">
        <f t="shared" si="26"/>
        <v>-351602</v>
      </c>
      <c r="AD37" s="63">
        <f t="shared" si="26"/>
        <v>-351602</v>
      </c>
      <c r="AE37" s="63">
        <f t="shared" si="26"/>
        <v>-384772</v>
      </c>
      <c r="AF37" s="63">
        <f t="shared" si="26"/>
        <v>-424576</v>
      </c>
      <c r="AG37" s="63">
        <f t="shared" si="26"/>
        <v>-351602</v>
      </c>
      <c r="AH37" s="63">
        <f t="shared" si="26"/>
        <v>-384772</v>
      </c>
      <c r="AI37" s="63">
        <f t="shared" ref="AI37:BJ37" si="27">AI21+AI29</f>
        <v>-311798</v>
      </c>
      <c r="AJ37" s="63">
        <f t="shared" si="27"/>
        <v>-311798</v>
      </c>
      <c r="AK37" s="63">
        <f t="shared" si="27"/>
        <v>-311798</v>
      </c>
      <c r="AL37" s="63">
        <f t="shared" si="27"/>
        <v>-192386</v>
      </c>
      <c r="AM37" s="63" t="e">
        <f t="shared" si="27"/>
        <v>#REF!</v>
      </c>
      <c r="AN37" s="63" t="e">
        <f t="shared" si="27"/>
        <v>#REF!</v>
      </c>
      <c r="AO37" s="63" t="e">
        <f t="shared" si="27"/>
        <v>#REF!</v>
      </c>
      <c r="AP37" s="63" t="e">
        <f t="shared" si="27"/>
        <v>#REF!</v>
      </c>
      <c r="AQ37" s="63" t="e">
        <f t="shared" si="27"/>
        <v>#REF!</v>
      </c>
      <c r="AR37" s="63" t="e">
        <f t="shared" si="27"/>
        <v>#REF!</v>
      </c>
      <c r="AS37" s="63" t="e">
        <f t="shared" si="27"/>
        <v>#REF!</v>
      </c>
      <c r="AT37" s="63" t="e">
        <f t="shared" si="27"/>
        <v>#REF!</v>
      </c>
      <c r="AU37" s="63" t="e">
        <f t="shared" si="27"/>
        <v>#REF!</v>
      </c>
      <c r="AV37" s="63" t="e">
        <f t="shared" si="27"/>
        <v>#REF!</v>
      </c>
      <c r="AW37" s="63" t="e">
        <f t="shared" si="27"/>
        <v>#REF!</v>
      </c>
      <c r="AX37" s="63" t="e">
        <f t="shared" si="27"/>
        <v>#REF!</v>
      </c>
      <c r="AY37" s="63">
        <f t="shared" si="27"/>
        <v>181500</v>
      </c>
      <c r="AZ37" s="63">
        <f t="shared" si="27"/>
        <v>291500</v>
      </c>
      <c r="BA37" s="63">
        <f t="shared" si="27"/>
        <v>324500</v>
      </c>
      <c r="BB37" s="63">
        <f t="shared" si="27"/>
        <v>324500</v>
      </c>
      <c r="BC37" s="63">
        <f t="shared" si="27"/>
        <v>363000</v>
      </c>
      <c r="BD37" s="63">
        <f t="shared" si="27"/>
        <v>396000</v>
      </c>
      <c r="BE37" s="63">
        <f t="shared" si="27"/>
        <v>324500</v>
      </c>
      <c r="BF37" s="63">
        <f t="shared" si="27"/>
        <v>363000</v>
      </c>
      <c r="BG37" s="63">
        <f t="shared" si="27"/>
        <v>291500</v>
      </c>
      <c r="BH37" s="63">
        <f t="shared" si="27"/>
        <v>291500</v>
      </c>
      <c r="BI37" s="63">
        <f t="shared" si="27"/>
        <v>291500</v>
      </c>
      <c r="BJ37" s="63">
        <f t="shared" si="27"/>
        <v>181500</v>
      </c>
    </row>
    <row r="38" spans="1:62" x14ac:dyDescent="0.15">
      <c r="A38" s="47" t="s">
        <v>652</v>
      </c>
      <c r="B38" s="75"/>
      <c r="C38" s="63">
        <f t="shared" ref="C38:AH38" si="28">C22+C30</f>
        <v>0</v>
      </c>
      <c r="D38" s="63">
        <f t="shared" si="28"/>
        <v>0</v>
      </c>
      <c r="E38" s="63">
        <f t="shared" si="28"/>
        <v>0</v>
      </c>
      <c r="F38" s="63">
        <f t="shared" si="28"/>
        <v>5000</v>
      </c>
      <c r="G38" s="63">
        <f t="shared" si="28"/>
        <v>5000</v>
      </c>
      <c r="H38" s="63">
        <f t="shared" si="28"/>
        <v>5000</v>
      </c>
      <c r="I38" s="63">
        <f t="shared" si="28"/>
        <v>5000</v>
      </c>
      <c r="J38" s="63">
        <f t="shared" si="28"/>
        <v>5000</v>
      </c>
      <c r="K38" s="63">
        <f t="shared" si="28"/>
        <v>2500</v>
      </c>
      <c r="L38" s="63">
        <f t="shared" si="28"/>
        <v>2500</v>
      </c>
      <c r="M38" s="63">
        <f t="shared" si="28"/>
        <v>2500</v>
      </c>
      <c r="N38" s="63">
        <f t="shared" si="28"/>
        <v>2500</v>
      </c>
      <c r="O38" s="63">
        <f t="shared" si="28"/>
        <v>0</v>
      </c>
      <c r="P38" s="63">
        <f t="shared" si="28"/>
        <v>0</v>
      </c>
      <c r="Q38" s="63">
        <f t="shared" si="28"/>
        <v>0</v>
      </c>
      <c r="R38" s="63">
        <f t="shared" si="28"/>
        <v>0</v>
      </c>
      <c r="S38" s="63">
        <f t="shared" si="28"/>
        <v>0</v>
      </c>
      <c r="T38" s="63">
        <f t="shared" si="28"/>
        <v>0</v>
      </c>
      <c r="U38" s="63">
        <f t="shared" si="28"/>
        <v>0</v>
      </c>
      <c r="V38" s="63">
        <f t="shared" si="28"/>
        <v>0</v>
      </c>
      <c r="W38" s="63">
        <f t="shared" si="28"/>
        <v>0</v>
      </c>
      <c r="X38" s="63">
        <f t="shared" si="28"/>
        <v>0</v>
      </c>
      <c r="Y38" s="63">
        <f t="shared" si="28"/>
        <v>0</v>
      </c>
      <c r="Z38" s="63">
        <f t="shared" si="28"/>
        <v>0</v>
      </c>
      <c r="AA38" s="63">
        <f t="shared" si="28"/>
        <v>8.99</v>
      </c>
      <c r="AB38" s="63">
        <f t="shared" si="28"/>
        <v>14.57</v>
      </c>
      <c r="AC38" s="63">
        <f t="shared" si="28"/>
        <v>16.43</v>
      </c>
      <c r="AD38" s="63">
        <f t="shared" si="28"/>
        <v>16.43</v>
      </c>
      <c r="AE38" s="63">
        <f t="shared" si="28"/>
        <v>17.98</v>
      </c>
      <c r="AF38" s="63">
        <f t="shared" si="28"/>
        <v>19.84</v>
      </c>
      <c r="AG38" s="63">
        <f t="shared" si="28"/>
        <v>16.43</v>
      </c>
      <c r="AH38" s="63">
        <f t="shared" si="28"/>
        <v>17.98</v>
      </c>
      <c r="AI38" s="63">
        <f t="shared" ref="AI38:BJ38" si="29">AI22+AI30</f>
        <v>14.57</v>
      </c>
      <c r="AJ38" s="63">
        <f t="shared" si="29"/>
        <v>14.57</v>
      </c>
      <c r="AK38" s="63">
        <f t="shared" si="29"/>
        <v>14.57</v>
      </c>
      <c r="AL38" s="63">
        <f t="shared" si="29"/>
        <v>8.99</v>
      </c>
      <c r="AM38" s="63" t="e">
        <f t="shared" si="29"/>
        <v>#REF!</v>
      </c>
      <c r="AN38" s="63" t="e">
        <f t="shared" si="29"/>
        <v>#REF!</v>
      </c>
      <c r="AO38" s="63" t="e">
        <f t="shared" si="29"/>
        <v>#REF!</v>
      </c>
      <c r="AP38" s="63" t="e">
        <f t="shared" si="29"/>
        <v>#REF!</v>
      </c>
      <c r="AQ38" s="63" t="e">
        <f t="shared" si="29"/>
        <v>#REF!</v>
      </c>
      <c r="AR38" s="63" t="e">
        <f t="shared" si="29"/>
        <v>#REF!</v>
      </c>
      <c r="AS38" s="63" t="e">
        <f t="shared" si="29"/>
        <v>#REF!</v>
      </c>
      <c r="AT38" s="63" t="e">
        <f t="shared" si="29"/>
        <v>#REF!</v>
      </c>
      <c r="AU38" s="63" t="e">
        <f t="shared" si="29"/>
        <v>#REF!</v>
      </c>
      <c r="AV38" s="63" t="e">
        <f t="shared" si="29"/>
        <v>#REF!</v>
      </c>
      <c r="AW38" s="63" t="e">
        <f t="shared" si="29"/>
        <v>#REF!</v>
      </c>
      <c r="AX38" s="63" t="e">
        <f t="shared" si="29"/>
        <v>#REF!</v>
      </c>
      <c r="AY38" s="63" t="e">
        <f t="shared" si="29"/>
        <v>#REF!</v>
      </c>
      <c r="AZ38" s="63" t="e">
        <f t="shared" si="29"/>
        <v>#REF!</v>
      </c>
      <c r="BA38" s="63" t="e">
        <f t="shared" si="29"/>
        <v>#REF!</v>
      </c>
      <c r="BB38" s="63" t="e">
        <f t="shared" si="29"/>
        <v>#REF!</v>
      </c>
      <c r="BC38" s="63" t="e">
        <f t="shared" si="29"/>
        <v>#REF!</v>
      </c>
      <c r="BD38" s="63" t="e">
        <f t="shared" si="29"/>
        <v>#REF!</v>
      </c>
      <c r="BE38" s="63" t="e">
        <f t="shared" si="29"/>
        <v>#REF!</v>
      </c>
      <c r="BF38" s="63" t="e">
        <f t="shared" si="29"/>
        <v>#REF!</v>
      </c>
      <c r="BG38" s="63" t="e">
        <f t="shared" si="29"/>
        <v>#REF!</v>
      </c>
      <c r="BH38" s="63" t="e">
        <f t="shared" si="29"/>
        <v>#REF!</v>
      </c>
      <c r="BI38" s="63" t="e">
        <f t="shared" si="29"/>
        <v>#REF!</v>
      </c>
      <c r="BJ38" s="63" t="e">
        <f t="shared" si="29"/>
        <v>#REF!</v>
      </c>
    </row>
    <row r="39" spans="1:62" x14ac:dyDescent="0.15">
      <c r="A39" s="47" t="s">
        <v>646</v>
      </c>
      <c r="B39" s="75"/>
      <c r="C39" s="63">
        <f t="shared" ref="C39:AH39" si="30">C23+C31</f>
        <v>0</v>
      </c>
      <c r="D39" s="63">
        <f t="shared" si="30"/>
        <v>0</v>
      </c>
      <c r="E39" s="63">
        <f t="shared" si="30"/>
        <v>0</v>
      </c>
      <c r="F39" s="63">
        <f t="shared" si="30"/>
        <v>24400</v>
      </c>
      <c r="G39" s="63">
        <f t="shared" si="30"/>
        <v>28280</v>
      </c>
      <c r="H39" s="63">
        <f t="shared" si="30"/>
        <v>32160</v>
      </c>
      <c r="I39" s="63">
        <f t="shared" si="30"/>
        <v>24400</v>
      </c>
      <c r="J39" s="63">
        <f t="shared" si="30"/>
        <v>28280</v>
      </c>
      <c r="K39" s="63">
        <f t="shared" si="30"/>
        <v>18020</v>
      </c>
      <c r="L39" s="63">
        <f t="shared" si="30"/>
        <v>18020</v>
      </c>
      <c r="M39" s="63">
        <f t="shared" si="30"/>
        <v>18020</v>
      </c>
      <c r="N39" s="63">
        <f t="shared" si="30"/>
        <v>10260</v>
      </c>
      <c r="O39" s="63">
        <f t="shared" si="30"/>
        <v>94160</v>
      </c>
      <c r="P39" s="63">
        <f t="shared" si="30"/>
        <v>153010</v>
      </c>
      <c r="Q39" s="63">
        <f t="shared" si="30"/>
        <v>170665</v>
      </c>
      <c r="R39" s="63">
        <f t="shared" si="30"/>
        <v>170665</v>
      </c>
      <c r="S39" s="63">
        <f t="shared" si="30"/>
        <v>188320</v>
      </c>
      <c r="T39" s="63">
        <f t="shared" si="30"/>
        <v>205975</v>
      </c>
      <c r="U39" s="63">
        <f t="shared" si="30"/>
        <v>170665</v>
      </c>
      <c r="V39" s="63">
        <f t="shared" si="30"/>
        <v>188320</v>
      </c>
      <c r="W39" s="63">
        <f t="shared" si="30"/>
        <v>153010</v>
      </c>
      <c r="X39" s="63">
        <f t="shared" si="30"/>
        <v>153010</v>
      </c>
      <c r="Y39" s="63">
        <f t="shared" si="30"/>
        <v>153010</v>
      </c>
      <c r="Z39" s="63">
        <f t="shared" si="30"/>
        <v>94160</v>
      </c>
      <c r="AA39" s="63">
        <f t="shared" si="30"/>
        <v>-192377.01</v>
      </c>
      <c r="AB39" s="63">
        <f t="shared" si="30"/>
        <v>-311783.43</v>
      </c>
      <c r="AC39" s="63">
        <f t="shared" si="30"/>
        <v>-351585.57</v>
      </c>
      <c r="AD39" s="63">
        <f t="shared" si="30"/>
        <v>-351585.57</v>
      </c>
      <c r="AE39" s="63">
        <f t="shared" si="30"/>
        <v>-384754.02</v>
      </c>
      <c r="AF39" s="63">
        <f t="shared" si="30"/>
        <v>-424556.16</v>
      </c>
      <c r="AG39" s="63">
        <f t="shared" si="30"/>
        <v>-351585.57</v>
      </c>
      <c r="AH39" s="63">
        <f t="shared" si="30"/>
        <v>-384754.02</v>
      </c>
      <c r="AI39" s="63">
        <f t="shared" ref="AI39:BJ39" si="31">AI23+AI31</f>
        <v>-311783.43</v>
      </c>
      <c r="AJ39" s="63">
        <f t="shared" si="31"/>
        <v>-311783.43</v>
      </c>
      <c r="AK39" s="63">
        <f t="shared" si="31"/>
        <v>-311783.43</v>
      </c>
      <c r="AL39" s="63">
        <f t="shared" si="31"/>
        <v>-192377.01</v>
      </c>
      <c r="AM39" s="63" t="e">
        <f t="shared" si="31"/>
        <v>#REF!</v>
      </c>
      <c r="AN39" s="63" t="e">
        <f t="shared" si="31"/>
        <v>#REF!</v>
      </c>
      <c r="AO39" s="63" t="e">
        <f t="shared" si="31"/>
        <v>#REF!</v>
      </c>
      <c r="AP39" s="63" t="e">
        <f t="shared" si="31"/>
        <v>#REF!</v>
      </c>
      <c r="AQ39" s="63" t="e">
        <f t="shared" si="31"/>
        <v>#REF!</v>
      </c>
      <c r="AR39" s="63" t="e">
        <f t="shared" si="31"/>
        <v>#REF!</v>
      </c>
      <c r="AS39" s="63" t="e">
        <f t="shared" si="31"/>
        <v>#REF!</v>
      </c>
      <c r="AT39" s="63" t="e">
        <f t="shared" si="31"/>
        <v>#REF!</v>
      </c>
      <c r="AU39" s="63" t="e">
        <f t="shared" si="31"/>
        <v>#REF!</v>
      </c>
      <c r="AV39" s="63" t="e">
        <f t="shared" si="31"/>
        <v>#REF!</v>
      </c>
      <c r="AW39" s="63" t="e">
        <f t="shared" si="31"/>
        <v>#REF!</v>
      </c>
      <c r="AX39" s="63" t="e">
        <f t="shared" si="31"/>
        <v>#REF!</v>
      </c>
      <c r="AY39" s="63" t="e">
        <f t="shared" si="31"/>
        <v>#REF!</v>
      </c>
      <c r="AZ39" s="63" t="e">
        <f t="shared" si="31"/>
        <v>#REF!</v>
      </c>
      <c r="BA39" s="63" t="e">
        <f t="shared" si="31"/>
        <v>#REF!</v>
      </c>
      <c r="BB39" s="63" t="e">
        <f t="shared" si="31"/>
        <v>#REF!</v>
      </c>
      <c r="BC39" s="63" t="e">
        <f t="shared" si="31"/>
        <v>#REF!</v>
      </c>
      <c r="BD39" s="63" t="e">
        <f t="shared" si="31"/>
        <v>#REF!</v>
      </c>
      <c r="BE39" s="63" t="e">
        <f t="shared" si="31"/>
        <v>#REF!</v>
      </c>
      <c r="BF39" s="63" t="e">
        <f t="shared" si="31"/>
        <v>#REF!</v>
      </c>
      <c r="BG39" s="63" t="e">
        <f t="shared" si="31"/>
        <v>#REF!</v>
      </c>
      <c r="BH39" s="63" t="e">
        <f t="shared" si="31"/>
        <v>#REF!</v>
      </c>
      <c r="BI39" s="63" t="e">
        <f t="shared" si="31"/>
        <v>#REF!</v>
      </c>
      <c r="BJ39" s="63" t="e">
        <f t="shared" si="31"/>
        <v>#REF!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1232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1231</v>
      </c>
      <c r="B44" s="75"/>
      <c r="C44" s="169">
        <f>'REV-SALES-FCAST_CWS'!C38</f>
        <v>0</v>
      </c>
      <c r="D44" s="169">
        <f>'REV-SALES-FCAST_CWS'!D38</f>
        <v>0</v>
      </c>
      <c r="E44" s="169">
        <f>'REV-SALES-FCAST_CWS'!E38</f>
        <v>0</v>
      </c>
      <c r="F44" s="169">
        <f>'REV-SALES-FCAST_CWS'!F38</f>
        <v>8</v>
      </c>
      <c r="G44" s="169">
        <f>'REV-SALES-FCAST_CWS'!G38</f>
        <v>9</v>
      </c>
      <c r="H44" s="169">
        <f>'REV-SALES-FCAST_CWS'!H38</f>
        <v>10</v>
      </c>
      <c r="I44" s="169">
        <f>'REV-SALES-FCAST_CWS'!I38</f>
        <v>8</v>
      </c>
      <c r="J44" s="169">
        <f>'REV-SALES-FCAST_CWS'!J38</f>
        <v>9</v>
      </c>
      <c r="K44" s="169">
        <f>'REV-SALES-FCAST_CWS'!K38</f>
        <v>7</v>
      </c>
      <c r="L44" s="169">
        <f>'REV-SALES-FCAST_CWS'!L38</f>
        <v>7</v>
      </c>
      <c r="M44" s="169">
        <f>'REV-SALES-FCAST_CWS'!M38</f>
        <v>7</v>
      </c>
      <c r="N44" s="169">
        <f>'REV-SALES-FCAST_CWS'!N38</f>
        <v>4</v>
      </c>
      <c r="O44" s="169">
        <f>'REV-SALES-FCAST_CWS'!O38</f>
        <v>69</v>
      </c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62" x14ac:dyDescent="0.15">
      <c r="A45" s="33" t="str">
        <f>'COGS-PRICE-MARGIN_CWS'!A32</f>
        <v>% Aceptación SS Fusión</v>
      </c>
      <c r="B45" s="75"/>
      <c r="C45" s="367">
        <f>'COGS-PRICE-MARGIN_CWS'!$B32</f>
        <v>0.3</v>
      </c>
      <c r="D45" s="367">
        <f>'COGS-PRICE-MARGIN_CWS'!$B32</f>
        <v>0.3</v>
      </c>
      <c r="E45" s="367">
        <f>'COGS-PRICE-MARGIN_CWS'!$B32</f>
        <v>0.3</v>
      </c>
      <c r="F45" s="367">
        <f>'COGS-PRICE-MARGIN_CWS'!$B32</f>
        <v>0.3</v>
      </c>
      <c r="G45" s="367">
        <f>'COGS-PRICE-MARGIN_CWS'!$B32</f>
        <v>0.3</v>
      </c>
      <c r="H45" s="367">
        <f>'COGS-PRICE-MARGIN_CWS'!$B32</f>
        <v>0.3</v>
      </c>
      <c r="I45" s="367">
        <f>'COGS-PRICE-MARGIN_CWS'!$B32</f>
        <v>0.3</v>
      </c>
      <c r="J45" s="367">
        <f>'COGS-PRICE-MARGIN_CWS'!$B32</f>
        <v>0.3</v>
      </c>
      <c r="K45" s="367">
        <f>'COGS-PRICE-MARGIN_CWS'!$B32</f>
        <v>0.3</v>
      </c>
      <c r="L45" s="367">
        <f>'COGS-PRICE-MARGIN_CWS'!$B32</f>
        <v>0.3</v>
      </c>
      <c r="M45" s="367">
        <f>'COGS-PRICE-MARGIN_CWS'!$B32</f>
        <v>0.3</v>
      </c>
      <c r="N45" s="367">
        <f>'COGS-PRICE-MARGIN_CWS'!$B32</f>
        <v>0.3</v>
      </c>
      <c r="O45" s="367">
        <f>'COGS-PRICE-MARGIN_CWS'!$B32</f>
        <v>0.3</v>
      </c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</row>
    <row r="46" spans="1:62" x14ac:dyDescent="0.15">
      <c r="A46" s="33" t="str">
        <f>'COGS-PRICE-MARGIN_CWS'!$A3 &amp; " Units"</f>
        <v>Producto Diario Units</v>
      </c>
      <c r="B46" s="75"/>
      <c r="C46" s="169">
        <f>C$44-C$47</f>
        <v>0</v>
      </c>
      <c r="D46" s="169">
        <f t="shared" ref="D46:O46" si="32">D$44-D$47</f>
        <v>0</v>
      </c>
      <c r="E46" s="169">
        <f t="shared" si="32"/>
        <v>0</v>
      </c>
      <c r="F46" s="169">
        <f t="shared" si="32"/>
        <v>5</v>
      </c>
      <c r="G46" s="169">
        <f t="shared" si="32"/>
        <v>6</v>
      </c>
      <c r="H46" s="169">
        <f t="shared" si="32"/>
        <v>7</v>
      </c>
      <c r="I46" s="169">
        <f t="shared" si="32"/>
        <v>5</v>
      </c>
      <c r="J46" s="169">
        <f t="shared" si="32"/>
        <v>6</v>
      </c>
      <c r="K46" s="169">
        <f t="shared" si="32"/>
        <v>4</v>
      </c>
      <c r="L46" s="169">
        <f t="shared" si="32"/>
        <v>4</v>
      </c>
      <c r="M46" s="169">
        <f t="shared" si="32"/>
        <v>4</v>
      </c>
      <c r="N46" s="169">
        <f t="shared" si="32"/>
        <v>2</v>
      </c>
      <c r="O46" s="169">
        <f t="shared" si="32"/>
        <v>48</v>
      </c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</row>
    <row r="47" spans="1:62" x14ac:dyDescent="0.15">
      <c r="A47" s="33" t="str">
        <f>'COGS-PRICE-MARGIN_CWS'!$A27 &amp; " Units"</f>
        <v>Producto Fusión Units</v>
      </c>
      <c r="B47" s="75"/>
      <c r="C47" s="169">
        <f>ROUNDUP(C45*C$44,0)</f>
        <v>0</v>
      </c>
      <c r="D47" s="169">
        <f t="shared" ref="D47:O47" si="33">ROUNDUP(D45*D$44,0)</f>
        <v>0</v>
      </c>
      <c r="E47" s="169">
        <f t="shared" si="33"/>
        <v>0</v>
      </c>
      <c r="F47" s="169">
        <f t="shared" si="33"/>
        <v>3</v>
      </c>
      <c r="G47" s="169">
        <f t="shared" si="33"/>
        <v>3</v>
      </c>
      <c r="H47" s="169">
        <f t="shared" si="33"/>
        <v>3</v>
      </c>
      <c r="I47" s="169">
        <f t="shared" si="33"/>
        <v>3</v>
      </c>
      <c r="J47" s="169">
        <f t="shared" si="33"/>
        <v>3</v>
      </c>
      <c r="K47" s="169">
        <f t="shared" si="33"/>
        <v>3</v>
      </c>
      <c r="L47" s="169">
        <f t="shared" si="33"/>
        <v>3</v>
      </c>
      <c r="M47" s="169">
        <f t="shared" si="33"/>
        <v>3</v>
      </c>
      <c r="N47" s="169">
        <f t="shared" si="33"/>
        <v>2</v>
      </c>
      <c r="O47" s="169">
        <f t="shared" si="33"/>
        <v>21</v>
      </c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215</v>
      </c>
      <c r="C51" s="169">
        <f>C$46</f>
        <v>0</v>
      </c>
      <c r="D51" s="169">
        <f t="shared" ref="D51:N51" si="34">D$46</f>
        <v>0</v>
      </c>
      <c r="E51" s="169">
        <f t="shared" si="34"/>
        <v>0</v>
      </c>
      <c r="F51" s="169">
        <f t="shared" si="34"/>
        <v>5</v>
      </c>
      <c r="G51" s="169">
        <f t="shared" si="34"/>
        <v>6</v>
      </c>
      <c r="H51" s="169">
        <f t="shared" si="34"/>
        <v>7</v>
      </c>
      <c r="I51" s="169">
        <f t="shared" si="34"/>
        <v>5</v>
      </c>
      <c r="J51" s="169">
        <f t="shared" si="34"/>
        <v>6</v>
      </c>
      <c r="K51" s="169">
        <f t="shared" si="34"/>
        <v>4</v>
      </c>
      <c r="L51" s="169">
        <f t="shared" si="34"/>
        <v>4</v>
      </c>
      <c r="M51" s="169">
        <f t="shared" si="34"/>
        <v>4</v>
      </c>
      <c r="N51" s="169">
        <f t="shared" si="34"/>
        <v>2</v>
      </c>
      <c r="O51" s="33">
        <f>'REV-SALES-FCAST_CWS'!C42</f>
        <v>16</v>
      </c>
      <c r="P51" s="33">
        <f>'REV-SALES-FCAST_CWS'!D42</f>
        <v>26</v>
      </c>
      <c r="Q51" s="33">
        <f>'REV-SALES-FCAST_CWS'!E42</f>
        <v>29</v>
      </c>
      <c r="R51" s="33">
        <f>'REV-SALES-FCAST_CWS'!F42</f>
        <v>29</v>
      </c>
      <c r="S51" s="33">
        <f>'REV-SALES-FCAST_CWS'!G42</f>
        <v>32</v>
      </c>
      <c r="T51" s="33">
        <f>'REV-SALES-FCAST_CWS'!H42</f>
        <v>35</v>
      </c>
      <c r="U51" s="33">
        <f>'REV-SALES-FCAST_CWS'!I42</f>
        <v>29</v>
      </c>
      <c r="V51" s="33">
        <f>'REV-SALES-FCAST_CWS'!J42</f>
        <v>32</v>
      </c>
      <c r="W51" s="33">
        <f>'REV-SALES-FCAST_CWS'!K42</f>
        <v>26</v>
      </c>
      <c r="X51" s="33">
        <f>'REV-SALES-FCAST_CWS'!L42</f>
        <v>26</v>
      </c>
      <c r="Y51" s="33">
        <f>'REV-SALES-FCAST_CWS'!M42</f>
        <v>26</v>
      </c>
      <c r="Z51" s="33">
        <f>'REV-SALES-FCAST_CWS'!N42</f>
        <v>16</v>
      </c>
      <c r="AA51" s="33">
        <f>'REV-SALES-FCAST_CWS'!C46</f>
        <v>29</v>
      </c>
      <c r="AB51" s="33">
        <f>'REV-SALES-FCAST_CWS'!D46</f>
        <v>47</v>
      </c>
      <c r="AC51" s="33">
        <f>'REV-SALES-FCAST_CWS'!E46</f>
        <v>53</v>
      </c>
      <c r="AD51" s="33">
        <f>'REV-SALES-FCAST_CWS'!F46</f>
        <v>53</v>
      </c>
      <c r="AE51" s="33">
        <f>'REV-SALES-FCAST_CWS'!G46</f>
        <v>58</v>
      </c>
      <c r="AF51" s="33">
        <f>'REV-SALES-FCAST_CWS'!H46</f>
        <v>64</v>
      </c>
      <c r="AG51" s="33">
        <f>'REV-SALES-FCAST_CWS'!I46</f>
        <v>53</v>
      </c>
      <c r="AH51" s="33">
        <f>'REV-SALES-FCAST_CWS'!J46</f>
        <v>58</v>
      </c>
      <c r="AI51" s="33">
        <f>'REV-SALES-FCAST_CWS'!K46</f>
        <v>47</v>
      </c>
      <c r="AJ51" s="33">
        <f>'REV-SALES-FCAST_CWS'!L46</f>
        <v>47</v>
      </c>
      <c r="AK51" s="33">
        <f>'REV-SALES-FCAST_CWS'!M46</f>
        <v>47</v>
      </c>
      <c r="AL51" s="33">
        <f>'REV-SALES-FCAST_CWS'!N46</f>
        <v>29</v>
      </c>
      <c r="AM51" s="33">
        <f>'REV-SALES-FCAST_CWS'!C50</f>
        <v>31</v>
      </c>
      <c r="AN51" s="33">
        <f>'REV-SALES-FCAST_CWS'!D50</f>
        <v>50</v>
      </c>
      <c r="AO51" s="33">
        <f>'REV-SALES-FCAST_CWS'!E50</f>
        <v>56</v>
      </c>
      <c r="AP51" s="33">
        <f>'REV-SALES-FCAST_CWS'!F50</f>
        <v>56</v>
      </c>
      <c r="AQ51" s="33">
        <f>'REV-SALES-FCAST_CWS'!G50</f>
        <v>62</v>
      </c>
      <c r="AR51" s="33">
        <f>'REV-SALES-FCAST_CWS'!H50</f>
        <v>68</v>
      </c>
      <c r="AS51" s="33">
        <f>'REV-SALES-FCAST_CWS'!I50</f>
        <v>56</v>
      </c>
      <c r="AT51" s="33">
        <f>'REV-SALES-FCAST_CWS'!J50</f>
        <v>62</v>
      </c>
      <c r="AU51" s="33">
        <f>'REV-SALES-FCAST_CWS'!K50</f>
        <v>50</v>
      </c>
      <c r="AV51" s="33">
        <f>'REV-SALES-FCAST_CWS'!L50</f>
        <v>50</v>
      </c>
      <c r="AW51" s="33">
        <f>'REV-SALES-FCAST_CWS'!M50</f>
        <v>50</v>
      </c>
      <c r="AX51" s="33">
        <f>'REV-SALES-FCAST_CWS'!N50</f>
        <v>31</v>
      </c>
      <c r="AY51" s="33">
        <f>'REV-SALES-FCAST_CWS'!C54</f>
        <v>33</v>
      </c>
      <c r="AZ51" s="33">
        <f>'REV-SALES-FCAST_CWS'!D54</f>
        <v>53</v>
      </c>
      <c r="BA51" s="33">
        <f>'REV-SALES-FCAST_CWS'!E54</f>
        <v>59</v>
      </c>
      <c r="BB51" s="33">
        <f>'REV-SALES-FCAST_CWS'!F54</f>
        <v>59</v>
      </c>
      <c r="BC51" s="33">
        <f>'REV-SALES-FCAST_CWS'!G54</f>
        <v>66</v>
      </c>
      <c r="BD51" s="33">
        <f>'REV-SALES-FCAST_CWS'!H54</f>
        <v>72</v>
      </c>
      <c r="BE51" s="33">
        <f>'REV-SALES-FCAST_CWS'!I54</f>
        <v>59</v>
      </c>
      <c r="BF51" s="33">
        <f>'REV-SALES-FCAST_CWS'!J54</f>
        <v>66</v>
      </c>
      <c r="BG51" s="33">
        <f>'REV-SALES-FCAST_CWS'!K54</f>
        <v>53</v>
      </c>
      <c r="BH51" s="33">
        <f>'REV-SALES-FCAST_CWS'!L54</f>
        <v>53</v>
      </c>
      <c r="BI51" s="33">
        <f>'REV-SALES-FCAST_CWS'!M54</f>
        <v>53</v>
      </c>
      <c r="BJ51" s="33">
        <f>'REV-SALES-FCAST_CWS'!N54</f>
        <v>33</v>
      </c>
      <c r="BK51" s="118">
        <f>SUM(C51:BJ51)</f>
        <v>2231</v>
      </c>
    </row>
    <row r="52" spans="1:63" outlineLevel="1" x14ac:dyDescent="0.15">
      <c r="A52" s="47" t="s">
        <v>322</v>
      </c>
      <c r="C52" s="63">
        <f>'COGS-PRICE-MARGIN_CWS'!$B4*C51</f>
        <v>0</v>
      </c>
      <c r="D52" s="63">
        <f>'COGS-PRICE-MARGIN_CWS'!$B4*D51</f>
        <v>0</v>
      </c>
      <c r="E52" s="63">
        <f>'COGS-PRICE-MARGIN_CWS'!$B4*E51</f>
        <v>0</v>
      </c>
      <c r="F52" s="63">
        <f>'COGS-PRICE-MARGIN_CWS'!$B4*F51</f>
        <v>90000</v>
      </c>
      <c r="G52" s="63">
        <f>'COGS-PRICE-MARGIN_CWS'!$B4*G51</f>
        <v>108000</v>
      </c>
      <c r="H52" s="63">
        <f>'COGS-PRICE-MARGIN_CWS'!$B4*H51</f>
        <v>126000</v>
      </c>
      <c r="I52" s="63">
        <f>'COGS-PRICE-MARGIN_CWS'!$B4*I51</f>
        <v>90000</v>
      </c>
      <c r="J52" s="63">
        <f>'COGS-PRICE-MARGIN_CWS'!$B4*J51</f>
        <v>108000</v>
      </c>
      <c r="K52" s="63">
        <f>'COGS-PRICE-MARGIN_CWS'!$B4*K51</f>
        <v>72000</v>
      </c>
      <c r="L52" s="63">
        <f>'COGS-PRICE-MARGIN_CWS'!$B4*L51</f>
        <v>72000</v>
      </c>
      <c r="M52" s="63">
        <f>'COGS-PRICE-MARGIN_CWS'!$B4*M51</f>
        <v>72000</v>
      </c>
      <c r="N52" s="63">
        <f>'COGS-PRICE-MARGIN_CWS'!$B4*N51</f>
        <v>36000</v>
      </c>
      <c r="O52" s="63">
        <f>'COGS-PRICE-MARGIN_CWS'!$B54*O51</f>
        <v>308160</v>
      </c>
      <c r="P52" s="63">
        <f>'COGS-PRICE-MARGIN_CWS'!$B54*P51</f>
        <v>500760</v>
      </c>
      <c r="Q52" s="63">
        <f>'COGS-PRICE-MARGIN_CWS'!$B54*Q51</f>
        <v>558540</v>
      </c>
      <c r="R52" s="63">
        <f>'COGS-PRICE-MARGIN_CWS'!$B54*R51</f>
        <v>558540</v>
      </c>
      <c r="S52" s="63">
        <f>'COGS-PRICE-MARGIN_CWS'!$B54*S51</f>
        <v>616320</v>
      </c>
      <c r="T52" s="63">
        <f>'COGS-PRICE-MARGIN_CWS'!$B54*T51</f>
        <v>674100</v>
      </c>
      <c r="U52" s="63">
        <f>'COGS-PRICE-MARGIN_CWS'!$B54*U51</f>
        <v>558540</v>
      </c>
      <c r="V52" s="63">
        <f>'COGS-PRICE-MARGIN_CWS'!$B54*V51</f>
        <v>616320</v>
      </c>
      <c r="W52" s="63">
        <f>'COGS-PRICE-MARGIN_CWS'!$B54*W51</f>
        <v>500760</v>
      </c>
      <c r="X52" s="63">
        <f>'COGS-PRICE-MARGIN_CWS'!$B54*X51</f>
        <v>500760</v>
      </c>
      <c r="Y52" s="63">
        <f>'COGS-PRICE-MARGIN_CWS'!$B54*Y51</f>
        <v>500760</v>
      </c>
      <c r="Z52" s="63">
        <f>'COGS-PRICE-MARGIN_CWS'!$B54*Z51</f>
        <v>308160</v>
      </c>
      <c r="AA52" s="63">
        <f>'COGS-PRICE-MARGIN_CWS'!$B75*AA51</f>
        <v>636115</v>
      </c>
      <c r="AB52" s="63">
        <f>'COGS-PRICE-MARGIN_CWS'!$B75*AB51</f>
        <v>1030945</v>
      </c>
      <c r="AC52" s="63">
        <f>'COGS-PRICE-MARGIN_CWS'!$B75*AC51</f>
        <v>1162555</v>
      </c>
      <c r="AD52" s="63">
        <f>'COGS-PRICE-MARGIN_CWS'!$B75*AD51</f>
        <v>1162555</v>
      </c>
      <c r="AE52" s="63">
        <f>'COGS-PRICE-MARGIN_CWS'!$B75*AE51</f>
        <v>1272230</v>
      </c>
      <c r="AF52" s="63">
        <f>'COGS-PRICE-MARGIN_CWS'!$B75*AF51</f>
        <v>1403840</v>
      </c>
      <c r="AG52" s="63">
        <f>'COGS-PRICE-MARGIN_CWS'!$B75*AG51</f>
        <v>1162555</v>
      </c>
      <c r="AH52" s="63">
        <f>'COGS-PRICE-MARGIN_CWS'!$B75*AH51</f>
        <v>1272230</v>
      </c>
      <c r="AI52" s="63">
        <f>'COGS-PRICE-MARGIN_CWS'!$B75*AI51</f>
        <v>1030945</v>
      </c>
      <c r="AJ52" s="63">
        <f>'COGS-PRICE-MARGIN_CWS'!$B75*AJ51</f>
        <v>1030945</v>
      </c>
      <c r="AK52" s="63">
        <f>'COGS-PRICE-MARGIN_CWS'!$B75*AK51</f>
        <v>1030945</v>
      </c>
      <c r="AL52" s="63">
        <f>'COGS-PRICE-MARGIN_CWS'!$B75*AL51</f>
        <v>636115</v>
      </c>
      <c r="AM52" s="63" t="e">
        <f>'COGS-PRICE-MARGIN_CWS'!$B96*AM51</f>
        <v>#VALUE!</v>
      </c>
      <c r="AN52" s="63" t="e">
        <f>'COGS-PRICE-MARGIN_CWS'!$B96*AN51</f>
        <v>#VALUE!</v>
      </c>
      <c r="AO52" s="63" t="e">
        <f>'COGS-PRICE-MARGIN_CWS'!$B96*AO51</f>
        <v>#VALUE!</v>
      </c>
      <c r="AP52" s="63" t="e">
        <f>'COGS-PRICE-MARGIN_CWS'!$B96*AP51</f>
        <v>#VALUE!</v>
      </c>
      <c r="AQ52" s="63" t="e">
        <f>'COGS-PRICE-MARGIN_CWS'!$B96*AQ51</f>
        <v>#VALUE!</v>
      </c>
      <c r="AR52" s="63" t="e">
        <f>'COGS-PRICE-MARGIN_CWS'!$B96*AR51</f>
        <v>#VALUE!</v>
      </c>
      <c r="AS52" s="63" t="e">
        <f>'COGS-PRICE-MARGIN_CWS'!$B96*AS51</f>
        <v>#VALUE!</v>
      </c>
      <c r="AT52" s="63" t="e">
        <f>'COGS-PRICE-MARGIN_CWS'!$B96*AT51</f>
        <v>#VALUE!</v>
      </c>
      <c r="AU52" s="63" t="e">
        <f>'COGS-PRICE-MARGIN_CWS'!$B96*AU51</f>
        <v>#VALUE!</v>
      </c>
      <c r="AV52" s="63" t="e">
        <f>'COGS-PRICE-MARGIN_CWS'!$B96*AV51</f>
        <v>#VALUE!</v>
      </c>
      <c r="AW52" s="63" t="e">
        <f>'COGS-PRICE-MARGIN_CWS'!$B96*AW51</f>
        <v>#VALUE!</v>
      </c>
      <c r="AX52" s="63" t="e">
        <f>'COGS-PRICE-MARGIN_CWS'!$B96*AX51</f>
        <v>#VALUE!</v>
      </c>
      <c r="AY52" s="63">
        <f>'COGS-PRICE-MARGIN_CWS'!$B104*AY51</f>
        <v>594000</v>
      </c>
      <c r="AZ52" s="63">
        <f>'COGS-PRICE-MARGIN_CWS'!$B104*AZ51</f>
        <v>954000</v>
      </c>
      <c r="BA52" s="63">
        <f>'COGS-PRICE-MARGIN_CWS'!$B104*BA51</f>
        <v>1062000</v>
      </c>
      <c r="BB52" s="63">
        <f>'COGS-PRICE-MARGIN_CWS'!$B104*BB51</f>
        <v>1062000</v>
      </c>
      <c r="BC52" s="63">
        <f>'COGS-PRICE-MARGIN_CWS'!$B104*BC51</f>
        <v>1188000</v>
      </c>
      <c r="BD52" s="63">
        <f>'COGS-PRICE-MARGIN_CWS'!$B104*BD51</f>
        <v>1296000</v>
      </c>
      <c r="BE52" s="63">
        <f>'COGS-PRICE-MARGIN_CWS'!$B104*BE51</f>
        <v>1062000</v>
      </c>
      <c r="BF52" s="63">
        <f>'COGS-PRICE-MARGIN_CWS'!$B104*BF51</f>
        <v>1188000</v>
      </c>
      <c r="BG52" s="63">
        <f>'COGS-PRICE-MARGIN_CWS'!$B104*BG51</f>
        <v>954000</v>
      </c>
      <c r="BH52" s="63">
        <f>'COGS-PRICE-MARGIN_CWS'!$B104*BH51</f>
        <v>954000</v>
      </c>
      <c r="BI52" s="63">
        <f>'COGS-PRICE-MARGIN_CWS'!$B104*BI51</f>
        <v>954000</v>
      </c>
      <c r="BJ52" s="63">
        <f>'COGS-PRICE-MARGIN_CWS'!$B104*BJ51</f>
        <v>594000</v>
      </c>
      <c r="BK52" s="118" t="e">
        <f>SUM(C52:BJ52)</f>
        <v>#VALUE!</v>
      </c>
    </row>
    <row r="53" spans="1:63" outlineLevel="1" x14ac:dyDescent="0.15">
      <c r="A53" s="47" t="s">
        <v>343</v>
      </c>
      <c r="C53" s="172">
        <f>'COGS-PRICE-MARGIN_CWS'!$C4</f>
        <v>0.09</v>
      </c>
      <c r="D53" s="172">
        <f>'COGS-PRICE-MARGIN_CWS'!$C4</f>
        <v>0.09</v>
      </c>
      <c r="E53" s="172">
        <f>'COGS-PRICE-MARGIN_CWS'!$C4</f>
        <v>0.09</v>
      </c>
      <c r="F53" s="172">
        <f>'COGS-PRICE-MARGIN_CWS'!$C4</f>
        <v>0.09</v>
      </c>
      <c r="G53" s="172">
        <f>'COGS-PRICE-MARGIN_CWS'!$C4</f>
        <v>0.09</v>
      </c>
      <c r="H53" s="172">
        <f>'COGS-PRICE-MARGIN_CWS'!$C4</f>
        <v>0.09</v>
      </c>
      <c r="I53" s="172">
        <f>'COGS-PRICE-MARGIN_CWS'!$C4</f>
        <v>0.09</v>
      </c>
      <c r="J53" s="172">
        <f>'COGS-PRICE-MARGIN_CWS'!$C4</f>
        <v>0.09</v>
      </c>
      <c r="K53" s="172">
        <f>'COGS-PRICE-MARGIN_CWS'!$C4</f>
        <v>0.09</v>
      </c>
      <c r="L53" s="172">
        <f>'COGS-PRICE-MARGIN_CWS'!$C4</f>
        <v>0.09</v>
      </c>
      <c r="M53" s="172">
        <f>'COGS-PRICE-MARGIN_CWS'!$C4</f>
        <v>0.09</v>
      </c>
      <c r="N53" s="172">
        <f>'COGS-PRICE-MARGIN_CWS'!$C4</f>
        <v>0.09</v>
      </c>
      <c r="O53" s="172">
        <f>'COGS-PRICE-MARGIN_CWS'!$C54</f>
        <v>0</v>
      </c>
      <c r="P53" s="172">
        <f>'COGS-PRICE-MARGIN_CWS'!$C54</f>
        <v>0</v>
      </c>
      <c r="Q53" s="172">
        <f>'COGS-PRICE-MARGIN_CWS'!$C54</f>
        <v>0</v>
      </c>
      <c r="R53" s="172">
        <f>'COGS-PRICE-MARGIN_CWS'!$C54</f>
        <v>0</v>
      </c>
      <c r="S53" s="172">
        <f>'COGS-PRICE-MARGIN_CWS'!$C54</f>
        <v>0</v>
      </c>
      <c r="T53" s="172">
        <f>'COGS-PRICE-MARGIN_CWS'!$C54</f>
        <v>0</v>
      </c>
      <c r="U53" s="172">
        <f>'COGS-PRICE-MARGIN_CWS'!$C54</f>
        <v>0</v>
      </c>
      <c r="V53" s="172">
        <f>'COGS-PRICE-MARGIN_CWS'!$C54</f>
        <v>0</v>
      </c>
      <c r="W53" s="172">
        <f>'COGS-PRICE-MARGIN_CWS'!$C54</f>
        <v>0</v>
      </c>
      <c r="X53" s="172">
        <f>'COGS-PRICE-MARGIN_CWS'!$C54</f>
        <v>0</v>
      </c>
      <c r="Y53" s="172">
        <f>'COGS-PRICE-MARGIN_CWS'!$C54</f>
        <v>0</v>
      </c>
      <c r="Z53" s="172">
        <f>'COGS-PRICE-MARGIN_CWS'!$C54</f>
        <v>0</v>
      </c>
      <c r="AA53" s="172">
        <f>'COGS-PRICE-MARGIN_CWS'!$C75</f>
        <v>0</v>
      </c>
      <c r="AB53" s="172">
        <f>'COGS-PRICE-MARGIN_CWS'!$C75</f>
        <v>0</v>
      </c>
      <c r="AC53" s="172">
        <f>'COGS-PRICE-MARGIN_CWS'!$C75</f>
        <v>0</v>
      </c>
      <c r="AD53" s="172">
        <f>'COGS-PRICE-MARGIN_CWS'!$C75</f>
        <v>0</v>
      </c>
      <c r="AE53" s="172">
        <f>'COGS-PRICE-MARGIN_CWS'!$C75</f>
        <v>0</v>
      </c>
      <c r="AF53" s="172">
        <f>'COGS-PRICE-MARGIN_CWS'!$C75</f>
        <v>0</v>
      </c>
      <c r="AG53" s="172">
        <f>'COGS-PRICE-MARGIN_CWS'!$C75</f>
        <v>0</v>
      </c>
      <c r="AH53" s="172">
        <f>'COGS-PRICE-MARGIN_CWS'!$C75</f>
        <v>0</v>
      </c>
      <c r="AI53" s="172">
        <f>'COGS-PRICE-MARGIN_CWS'!$C75</f>
        <v>0</v>
      </c>
      <c r="AJ53" s="172">
        <f>'COGS-PRICE-MARGIN_CWS'!$C75</f>
        <v>0</v>
      </c>
      <c r="AK53" s="172">
        <f>'COGS-PRICE-MARGIN_CWS'!$C75</f>
        <v>0</v>
      </c>
      <c r="AL53" s="172">
        <f>'COGS-PRICE-MARGIN_CWS'!$C75</f>
        <v>0</v>
      </c>
      <c r="AM53" s="172">
        <f>'COGS-PRICE-MARGIN_CWS'!$C96</f>
        <v>0</v>
      </c>
      <c r="AN53" s="172">
        <f>'COGS-PRICE-MARGIN_CWS'!$C96</f>
        <v>0</v>
      </c>
      <c r="AO53" s="172">
        <f>'COGS-PRICE-MARGIN_CWS'!$C96</f>
        <v>0</v>
      </c>
      <c r="AP53" s="172">
        <f>'COGS-PRICE-MARGIN_CWS'!$C96</f>
        <v>0</v>
      </c>
      <c r="AQ53" s="172">
        <f>'COGS-PRICE-MARGIN_CWS'!$C96</f>
        <v>0</v>
      </c>
      <c r="AR53" s="172">
        <f>'COGS-PRICE-MARGIN_CWS'!$C96</f>
        <v>0</v>
      </c>
      <c r="AS53" s="172">
        <f>'COGS-PRICE-MARGIN_CWS'!$C96</f>
        <v>0</v>
      </c>
      <c r="AT53" s="172">
        <f>'COGS-PRICE-MARGIN_CWS'!$C96</f>
        <v>0</v>
      </c>
      <c r="AU53" s="172">
        <f>'COGS-PRICE-MARGIN_CWS'!$C96</f>
        <v>0</v>
      </c>
      <c r="AV53" s="172">
        <f>'COGS-PRICE-MARGIN_CWS'!$C96</f>
        <v>0</v>
      </c>
      <c r="AW53" s="172">
        <f>'COGS-PRICE-MARGIN_CWS'!$C96</f>
        <v>0</v>
      </c>
      <c r="AX53" s="172">
        <f>'COGS-PRICE-MARGIN_CWS'!$C96</f>
        <v>0</v>
      </c>
      <c r="AY53" s="172">
        <f>'COGS-PRICE-MARGIN_CWS'!$C104</f>
        <v>0</v>
      </c>
      <c r="AZ53" s="172">
        <f>'COGS-PRICE-MARGIN_CWS'!$C104</f>
        <v>0</v>
      </c>
      <c r="BA53" s="172">
        <f>'COGS-PRICE-MARGIN_CWS'!$C104</f>
        <v>0</v>
      </c>
      <c r="BB53" s="172">
        <f>'COGS-PRICE-MARGIN_CWS'!$C104</f>
        <v>0</v>
      </c>
      <c r="BC53" s="172">
        <f>'COGS-PRICE-MARGIN_CWS'!$C104</f>
        <v>0</v>
      </c>
      <c r="BD53" s="172">
        <f>'COGS-PRICE-MARGIN_CWS'!$C104</f>
        <v>0</v>
      </c>
      <c r="BE53" s="172">
        <f>'COGS-PRICE-MARGIN_CWS'!$C104</f>
        <v>0</v>
      </c>
      <c r="BF53" s="172">
        <f>'COGS-PRICE-MARGIN_CWS'!$C104</f>
        <v>0</v>
      </c>
      <c r="BG53" s="172">
        <f>'COGS-PRICE-MARGIN_CWS'!$C104</f>
        <v>0</v>
      </c>
      <c r="BH53" s="172">
        <f>'COGS-PRICE-MARGIN_CWS'!$C104</f>
        <v>0</v>
      </c>
      <c r="BI53" s="172">
        <f>'COGS-PRICE-MARGIN_CWS'!$C104</f>
        <v>0</v>
      </c>
      <c r="BJ53" s="172">
        <f>'COGS-PRICE-MARGIN_CWS'!$C104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657</v>
      </c>
      <c r="C55" s="70">
        <f>IF(C51&gt;0,C56/C51,0)</f>
        <v>0</v>
      </c>
      <c r="D55" s="70">
        <f t="shared" ref="D55:BJ55" si="35">IF(D51&gt;0,D56/D51,0)</f>
        <v>0</v>
      </c>
      <c r="E55" s="70">
        <f t="shared" si="35"/>
        <v>0</v>
      </c>
      <c r="F55" s="70">
        <f t="shared" si="35"/>
        <v>16380</v>
      </c>
      <c r="G55" s="70">
        <f t="shared" si="35"/>
        <v>16380</v>
      </c>
      <c r="H55" s="70">
        <f t="shared" si="35"/>
        <v>16380</v>
      </c>
      <c r="I55" s="70">
        <f t="shared" si="35"/>
        <v>16380</v>
      </c>
      <c r="J55" s="70">
        <f t="shared" si="35"/>
        <v>16380</v>
      </c>
      <c r="K55" s="70">
        <f t="shared" si="35"/>
        <v>16380</v>
      </c>
      <c r="L55" s="70">
        <f t="shared" si="35"/>
        <v>16380</v>
      </c>
      <c r="M55" s="70">
        <f t="shared" si="35"/>
        <v>16380</v>
      </c>
      <c r="N55" s="70">
        <f t="shared" si="35"/>
        <v>16380</v>
      </c>
      <c r="O55" s="70">
        <f t="shared" si="35"/>
        <v>19260</v>
      </c>
      <c r="P55" s="70">
        <f t="shared" si="35"/>
        <v>19260</v>
      </c>
      <c r="Q55" s="70">
        <f t="shared" si="35"/>
        <v>19260</v>
      </c>
      <c r="R55" s="70">
        <f t="shared" si="35"/>
        <v>19260</v>
      </c>
      <c r="S55" s="70">
        <f t="shared" si="35"/>
        <v>19260</v>
      </c>
      <c r="T55" s="70">
        <f t="shared" si="35"/>
        <v>19260</v>
      </c>
      <c r="U55" s="70">
        <f t="shared" si="35"/>
        <v>19260</v>
      </c>
      <c r="V55" s="70">
        <f t="shared" si="35"/>
        <v>19260</v>
      </c>
      <c r="W55" s="70">
        <f t="shared" si="35"/>
        <v>19260</v>
      </c>
      <c r="X55" s="70">
        <f t="shared" si="35"/>
        <v>19260</v>
      </c>
      <c r="Y55" s="70">
        <f t="shared" si="35"/>
        <v>19260</v>
      </c>
      <c r="Z55" s="70">
        <f t="shared" si="35"/>
        <v>19260</v>
      </c>
      <c r="AA55" s="70">
        <f t="shared" si="35"/>
        <v>21935</v>
      </c>
      <c r="AB55" s="70">
        <f t="shared" si="35"/>
        <v>21935</v>
      </c>
      <c r="AC55" s="70">
        <f t="shared" si="35"/>
        <v>21935</v>
      </c>
      <c r="AD55" s="70">
        <f t="shared" si="35"/>
        <v>21935</v>
      </c>
      <c r="AE55" s="70">
        <f t="shared" si="35"/>
        <v>21935</v>
      </c>
      <c r="AF55" s="70">
        <f t="shared" si="35"/>
        <v>21935</v>
      </c>
      <c r="AG55" s="70">
        <f t="shared" si="35"/>
        <v>21935</v>
      </c>
      <c r="AH55" s="70">
        <f t="shared" si="35"/>
        <v>21935</v>
      </c>
      <c r="AI55" s="70">
        <f t="shared" si="35"/>
        <v>21935</v>
      </c>
      <c r="AJ55" s="70">
        <f t="shared" si="35"/>
        <v>21935</v>
      </c>
      <c r="AK55" s="70">
        <f t="shared" si="35"/>
        <v>21935</v>
      </c>
      <c r="AL55" s="70">
        <f t="shared" si="35"/>
        <v>21935</v>
      </c>
      <c r="AM55" s="70" t="e">
        <f t="shared" si="35"/>
        <v>#VALUE!</v>
      </c>
      <c r="AN55" s="70" t="e">
        <f t="shared" si="35"/>
        <v>#VALUE!</v>
      </c>
      <c r="AO55" s="70" t="e">
        <f t="shared" si="35"/>
        <v>#VALUE!</v>
      </c>
      <c r="AP55" s="70" t="e">
        <f t="shared" si="35"/>
        <v>#VALUE!</v>
      </c>
      <c r="AQ55" s="70" t="e">
        <f t="shared" si="35"/>
        <v>#VALUE!</v>
      </c>
      <c r="AR55" s="70" t="e">
        <f t="shared" si="35"/>
        <v>#VALUE!</v>
      </c>
      <c r="AS55" s="70" t="e">
        <f t="shared" si="35"/>
        <v>#VALUE!</v>
      </c>
      <c r="AT55" s="70" t="e">
        <f t="shared" si="35"/>
        <v>#VALUE!</v>
      </c>
      <c r="AU55" s="70" t="e">
        <f t="shared" si="35"/>
        <v>#VALUE!</v>
      </c>
      <c r="AV55" s="70" t="e">
        <f t="shared" si="35"/>
        <v>#VALUE!</v>
      </c>
      <c r="AW55" s="70" t="e">
        <f t="shared" si="35"/>
        <v>#VALUE!</v>
      </c>
      <c r="AX55" s="70" t="e">
        <f t="shared" si="35"/>
        <v>#VALUE!</v>
      </c>
      <c r="AY55" s="70">
        <f t="shared" si="35"/>
        <v>18000</v>
      </c>
      <c r="AZ55" s="70">
        <f t="shared" si="35"/>
        <v>18000</v>
      </c>
      <c r="BA55" s="70">
        <f t="shared" si="35"/>
        <v>18000</v>
      </c>
      <c r="BB55" s="70">
        <f t="shared" si="35"/>
        <v>18000</v>
      </c>
      <c r="BC55" s="70">
        <f t="shared" si="35"/>
        <v>18000</v>
      </c>
      <c r="BD55" s="70">
        <f t="shared" si="35"/>
        <v>18000</v>
      </c>
      <c r="BE55" s="70">
        <f t="shared" si="35"/>
        <v>18000</v>
      </c>
      <c r="BF55" s="70">
        <f t="shared" si="35"/>
        <v>18000</v>
      </c>
      <c r="BG55" s="70">
        <f t="shared" si="35"/>
        <v>18000</v>
      </c>
      <c r="BH55" s="70">
        <f t="shared" si="35"/>
        <v>18000</v>
      </c>
      <c r="BI55" s="70">
        <f t="shared" si="35"/>
        <v>18000</v>
      </c>
      <c r="BJ55" s="70">
        <f t="shared" si="35"/>
        <v>18000</v>
      </c>
    </row>
    <row r="56" spans="1:63" outlineLevel="1" x14ac:dyDescent="0.15">
      <c r="A56" s="44" t="s">
        <v>344</v>
      </c>
      <c r="C56" s="178">
        <f t="shared" ref="C56:AH56" si="36">C52*(1-C53)</f>
        <v>0</v>
      </c>
      <c r="D56" s="178">
        <f t="shared" si="36"/>
        <v>0</v>
      </c>
      <c r="E56" s="178">
        <f t="shared" si="36"/>
        <v>0</v>
      </c>
      <c r="F56" s="178">
        <f t="shared" si="36"/>
        <v>81900</v>
      </c>
      <c r="G56" s="178">
        <f t="shared" si="36"/>
        <v>98280</v>
      </c>
      <c r="H56" s="178">
        <f t="shared" si="36"/>
        <v>114660</v>
      </c>
      <c r="I56" s="178">
        <f t="shared" si="36"/>
        <v>81900</v>
      </c>
      <c r="J56" s="178">
        <f t="shared" si="36"/>
        <v>98280</v>
      </c>
      <c r="K56" s="178">
        <f t="shared" si="36"/>
        <v>65520</v>
      </c>
      <c r="L56" s="178">
        <f t="shared" si="36"/>
        <v>65520</v>
      </c>
      <c r="M56" s="178">
        <f t="shared" si="36"/>
        <v>65520</v>
      </c>
      <c r="N56" s="178">
        <f t="shared" si="36"/>
        <v>32760</v>
      </c>
      <c r="O56" s="178">
        <f t="shared" si="36"/>
        <v>308160</v>
      </c>
      <c r="P56" s="178">
        <f t="shared" si="36"/>
        <v>500760</v>
      </c>
      <c r="Q56" s="178">
        <f t="shared" si="36"/>
        <v>558540</v>
      </c>
      <c r="R56" s="178">
        <f t="shared" si="36"/>
        <v>558540</v>
      </c>
      <c r="S56" s="178">
        <f t="shared" si="36"/>
        <v>616320</v>
      </c>
      <c r="T56" s="178">
        <f t="shared" si="36"/>
        <v>674100</v>
      </c>
      <c r="U56" s="178">
        <f t="shared" si="36"/>
        <v>558540</v>
      </c>
      <c r="V56" s="178">
        <f t="shared" si="36"/>
        <v>616320</v>
      </c>
      <c r="W56" s="178">
        <f t="shared" si="36"/>
        <v>500760</v>
      </c>
      <c r="X56" s="178">
        <f t="shared" si="36"/>
        <v>500760</v>
      </c>
      <c r="Y56" s="178">
        <f t="shared" si="36"/>
        <v>500760</v>
      </c>
      <c r="Z56" s="178">
        <f t="shared" si="36"/>
        <v>308160</v>
      </c>
      <c r="AA56" s="178">
        <f t="shared" si="36"/>
        <v>636115</v>
      </c>
      <c r="AB56" s="178">
        <f t="shared" si="36"/>
        <v>1030945</v>
      </c>
      <c r="AC56" s="178">
        <f t="shared" si="36"/>
        <v>1162555</v>
      </c>
      <c r="AD56" s="178">
        <f t="shared" si="36"/>
        <v>1162555</v>
      </c>
      <c r="AE56" s="178">
        <f t="shared" si="36"/>
        <v>1272230</v>
      </c>
      <c r="AF56" s="178">
        <f t="shared" si="36"/>
        <v>1403840</v>
      </c>
      <c r="AG56" s="178">
        <f t="shared" si="36"/>
        <v>1162555</v>
      </c>
      <c r="AH56" s="178">
        <f t="shared" si="36"/>
        <v>1272230</v>
      </c>
      <c r="AI56" s="178">
        <f t="shared" ref="AI56:BJ56" si="37">AI52*(1-AI53)</f>
        <v>1030945</v>
      </c>
      <c r="AJ56" s="178">
        <f t="shared" si="37"/>
        <v>1030945</v>
      </c>
      <c r="AK56" s="178">
        <f t="shared" si="37"/>
        <v>1030945</v>
      </c>
      <c r="AL56" s="178">
        <f t="shared" si="37"/>
        <v>636115</v>
      </c>
      <c r="AM56" s="178" t="e">
        <f t="shared" si="37"/>
        <v>#VALUE!</v>
      </c>
      <c r="AN56" s="178" t="e">
        <f t="shared" si="37"/>
        <v>#VALUE!</v>
      </c>
      <c r="AO56" s="178" t="e">
        <f t="shared" si="37"/>
        <v>#VALUE!</v>
      </c>
      <c r="AP56" s="178" t="e">
        <f t="shared" si="37"/>
        <v>#VALUE!</v>
      </c>
      <c r="AQ56" s="178" t="e">
        <f t="shared" si="37"/>
        <v>#VALUE!</v>
      </c>
      <c r="AR56" s="178" t="e">
        <f t="shared" si="37"/>
        <v>#VALUE!</v>
      </c>
      <c r="AS56" s="178" t="e">
        <f t="shared" si="37"/>
        <v>#VALUE!</v>
      </c>
      <c r="AT56" s="178" t="e">
        <f t="shared" si="37"/>
        <v>#VALUE!</v>
      </c>
      <c r="AU56" s="178" t="e">
        <f t="shared" si="37"/>
        <v>#VALUE!</v>
      </c>
      <c r="AV56" s="178" t="e">
        <f t="shared" si="37"/>
        <v>#VALUE!</v>
      </c>
      <c r="AW56" s="178" t="e">
        <f t="shared" si="37"/>
        <v>#VALUE!</v>
      </c>
      <c r="AX56" s="178" t="e">
        <f t="shared" si="37"/>
        <v>#VALUE!</v>
      </c>
      <c r="AY56" s="178">
        <f t="shared" si="37"/>
        <v>594000</v>
      </c>
      <c r="AZ56" s="178">
        <f t="shared" si="37"/>
        <v>954000</v>
      </c>
      <c r="BA56" s="178">
        <f t="shared" si="37"/>
        <v>1062000</v>
      </c>
      <c r="BB56" s="178">
        <f t="shared" si="37"/>
        <v>1062000</v>
      </c>
      <c r="BC56" s="178">
        <f t="shared" si="37"/>
        <v>1188000</v>
      </c>
      <c r="BD56" s="178">
        <f t="shared" si="37"/>
        <v>1296000</v>
      </c>
      <c r="BE56" s="178">
        <f t="shared" si="37"/>
        <v>1062000</v>
      </c>
      <c r="BF56" s="178">
        <f t="shared" si="37"/>
        <v>1188000</v>
      </c>
      <c r="BG56" s="178">
        <f t="shared" si="37"/>
        <v>954000</v>
      </c>
      <c r="BH56" s="178">
        <f t="shared" si="37"/>
        <v>954000</v>
      </c>
      <c r="BI56" s="178">
        <f t="shared" si="37"/>
        <v>954000</v>
      </c>
      <c r="BJ56" s="178">
        <f t="shared" si="37"/>
        <v>594000</v>
      </c>
      <c r="BK56" s="118" t="e">
        <f>SUM(C56:BJ56)</f>
        <v>#VALUE!</v>
      </c>
    </row>
    <row r="57" spans="1:63" outlineLevel="1" x14ac:dyDescent="0.15"/>
    <row r="58" spans="1:63" outlineLevel="1" x14ac:dyDescent="0.15">
      <c r="A58" s="44" t="s">
        <v>312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'COGS-PRICE-MARGIN_CWS'!$E4*C51</f>
        <v>0</v>
      </c>
      <c r="D60" s="63">
        <f>'COGS-PRICE-MARGIN_CWS'!$E4*D51</f>
        <v>0</v>
      </c>
      <c r="E60" s="63">
        <f>'COGS-PRICE-MARGIN_CWS'!$E4*E51</f>
        <v>0</v>
      </c>
      <c r="F60" s="63">
        <f>'COGS-PRICE-MARGIN_CWS'!$E4*F51</f>
        <v>60000</v>
      </c>
      <c r="G60" s="63">
        <f>'COGS-PRICE-MARGIN_CWS'!$E4*G51</f>
        <v>72000</v>
      </c>
      <c r="H60" s="63">
        <f>'COGS-PRICE-MARGIN_CWS'!$E4*H51</f>
        <v>84000</v>
      </c>
      <c r="I60" s="63">
        <f>'COGS-PRICE-MARGIN_CWS'!$E4*I51</f>
        <v>60000</v>
      </c>
      <c r="J60" s="63">
        <f>'COGS-PRICE-MARGIN_CWS'!$E4*J51</f>
        <v>72000</v>
      </c>
      <c r="K60" s="63">
        <f>'COGS-PRICE-MARGIN_CWS'!$E4*K51</f>
        <v>48000</v>
      </c>
      <c r="L60" s="63">
        <f>'COGS-PRICE-MARGIN_CWS'!$E4*L51</f>
        <v>48000</v>
      </c>
      <c r="M60" s="63">
        <f>'COGS-PRICE-MARGIN_CWS'!$E4*M51</f>
        <v>48000</v>
      </c>
      <c r="N60" s="63">
        <f>'COGS-PRICE-MARGIN_CWS'!$E4*N51</f>
        <v>24000</v>
      </c>
      <c r="O60" s="63">
        <f>'COGS-PRICE-MARGIN_CWS'!$E54*O51</f>
        <v>205440</v>
      </c>
      <c r="P60" s="63">
        <f>'COGS-PRICE-MARGIN_CWS'!$E54*P51</f>
        <v>333840</v>
      </c>
      <c r="Q60" s="63">
        <f>'COGS-PRICE-MARGIN_CWS'!$E54*Q51</f>
        <v>372360</v>
      </c>
      <c r="R60" s="63">
        <f>'COGS-PRICE-MARGIN_CWS'!$E54*R51</f>
        <v>372360</v>
      </c>
      <c r="S60" s="63">
        <f>'COGS-PRICE-MARGIN_CWS'!$E54*S51</f>
        <v>410880</v>
      </c>
      <c r="T60" s="63">
        <f>'COGS-PRICE-MARGIN_CWS'!$E54*T51</f>
        <v>449400</v>
      </c>
      <c r="U60" s="63">
        <f>'COGS-PRICE-MARGIN_CWS'!$E54*U51</f>
        <v>372360</v>
      </c>
      <c r="V60" s="63">
        <f>'COGS-PRICE-MARGIN_CWS'!$E54*V51</f>
        <v>410880</v>
      </c>
      <c r="W60" s="63">
        <f>'COGS-PRICE-MARGIN_CWS'!$E54*W51</f>
        <v>333840</v>
      </c>
      <c r="X60" s="63">
        <f>'COGS-PRICE-MARGIN_CWS'!$E54*X51</f>
        <v>333840</v>
      </c>
      <c r="Y60" s="63">
        <f>'COGS-PRICE-MARGIN_CWS'!$E54*Y51</f>
        <v>333840</v>
      </c>
      <c r="Z60" s="63">
        <f>'COGS-PRICE-MARGIN_CWS'!$E54*Z51</f>
        <v>205440</v>
      </c>
      <c r="AA60" s="63">
        <f>'COGS-PRICE-MARGIN_CWS'!$E75*AA51</f>
        <v>425111</v>
      </c>
      <c r="AB60" s="63">
        <f>'COGS-PRICE-MARGIN_CWS'!$E75*AB51</f>
        <v>688973</v>
      </c>
      <c r="AC60" s="63">
        <f>'COGS-PRICE-MARGIN_CWS'!$E75*AC51</f>
        <v>776927</v>
      </c>
      <c r="AD60" s="63">
        <f>'COGS-PRICE-MARGIN_CWS'!$E75*AD51</f>
        <v>776927</v>
      </c>
      <c r="AE60" s="63">
        <f>'COGS-PRICE-MARGIN_CWS'!$E75*AE51</f>
        <v>850222</v>
      </c>
      <c r="AF60" s="63">
        <f>'COGS-PRICE-MARGIN_CWS'!$E75*AF51</f>
        <v>938176</v>
      </c>
      <c r="AG60" s="63">
        <f>'COGS-PRICE-MARGIN_CWS'!$E75*AG51</f>
        <v>776927</v>
      </c>
      <c r="AH60" s="63">
        <f>'COGS-PRICE-MARGIN_CWS'!$E75*AH51</f>
        <v>850222</v>
      </c>
      <c r="AI60" s="63">
        <f>'COGS-PRICE-MARGIN_CWS'!$E75*AI51</f>
        <v>688973</v>
      </c>
      <c r="AJ60" s="63">
        <f>'COGS-PRICE-MARGIN_CWS'!$E75*AJ51</f>
        <v>688973</v>
      </c>
      <c r="AK60" s="63">
        <f>'COGS-PRICE-MARGIN_CWS'!$E75*AK51</f>
        <v>688973</v>
      </c>
      <c r="AL60" s="63">
        <f>'COGS-PRICE-MARGIN_CWS'!$E75*AL51</f>
        <v>425111</v>
      </c>
      <c r="AM60" s="63">
        <f>'COGS-PRICE-MARGIN_CWS'!$E96*AM51</f>
        <v>6634</v>
      </c>
      <c r="AN60" s="63">
        <f>'COGS-PRICE-MARGIN_CWS'!$E96*AN51</f>
        <v>10700</v>
      </c>
      <c r="AO60" s="63">
        <f>'COGS-PRICE-MARGIN_CWS'!$E96*AO51</f>
        <v>11984</v>
      </c>
      <c r="AP60" s="63">
        <f>'COGS-PRICE-MARGIN_CWS'!$E96*AP51</f>
        <v>11984</v>
      </c>
      <c r="AQ60" s="63">
        <f>'COGS-PRICE-MARGIN_CWS'!$E96*AQ51</f>
        <v>13268</v>
      </c>
      <c r="AR60" s="63">
        <f>'COGS-PRICE-MARGIN_CWS'!$E96*AR51</f>
        <v>14552</v>
      </c>
      <c r="AS60" s="63">
        <f>'COGS-PRICE-MARGIN_CWS'!$E96*AS51</f>
        <v>11984</v>
      </c>
      <c r="AT60" s="63">
        <f>'COGS-PRICE-MARGIN_CWS'!$E96*AT51</f>
        <v>13268</v>
      </c>
      <c r="AU60" s="63">
        <f>'COGS-PRICE-MARGIN_CWS'!$E96*AU51</f>
        <v>10700</v>
      </c>
      <c r="AV60" s="63">
        <f>'COGS-PRICE-MARGIN_CWS'!$E96*AV51</f>
        <v>10700</v>
      </c>
      <c r="AW60" s="63">
        <f>'COGS-PRICE-MARGIN_CWS'!$E96*AW51</f>
        <v>10700</v>
      </c>
      <c r="AX60" s="63">
        <f>'COGS-PRICE-MARGIN_CWS'!$E96*AX51</f>
        <v>6634</v>
      </c>
      <c r="AY60" s="63">
        <f>'COGS-PRICE-MARGIN_CWS'!$E104*AY51</f>
        <v>396000</v>
      </c>
      <c r="AZ60" s="63">
        <f>'COGS-PRICE-MARGIN_CWS'!$E104*AZ51</f>
        <v>636000</v>
      </c>
      <c r="BA60" s="63">
        <f>'COGS-PRICE-MARGIN_CWS'!$E104*BA51</f>
        <v>708000</v>
      </c>
      <c r="BB60" s="63">
        <f>'COGS-PRICE-MARGIN_CWS'!$E104*BB51</f>
        <v>708000</v>
      </c>
      <c r="BC60" s="63">
        <f>'COGS-PRICE-MARGIN_CWS'!$E104*BC51</f>
        <v>792000</v>
      </c>
      <c r="BD60" s="63">
        <f>'COGS-PRICE-MARGIN_CWS'!$E104*BD51</f>
        <v>864000</v>
      </c>
      <c r="BE60" s="63">
        <f>'COGS-PRICE-MARGIN_CWS'!$E104*BE51</f>
        <v>708000</v>
      </c>
      <c r="BF60" s="63">
        <f>'COGS-PRICE-MARGIN_CWS'!$E104*BF51</f>
        <v>792000</v>
      </c>
      <c r="BG60" s="63">
        <f>'COGS-PRICE-MARGIN_CWS'!$E104*BG51</f>
        <v>636000</v>
      </c>
      <c r="BH60" s="63">
        <f>'COGS-PRICE-MARGIN_CWS'!$E104*BH51</f>
        <v>636000</v>
      </c>
      <c r="BI60" s="63">
        <f>'COGS-PRICE-MARGIN_CWS'!$E104*BI51</f>
        <v>636000</v>
      </c>
      <c r="BJ60" s="63">
        <f>'COGS-PRICE-MARGIN_CWS'!$E104*BJ51</f>
        <v>396000</v>
      </c>
      <c r="BK60" s="118">
        <f>SUM(C60:BJ60)</f>
        <v>21267103</v>
      </c>
    </row>
    <row r="61" spans="1:63" outlineLevel="1" x14ac:dyDescent="0.15">
      <c r="A61" s="47" t="str">
        <f>'REV-REVCALC_CWS'!A22</f>
        <v>Individual</v>
      </c>
      <c r="C61" s="63">
        <f>'COGS-PRICE-MARGIN_CWS'!$E5*C51</f>
        <v>0</v>
      </c>
      <c r="D61" s="63">
        <f>'COGS-PRICE-MARGIN_CWS'!$E5*D51</f>
        <v>0</v>
      </c>
      <c r="E61" s="63">
        <f>'COGS-PRICE-MARGIN_CWS'!$E5*E51</f>
        <v>0</v>
      </c>
      <c r="F61" s="63">
        <f>'COGS-PRICE-MARGIN_CWS'!$E5*F51</f>
        <v>2500</v>
      </c>
      <c r="G61" s="63">
        <f>'COGS-PRICE-MARGIN_CWS'!$E5*G51</f>
        <v>3000</v>
      </c>
      <c r="H61" s="63">
        <f>'COGS-PRICE-MARGIN_CWS'!$E5*H51</f>
        <v>3500</v>
      </c>
      <c r="I61" s="63">
        <f>'COGS-PRICE-MARGIN_CWS'!$E5*I51</f>
        <v>2500</v>
      </c>
      <c r="J61" s="63">
        <f>'COGS-PRICE-MARGIN_CWS'!$E5*J51</f>
        <v>3000</v>
      </c>
      <c r="K61" s="63">
        <f>'COGS-PRICE-MARGIN_CWS'!$E5*K51</f>
        <v>2000</v>
      </c>
      <c r="L61" s="63">
        <f>'COGS-PRICE-MARGIN_CWS'!$E5*L51</f>
        <v>2000</v>
      </c>
      <c r="M61" s="63">
        <f>'COGS-PRICE-MARGIN_CWS'!$E5*M51</f>
        <v>2000</v>
      </c>
      <c r="N61" s="63">
        <f>'COGS-PRICE-MARGIN_CWS'!$E5*N51</f>
        <v>1000</v>
      </c>
      <c r="O61" s="63">
        <f>'COGS-PRICE-MARGIN_CWS'!$E55*O51</f>
        <v>8560</v>
      </c>
      <c r="P61" s="63">
        <f>'COGS-PRICE-MARGIN_CWS'!$E55*P51</f>
        <v>13910</v>
      </c>
      <c r="Q61" s="63">
        <f>'COGS-PRICE-MARGIN_CWS'!$E55*Q51</f>
        <v>15515</v>
      </c>
      <c r="R61" s="63">
        <f>'COGS-PRICE-MARGIN_CWS'!$E55*R51</f>
        <v>15515</v>
      </c>
      <c r="S61" s="63">
        <f>'COGS-PRICE-MARGIN_CWS'!$E55*S51</f>
        <v>17120</v>
      </c>
      <c r="T61" s="63">
        <f>'COGS-PRICE-MARGIN_CWS'!$E55*T51</f>
        <v>18725</v>
      </c>
      <c r="U61" s="63">
        <f>'COGS-PRICE-MARGIN_CWS'!$E55*U51</f>
        <v>15515</v>
      </c>
      <c r="V61" s="63">
        <f>'COGS-PRICE-MARGIN_CWS'!$E55*V51</f>
        <v>17120</v>
      </c>
      <c r="W61" s="63">
        <f>'COGS-PRICE-MARGIN_CWS'!$E55*W51</f>
        <v>13910</v>
      </c>
      <c r="X61" s="63">
        <f>'COGS-PRICE-MARGIN_CWS'!$E55*X51</f>
        <v>13910</v>
      </c>
      <c r="Y61" s="63">
        <f>'COGS-PRICE-MARGIN_CWS'!$E55*Y51</f>
        <v>13910</v>
      </c>
      <c r="Z61" s="63">
        <f>'COGS-PRICE-MARGIN_CWS'!$E55*Z51</f>
        <v>8560</v>
      </c>
      <c r="AA61" s="63">
        <f>'COGS-PRICE-MARGIN_CWS'!$E76*AA51</f>
        <v>0</v>
      </c>
      <c r="AB61" s="63">
        <f>'COGS-PRICE-MARGIN_CWS'!$E76*AB51</f>
        <v>0</v>
      </c>
      <c r="AC61" s="63">
        <f>'COGS-PRICE-MARGIN_CWS'!$E76*AC51</f>
        <v>0</v>
      </c>
      <c r="AD61" s="63">
        <f>'COGS-PRICE-MARGIN_CWS'!$E76*AD51</f>
        <v>0</v>
      </c>
      <c r="AE61" s="63">
        <f>'COGS-PRICE-MARGIN_CWS'!$E76*AE51</f>
        <v>0</v>
      </c>
      <c r="AF61" s="63">
        <f>'COGS-PRICE-MARGIN_CWS'!$E76*AF51</f>
        <v>0</v>
      </c>
      <c r="AG61" s="63">
        <f>'COGS-PRICE-MARGIN_CWS'!$E76*AG51</f>
        <v>0</v>
      </c>
      <c r="AH61" s="63">
        <f>'COGS-PRICE-MARGIN_CWS'!$E76*AH51</f>
        <v>0</v>
      </c>
      <c r="AI61" s="63">
        <f>'COGS-PRICE-MARGIN_CWS'!$E76*AI51</f>
        <v>0</v>
      </c>
      <c r="AJ61" s="63">
        <f>'COGS-PRICE-MARGIN_CWS'!$E76*AJ51</f>
        <v>0</v>
      </c>
      <c r="AK61" s="63">
        <f>'COGS-PRICE-MARGIN_CWS'!$E76*AK51</f>
        <v>0</v>
      </c>
      <c r="AL61" s="63">
        <f>'COGS-PRICE-MARGIN_CWS'!$E76*AL51</f>
        <v>0</v>
      </c>
      <c r="AM61" s="63">
        <f>'COGS-PRICE-MARGIN_CWS'!$E97*AM51</f>
        <v>0</v>
      </c>
      <c r="AN61" s="63">
        <f>'COGS-PRICE-MARGIN_CWS'!$E97*AN51</f>
        <v>0</v>
      </c>
      <c r="AO61" s="63">
        <f>'COGS-PRICE-MARGIN_CWS'!$E97*AO51</f>
        <v>0</v>
      </c>
      <c r="AP61" s="63">
        <f>'COGS-PRICE-MARGIN_CWS'!$E97*AP51</f>
        <v>0</v>
      </c>
      <c r="AQ61" s="63">
        <f>'COGS-PRICE-MARGIN_CWS'!$E97*AQ51</f>
        <v>0</v>
      </c>
      <c r="AR61" s="63">
        <f>'COGS-PRICE-MARGIN_CWS'!$E97*AR51</f>
        <v>0</v>
      </c>
      <c r="AS61" s="63">
        <f>'COGS-PRICE-MARGIN_CWS'!$E97*AS51</f>
        <v>0</v>
      </c>
      <c r="AT61" s="63">
        <f>'COGS-PRICE-MARGIN_CWS'!$E97*AT51</f>
        <v>0</v>
      </c>
      <c r="AU61" s="63">
        <f>'COGS-PRICE-MARGIN_CWS'!$E97*AU51</f>
        <v>0</v>
      </c>
      <c r="AV61" s="63">
        <f>'COGS-PRICE-MARGIN_CWS'!$E97*AV51</f>
        <v>0</v>
      </c>
      <c r="AW61" s="63">
        <f>'COGS-PRICE-MARGIN_CWS'!$E97*AW51</f>
        <v>0</v>
      </c>
      <c r="AX61" s="63">
        <f>'COGS-PRICE-MARGIN_CWS'!$E97*AX51</f>
        <v>0</v>
      </c>
      <c r="AY61" s="63">
        <f>'COGS-PRICE-MARGIN_CWS'!$E105*AY51</f>
        <v>16500</v>
      </c>
      <c r="AZ61" s="63">
        <f>'COGS-PRICE-MARGIN_CWS'!$E105*AZ51</f>
        <v>26500</v>
      </c>
      <c r="BA61" s="63">
        <f>'COGS-PRICE-MARGIN_CWS'!$E105*BA51</f>
        <v>29500</v>
      </c>
      <c r="BB61" s="63">
        <f>'COGS-PRICE-MARGIN_CWS'!$E105*BB51</f>
        <v>29500</v>
      </c>
      <c r="BC61" s="63">
        <f>'COGS-PRICE-MARGIN_CWS'!$E105*BC51</f>
        <v>33000</v>
      </c>
      <c r="BD61" s="63">
        <f>'COGS-PRICE-MARGIN_CWS'!$E105*BD51</f>
        <v>36000</v>
      </c>
      <c r="BE61" s="63">
        <f>'COGS-PRICE-MARGIN_CWS'!$E105*BE51</f>
        <v>29500</v>
      </c>
      <c r="BF61" s="63">
        <f>'COGS-PRICE-MARGIN_CWS'!$E105*BF51</f>
        <v>33000</v>
      </c>
      <c r="BG61" s="63">
        <f>'COGS-PRICE-MARGIN_CWS'!$E105*BG51</f>
        <v>26500</v>
      </c>
      <c r="BH61" s="63">
        <f>'COGS-PRICE-MARGIN_CWS'!$E105*BH51</f>
        <v>26500</v>
      </c>
      <c r="BI61" s="63">
        <f>'COGS-PRICE-MARGIN_CWS'!$E105*BI51</f>
        <v>26500</v>
      </c>
      <c r="BJ61" s="63">
        <f>'COGS-PRICE-MARGIN_CWS'!$E105*BJ51</f>
        <v>16500</v>
      </c>
      <c r="BK61" s="118">
        <f>SUM(C61:BJ61)</f>
        <v>523270</v>
      </c>
    </row>
    <row r="62" spans="1:63" outlineLevel="1" x14ac:dyDescent="0.15">
      <c r="A62" s="47" t="str">
        <f>'REV-REVCALC_CWS'!A23</f>
        <v>Documentation</v>
      </c>
      <c r="C62" s="63">
        <f>'COGS-PRICE-MARGIN_CWS'!$E6*C51</f>
        <v>0</v>
      </c>
      <c r="D62" s="63">
        <f>'COGS-PRICE-MARGIN_CWS'!$E6*D51</f>
        <v>0</v>
      </c>
      <c r="E62" s="63">
        <f>'COGS-PRICE-MARGIN_CWS'!$E6*E51</f>
        <v>0</v>
      </c>
      <c r="F62" s="63">
        <f>'COGS-PRICE-MARGIN_CWS'!$E6*F51</f>
        <v>0</v>
      </c>
      <c r="G62" s="63">
        <f>'COGS-PRICE-MARGIN_CWS'!$E6*G51</f>
        <v>0</v>
      </c>
      <c r="H62" s="63">
        <f>'COGS-PRICE-MARGIN_CWS'!$E6*H51</f>
        <v>0</v>
      </c>
      <c r="I62" s="63">
        <f>'COGS-PRICE-MARGIN_CWS'!$E6*I51</f>
        <v>0</v>
      </c>
      <c r="J62" s="63">
        <f>'COGS-PRICE-MARGIN_CWS'!$E6*J51</f>
        <v>0</v>
      </c>
      <c r="K62" s="63">
        <f>'COGS-PRICE-MARGIN_CWS'!$E6*K51</f>
        <v>0</v>
      </c>
      <c r="L62" s="63">
        <f>'COGS-PRICE-MARGIN_CWS'!$E6*L51</f>
        <v>0</v>
      </c>
      <c r="M62" s="63">
        <f>'COGS-PRICE-MARGIN_CWS'!$E6*M51</f>
        <v>0</v>
      </c>
      <c r="N62" s="63">
        <f>'COGS-PRICE-MARGIN_CWS'!$E6*N51</f>
        <v>0</v>
      </c>
      <c r="O62" s="63">
        <f>'COGS-PRICE-MARGIN_CWS'!$E56*O51</f>
        <v>0</v>
      </c>
      <c r="P62" s="63">
        <f>'COGS-PRICE-MARGIN_CWS'!$E56*P51</f>
        <v>0</v>
      </c>
      <c r="Q62" s="63">
        <f>'COGS-PRICE-MARGIN_CWS'!$E56*Q51</f>
        <v>0</v>
      </c>
      <c r="R62" s="63">
        <f>'COGS-PRICE-MARGIN_CWS'!$E56*R51</f>
        <v>0</v>
      </c>
      <c r="S62" s="63">
        <f>'COGS-PRICE-MARGIN_CWS'!$E56*S51</f>
        <v>0</v>
      </c>
      <c r="T62" s="63">
        <f>'COGS-PRICE-MARGIN_CWS'!$E56*T51</f>
        <v>0</v>
      </c>
      <c r="U62" s="63">
        <f>'COGS-PRICE-MARGIN_CWS'!$E56*U51</f>
        <v>0</v>
      </c>
      <c r="V62" s="63">
        <f>'COGS-PRICE-MARGIN_CWS'!$E56*V51</f>
        <v>0</v>
      </c>
      <c r="W62" s="63">
        <f>'COGS-PRICE-MARGIN_CWS'!$E56*W51</f>
        <v>0</v>
      </c>
      <c r="X62" s="63">
        <f>'COGS-PRICE-MARGIN_CWS'!$E56*X51</f>
        <v>0</v>
      </c>
      <c r="Y62" s="63">
        <f>'COGS-PRICE-MARGIN_CWS'!$E56*Y51</f>
        <v>0</v>
      </c>
      <c r="Z62" s="63">
        <f>'COGS-PRICE-MARGIN_CWS'!$E56*Z51</f>
        <v>0</v>
      </c>
      <c r="AA62" s="63">
        <f>'COGS-PRICE-MARGIN_CWS'!$E77*AA51</f>
        <v>0</v>
      </c>
      <c r="AB62" s="63">
        <f>'COGS-PRICE-MARGIN_CWS'!$E77*AB51</f>
        <v>0</v>
      </c>
      <c r="AC62" s="63">
        <f>'COGS-PRICE-MARGIN_CWS'!$E77*AC51</f>
        <v>0</v>
      </c>
      <c r="AD62" s="63">
        <f>'COGS-PRICE-MARGIN_CWS'!$E77*AD51</f>
        <v>0</v>
      </c>
      <c r="AE62" s="63">
        <f>'COGS-PRICE-MARGIN_CWS'!$E77*AE51</f>
        <v>0</v>
      </c>
      <c r="AF62" s="63">
        <f>'COGS-PRICE-MARGIN_CWS'!$E77*AF51</f>
        <v>0</v>
      </c>
      <c r="AG62" s="63">
        <f>'COGS-PRICE-MARGIN_CWS'!$E77*AG51</f>
        <v>0</v>
      </c>
      <c r="AH62" s="63">
        <f>'COGS-PRICE-MARGIN_CWS'!$E77*AH51</f>
        <v>0</v>
      </c>
      <c r="AI62" s="63">
        <f>'COGS-PRICE-MARGIN_CWS'!$E77*AI51</f>
        <v>0</v>
      </c>
      <c r="AJ62" s="63">
        <f>'COGS-PRICE-MARGIN_CWS'!$E77*AJ51</f>
        <v>0</v>
      </c>
      <c r="AK62" s="63">
        <f>'COGS-PRICE-MARGIN_CWS'!$E77*AK51</f>
        <v>0</v>
      </c>
      <c r="AL62" s="63">
        <f>'COGS-PRICE-MARGIN_CWS'!$E77*AL51</f>
        <v>0</v>
      </c>
      <c r="AM62" s="63">
        <f>'COGS-PRICE-MARGIN_CWS'!$E98*AM51</f>
        <v>39804</v>
      </c>
      <c r="AN62" s="63">
        <f>'COGS-PRICE-MARGIN_CWS'!$E98*AN51</f>
        <v>64200</v>
      </c>
      <c r="AO62" s="63">
        <f>'COGS-PRICE-MARGIN_CWS'!$E98*AO51</f>
        <v>71904</v>
      </c>
      <c r="AP62" s="63">
        <f>'COGS-PRICE-MARGIN_CWS'!$E98*AP51</f>
        <v>71904</v>
      </c>
      <c r="AQ62" s="63">
        <f>'COGS-PRICE-MARGIN_CWS'!$E98*AQ51</f>
        <v>79608</v>
      </c>
      <c r="AR62" s="63">
        <f>'COGS-PRICE-MARGIN_CWS'!$E98*AR51</f>
        <v>87312</v>
      </c>
      <c r="AS62" s="63">
        <f>'COGS-PRICE-MARGIN_CWS'!$E98*AS51</f>
        <v>71904</v>
      </c>
      <c r="AT62" s="63">
        <f>'COGS-PRICE-MARGIN_CWS'!$E98*AT51</f>
        <v>79608</v>
      </c>
      <c r="AU62" s="63">
        <f>'COGS-PRICE-MARGIN_CWS'!$E98*AU51</f>
        <v>64200</v>
      </c>
      <c r="AV62" s="63">
        <f>'COGS-PRICE-MARGIN_CWS'!$E98*AV51</f>
        <v>64200</v>
      </c>
      <c r="AW62" s="63">
        <f>'COGS-PRICE-MARGIN_CWS'!$E98*AW51</f>
        <v>64200</v>
      </c>
      <c r="AX62" s="63">
        <f>'COGS-PRICE-MARGIN_CWS'!$E98*AX51</f>
        <v>39804</v>
      </c>
      <c r="AY62" s="63">
        <f>'COGS-PRICE-MARGIN_CWS'!$E106*AY51</f>
        <v>0</v>
      </c>
      <c r="AZ62" s="63">
        <f>'COGS-PRICE-MARGIN_CWS'!$E106*AZ51</f>
        <v>0</v>
      </c>
      <c r="BA62" s="63">
        <f>'COGS-PRICE-MARGIN_CWS'!$E106*BA51</f>
        <v>0</v>
      </c>
      <c r="BB62" s="63">
        <f>'COGS-PRICE-MARGIN_CWS'!$E106*BB51</f>
        <v>0</v>
      </c>
      <c r="BC62" s="63">
        <f>'COGS-PRICE-MARGIN_CWS'!$E106*BC51</f>
        <v>0</v>
      </c>
      <c r="BD62" s="63">
        <f>'COGS-PRICE-MARGIN_CWS'!$E106*BD51</f>
        <v>0</v>
      </c>
      <c r="BE62" s="63">
        <f>'COGS-PRICE-MARGIN_CWS'!$E106*BE51</f>
        <v>0</v>
      </c>
      <c r="BF62" s="63">
        <f>'COGS-PRICE-MARGIN_CWS'!$E106*BF51</f>
        <v>0</v>
      </c>
      <c r="BG62" s="63">
        <f>'COGS-PRICE-MARGIN_CWS'!$E106*BG51</f>
        <v>0</v>
      </c>
      <c r="BH62" s="63">
        <f>'COGS-PRICE-MARGIN_CWS'!$E106*BH51</f>
        <v>0</v>
      </c>
      <c r="BI62" s="63">
        <f>'COGS-PRICE-MARGIN_CWS'!$E106*BI51</f>
        <v>0</v>
      </c>
      <c r="BJ62" s="63">
        <f>'COGS-PRICE-MARGIN_CWS'!$E106*BJ51</f>
        <v>0</v>
      </c>
      <c r="BK62" s="118">
        <f>SUM(C62:BJ62)</f>
        <v>798648</v>
      </c>
    </row>
    <row r="63" spans="1:63" outlineLevel="1" x14ac:dyDescent="0.15">
      <c r="A63" s="47" t="str">
        <f>'REV-REVCALC_CWS'!A24</f>
        <v>Software/Media</v>
      </c>
      <c r="C63" s="63">
        <f>'COGS-PRICE-MARGIN_CWS'!$E7*C51</f>
        <v>0</v>
      </c>
      <c r="D63" s="63">
        <f>'COGS-PRICE-MARGIN_CWS'!$E7*D51</f>
        <v>0</v>
      </c>
      <c r="E63" s="63">
        <f>'COGS-PRICE-MARGIN_CWS'!$E7*E51</f>
        <v>0</v>
      </c>
      <c r="F63" s="63">
        <f>'COGS-PRICE-MARGIN_CWS'!$E7*F51</f>
        <v>0</v>
      </c>
      <c r="G63" s="63">
        <f>'COGS-PRICE-MARGIN_CWS'!$E7*G51</f>
        <v>0</v>
      </c>
      <c r="H63" s="63">
        <f>'COGS-PRICE-MARGIN_CWS'!$E7*H51</f>
        <v>0</v>
      </c>
      <c r="I63" s="63">
        <f>'COGS-PRICE-MARGIN_CWS'!$E7*I51</f>
        <v>0</v>
      </c>
      <c r="J63" s="63">
        <f>'COGS-PRICE-MARGIN_CWS'!$E7*J51</f>
        <v>0</v>
      </c>
      <c r="K63" s="63">
        <f>'COGS-PRICE-MARGIN_CWS'!$E7*K51</f>
        <v>0</v>
      </c>
      <c r="L63" s="63">
        <f>'COGS-PRICE-MARGIN_CWS'!$E7*L51</f>
        <v>0</v>
      </c>
      <c r="M63" s="63">
        <f>'COGS-PRICE-MARGIN_CWS'!$E7*M51</f>
        <v>0</v>
      </c>
      <c r="N63" s="63">
        <f>'COGS-PRICE-MARGIN_CWS'!$E7*N51</f>
        <v>0</v>
      </c>
      <c r="O63" s="63">
        <f>'COGS-PRICE-MARGIN_CWS'!$E57*O51</f>
        <v>0</v>
      </c>
      <c r="P63" s="63">
        <f>'COGS-PRICE-MARGIN_CWS'!$E57*P51</f>
        <v>0</v>
      </c>
      <c r="Q63" s="63">
        <f>'COGS-PRICE-MARGIN_CWS'!$E57*Q51</f>
        <v>0</v>
      </c>
      <c r="R63" s="63">
        <f>'COGS-PRICE-MARGIN_CWS'!$E57*R51</f>
        <v>0</v>
      </c>
      <c r="S63" s="63">
        <f>'COGS-PRICE-MARGIN_CWS'!$E57*S51</f>
        <v>0</v>
      </c>
      <c r="T63" s="63">
        <f>'COGS-PRICE-MARGIN_CWS'!$E57*T51</f>
        <v>0</v>
      </c>
      <c r="U63" s="63">
        <f>'COGS-PRICE-MARGIN_CWS'!$E57*U51</f>
        <v>0</v>
      </c>
      <c r="V63" s="63">
        <f>'COGS-PRICE-MARGIN_CWS'!$E57*V51</f>
        <v>0</v>
      </c>
      <c r="W63" s="63">
        <f>'COGS-PRICE-MARGIN_CWS'!$E57*W51</f>
        <v>0</v>
      </c>
      <c r="X63" s="63">
        <f>'COGS-PRICE-MARGIN_CWS'!$E57*X51</f>
        <v>0</v>
      </c>
      <c r="Y63" s="63">
        <f>'COGS-PRICE-MARGIN_CWS'!$E57*Y51</f>
        <v>0</v>
      </c>
      <c r="Z63" s="63">
        <f>'COGS-PRICE-MARGIN_CWS'!$E57*Z51</f>
        <v>0</v>
      </c>
      <c r="AA63" s="63">
        <f>'COGS-PRICE-MARGIN_CWS'!$E78*AA51</f>
        <v>403390</v>
      </c>
      <c r="AB63" s="63">
        <f>'COGS-PRICE-MARGIN_CWS'!$E78*AB51</f>
        <v>653770</v>
      </c>
      <c r="AC63" s="63">
        <f>'COGS-PRICE-MARGIN_CWS'!$E78*AC51</f>
        <v>737230</v>
      </c>
      <c r="AD63" s="63">
        <f>'COGS-PRICE-MARGIN_CWS'!$E78*AD51</f>
        <v>737230</v>
      </c>
      <c r="AE63" s="63">
        <f>'COGS-PRICE-MARGIN_CWS'!$E78*AE51</f>
        <v>806780</v>
      </c>
      <c r="AF63" s="63">
        <f>'COGS-PRICE-MARGIN_CWS'!$E78*AF51</f>
        <v>890240</v>
      </c>
      <c r="AG63" s="63">
        <f>'COGS-PRICE-MARGIN_CWS'!$E78*AG51</f>
        <v>737230</v>
      </c>
      <c r="AH63" s="63">
        <f>'COGS-PRICE-MARGIN_CWS'!$E78*AH51</f>
        <v>806780</v>
      </c>
      <c r="AI63" s="63">
        <f>'COGS-PRICE-MARGIN_CWS'!$E78*AI51</f>
        <v>653770</v>
      </c>
      <c r="AJ63" s="63">
        <f>'COGS-PRICE-MARGIN_CWS'!$E78*AJ51</f>
        <v>653770</v>
      </c>
      <c r="AK63" s="63">
        <f>'COGS-PRICE-MARGIN_CWS'!$E78*AK51</f>
        <v>653770</v>
      </c>
      <c r="AL63" s="63">
        <f>'COGS-PRICE-MARGIN_CWS'!$E78*AL51</f>
        <v>403390</v>
      </c>
      <c r="AM63" s="63">
        <f>'COGS-PRICE-MARGIN_CWS'!$E99*AM51</f>
        <v>0</v>
      </c>
      <c r="AN63" s="63">
        <f>'COGS-PRICE-MARGIN_CWS'!$E99*AN51</f>
        <v>0</v>
      </c>
      <c r="AO63" s="63">
        <f>'COGS-PRICE-MARGIN_CWS'!$E99*AO51</f>
        <v>0</v>
      </c>
      <c r="AP63" s="63">
        <f>'COGS-PRICE-MARGIN_CWS'!$E99*AP51</f>
        <v>0</v>
      </c>
      <c r="AQ63" s="63">
        <f>'COGS-PRICE-MARGIN_CWS'!$E99*AQ51</f>
        <v>0</v>
      </c>
      <c r="AR63" s="63">
        <f>'COGS-PRICE-MARGIN_CWS'!$E99*AR51</f>
        <v>0</v>
      </c>
      <c r="AS63" s="63">
        <f>'COGS-PRICE-MARGIN_CWS'!$E99*AS51</f>
        <v>0</v>
      </c>
      <c r="AT63" s="63">
        <f>'COGS-PRICE-MARGIN_CWS'!$E99*AT51</f>
        <v>0</v>
      </c>
      <c r="AU63" s="63">
        <f>'COGS-PRICE-MARGIN_CWS'!$E99*AU51</f>
        <v>0</v>
      </c>
      <c r="AV63" s="63">
        <f>'COGS-PRICE-MARGIN_CWS'!$E99*AV51</f>
        <v>0</v>
      </c>
      <c r="AW63" s="63">
        <f>'COGS-PRICE-MARGIN_CWS'!$E99*AW51</f>
        <v>0</v>
      </c>
      <c r="AX63" s="63">
        <f>'COGS-PRICE-MARGIN_CWS'!$E99*AX51</f>
        <v>0</v>
      </c>
      <c r="AY63" s="63">
        <f>'COGS-PRICE-MARGIN_CWS'!$E107*AY51</f>
        <v>0</v>
      </c>
      <c r="AZ63" s="63">
        <f>'COGS-PRICE-MARGIN_CWS'!$E107*AZ51</f>
        <v>0</v>
      </c>
      <c r="BA63" s="63">
        <f>'COGS-PRICE-MARGIN_CWS'!$E107*BA51</f>
        <v>0</v>
      </c>
      <c r="BB63" s="63">
        <f>'COGS-PRICE-MARGIN_CWS'!$E107*BB51</f>
        <v>0</v>
      </c>
      <c r="BC63" s="63">
        <f>'COGS-PRICE-MARGIN_CWS'!$E107*BC51</f>
        <v>0</v>
      </c>
      <c r="BD63" s="63">
        <f>'COGS-PRICE-MARGIN_CWS'!$E107*BD51</f>
        <v>0</v>
      </c>
      <c r="BE63" s="63">
        <f>'COGS-PRICE-MARGIN_CWS'!$E107*BE51</f>
        <v>0</v>
      </c>
      <c r="BF63" s="63">
        <f>'COGS-PRICE-MARGIN_CWS'!$E107*BF51</f>
        <v>0</v>
      </c>
      <c r="BG63" s="63">
        <f>'COGS-PRICE-MARGIN_CWS'!$E107*BG51</f>
        <v>0</v>
      </c>
      <c r="BH63" s="63">
        <f>'COGS-PRICE-MARGIN_CWS'!$E107*BH51</f>
        <v>0</v>
      </c>
      <c r="BI63" s="63">
        <f>'COGS-PRICE-MARGIN_CWS'!$E107*BI51</f>
        <v>0</v>
      </c>
      <c r="BJ63" s="63">
        <f>'COGS-PRICE-MARGIN_CWS'!$E107*BJ51</f>
        <v>0</v>
      </c>
      <c r="BK63" s="118">
        <f>SUM(C63:BJ63)</f>
        <v>8137350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342</v>
      </c>
      <c r="C65" s="63">
        <f>SUM(C60:C63)</f>
        <v>0</v>
      </c>
      <c r="D65" s="63">
        <f t="shared" ref="D65:N65" si="38">SUM(D60:D63)</f>
        <v>0</v>
      </c>
      <c r="E65" s="63">
        <f t="shared" si="38"/>
        <v>0</v>
      </c>
      <c r="F65" s="63">
        <f t="shared" si="38"/>
        <v>62500</v>
      </c>
      <c r="G65" s="63">
        <f t="shared" si="38"/>
        <v>75000</v>
      </c>
      <c r="H65" s="63">
        <f t="shared" si="38"/>
        <v>87500</v>
      </c>
      <c r="I65" s="63">
        <f t="shared" si="38"/>
        <v>62500</v>
      </c>
      <c r="J65" s="63">
        <f t="shared" si="38"/>
        <v>75000</v>
      </c>
      <c r="K65" s="63">
        <f t="shared" si="38"/>
        <v>50000</v>
      </c>
      <c r="L65" s="63">
        <f t="shared" si="38"/>
        <v>50000</v>
      </c>
      <c r="M65" s="63">
        <f t="shared" si="38"/>
        <v>50000</v>
      </c>
      <c r="N65" s="63">
        <f t="shared" si="38"/>
        <v>25000</v>
      </c>
      <c r="O65" s="63">
        <f>SUM(O60:O63)</f>
        <v>214000</v>
      </c>
      <c r="P65" s="63">
        <f t="shared" ref="P65:BJ65" si="39">SUM(P60:P63)</f>
        <v>347750</v>
      </c>
      <c r="Q65" s="63">
        <f t="shared" si="39"/>
        <v>387875</v>
      </c>
      <c r="R65" s="63">
        <f t="shared" si="39"/>
        <v>387875</v>
      </c>
      <c r="S65" s="63">
        <f t="shared" si="39"/>
        <v>428000</v>
      </c>
      <c r="T65" s="63">
        <f t="shared" si="39"/>
        <v>468125</v>
      </c>
      <c r="U65" s="63">
        <f t="shared" si="39"/>
        <v>387875</v>
      </c>
      <c r="V65" s="63">
        <f t="shared" si="39"/>
        <v>428000</v>
      </c>
      <c r="W65" s="63">
        <f t="shared" si="39"/>
        <v>347750</v>
      </c>
      <c r="X65" s="63">
        <f t="shared" si="39"/>
        <v>347750</v>
      </c>
      <c r="Y65" s="63">
        <f t="shared" si="39"/>
        <v>347750</v>
      </c>
      <c r="Z65" s="63">
        <f t="shared" si="39"/>
        <v>214000</v>
      </c>
      <c r="AA65" s="63">
        <f t="shared" si="39"/>
        <v>828501</v>
      </c>
      <c r="AB65" s="63">
        <f t="shared" si="39"/>
        <v>1342743</v>
      </c>
      <c r="AC65" s="63">
        <f t="shared" si="39"/>
        <v>1514157</v>
      </c>
      <c r="AD65" s="63">
        <f t="shared" si="39"/>
        <v>1514157</v>
      </c>
      <c r="AE65" s="63">
        <f t="shared" si="39"/>
        <v>1657002</v>
      </c>
      <c r="AF65" s="63">
        <f t="shared" si="39"/>
        <v>1828416</v>
      </c>
      <c r="AG65" s="63">
        <f t="shared" si="39"/>
        <v>1514157</v>
      </c>
      <c r="AH65" s="63">
        <f t="shared" si="39"/>
        <v>1657002</v>
      </c>
      <c r="AI65" s="63">
        <f t="shared" si="39"/>
        <v>1342743</v>
      </c>
      <c r="AJ65" s="63">
        <f t="shared" si="39"/>
        <v>1342743</v>
      </c>
      <c r="AK65" s="63">
        <f t="shared" si="39"/>
        <v>1342743</v>
      </c>
      <c r="AL65" s="63">
        <f t="shared" si="39"/>
        <v>828501</v>
      </c>
      <c r="AM65" s="63">
        <f t="shared" si="39"/>
        <v>46438</v>
      </c>
      <c r="AN65" s="63">
        <f t="shared" si="39"/>
        <v>74900</v>
      </c>
      <c r="AO65" s="63">
        <f t="shared" si="39"/>
        <v>83888</v>
      </c>
      <c r="AP65" s="63">
        <f t="shared" si="39"/>
        <v>83888</v>
      </c>
      <c r="AQ65" s="63">
        <f t="shared" si="39"/>
        <v>92876</v>
      </c>
      <c r="AR65" s="63">
        <f t="shared" si="39"/>
        <v>101864</v>
      </c>
      <c r="AS65" s="63">
        <f t="shared" si="39"/>
        <v>83888</v>
      </c>
      <c r="AT65" s="63">
        <f t="shared" si="39"/>
        <v>92876</v>
      </c>
      <c r="AU65" s="63">
        <f t="shared" si="39"/>
        <v>74900</v>
      </c>
      <c r="AV65" s="63">
        <f t="shared" si="39"/>
        <v>74900</v>
      </c>
      <c r="AW65" s="63">
        <f t="shared" si="39"/>
        <v>74900</v>
      </c>
      <c r="AX65" s="63">
        <f t="shared" si="39"/>
        <v>46438</v>
      </c>
      <c r="AY65" s="63">
        <f t="shared" si="39"/>
        <v>412500</v>
      </c>
      <c r="AZ65" s="63">
        <f t="shared" si="39"/>
        <v>662500</v>
      </c>
      <c r="BA65" s="63">
        <f t="shared" si="39"/>
        <v>737500</v>
      </c>
      <c r="BB65" s="63">
        <f t="shared" si="39"/>
        <v>737500</v>
      </c>
      <c r="BC65" s="63">
        <f t="shared" si="39"/>
        <v>825000</v>
      </c>
      <c r="BD65" s="63">
        <f t="shared" si="39"/>
        <v>900000</v>
      </c>
      <c r="BE65" s="63">
        <f t="shared" si="39"/>
        <v>737500</v>
      </c>
      <c r="BF65" s="63">
        <f t="shared" si="39"/>
        <v>825000</v>
      </c>
      <c r="BG65" s="63">
        <f t="shared" si="39"/>
        <v>662500</v>
      </c>
      <c r="BH65" s="63">
        <f t="shared" si="39"/>
        <v>662500</v>
      </c>
      <c r="BI65" s="63">
        <f t="shared" si="39"/>
        <v>662500</v>
      </c>
      <c r="BJ65" s="63">
        <f t="shared" si="39"/>
        <v>412500</v>
      </c>
      <c r="BK65" s="118">
        <f>SUM(C65:BJ65)</f>
        <v>30726371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649</v>
      </c>
      <c r="C67" s="63">
        <f t="shared" ref="C67:AH67" si="40">IF(C51&gt;0,(C56-C65)/C51,0)</f>
        <v>0</v>
      </c>
      <c r="D67" s="63">
        <f t="shared" si="40"/>
        <v>0</v>
      </c>
      <c r="E67" s="63">
        <f t="shared" si="40"/>
        <v>0</v>
      </c>
      <c r="F67" s="63">
        <f t="shared" si="40"/>
        <v>3880</v>
      </c>
      <c r="G67" s="63">
        <f t="shared" si="40"/>
        <v>3880</v>
      </c>
      <c r="H67" s="63">
        <f t="shared" si="40"/>
        <v>3880</v>
      </c>
      <c r="I67" s="63">
        <f t="shared" si="40"/>
        <v>3880</v>
      </c>
      <c r="J67" s="63">
        <f t="shared" si="40"/>
        <v>3880</v>
      </c>
      <c r="K67" s="63">
        <f t="shared" si="40"/>
        <v>3880</v>
      </c>
      <c r="L67" s="63">
        <f t="shared" si="40"/>
        <v>3880</v>
      </c>
      <c r="M67" s="63">
        <f t="shared" si="40"/>
        <v>3880</v>
      </c>
      <c r="N67" s="63">
        <f t="shared" si="40"/>
        <v>3880</v>
      </c>
      <c r="O67" s="63">
        <f t="shared" si="40"/>
        <v>5885</v>
      </c>
      <c r="P67" s="63">
        <f t="shared" si="40"/>
        <v>5885</v>
      </c>
      <c r="Q67" s="63">
        <f t="shared" si="40"/>
        <v>5885</v>
      </c>
      <c r="R67" s="63">
        <f t="shared" si="40"/>
        <v>5885</v>
      </c>
      <c r="S67" s="63">
        <f t="shared" si="40"/>
        <v>5885</v>
      </c>
      <c r="T67" s="63">
        <f t="shared" si="40"/>
        <v>5885</v>
      </c>
      <c r="U67" s="63">
        <f t="shared" si="40"/>
        <v>5885</v>
      </c>
      <c r="V67" s="63">
        <f t="shared" si="40"/>
        <v>5885</v>
      </c>
      <c r="W67" s="63">
        <f t="shared" si="40"/>
        <v>5885</v>
      </c>
      <c r="X67" s="63">
        <f t="shared" si="40"/>
        <v>5885</v>
      </c>
      <c r="Y67" s="63">
        <f t="shared" si="40"/>
        <v>5885</v>
      </c>
      <c r="Z67" s="63">
        <f t="shared" si="40"/>
        <v>5885</v>
      </c>
      <c r="AA67" s="63">
        <f t="shared" si="40"/>
        <v>-6634</v>
      </c>
      <c r="AB67" s="63">
        <f t="shared" si="40"/>
        <v>-6634</v>
      </c>
      <c r="AC67" s="63">
        <f t="shared" si="40"/>
        <v>-6634</v>
      </c>
      <c r="AD67" s="63">
        <f t="shared" si="40"/>
        <v>-6634</v>
      </c>
      <c r="AE67" s="63">
        <f t="shared" si="40"/>
        <v>-6634</v>
      </c>
      <c r="AF67" s="63">
        <f t="shared" si="40"/>
        <v>-6634</v>
      </c>
      <c r="AG67" s="63">
        <f t="shared" si="40"/>
        <v>-6634</v>
      </c>
      <c r="AH67" s="63">
        <f t="shared" si="40"/>
        <v>-6634</v>
      </c>
      <c r="AI67" s="63">
        <f t="shared" ref="AI67:BJ67" si="41">IF(AI51&gt;0,(AI56-AI65)/AI51,0)</f>
        <v>-6634</v>
      </c>
      <c r="AJ67" s="63">
        <f t="shared" si="41"/>
        <v>-6634</v>
      </c>
      <c r="AK67" s="63">
        <f t="shared" si="41"/>
        <v>-6634</v>
      </c>
      <c r="AL67" s="63">
        <f t="shared" si="41"/>
        <v>-6634</v>
      </c>
      <c r="AM67" s="63" t="e">
        <f t="shared" si="41"/>
        <v>#VALUE!</v>
      </c>
      <c r="AN67" s="63" t="e">
        <f t="shared" si="41"/>
        <v>#VALUE!</v>
      </c>
      <c r="AO67" s="63" t="e">
        <f t="shared" si="41"/>
        <v>#VALUE!</v>
      </c>
      <c r="AP67" s="63" t="e">
        <f t="shared" si="41"/>
        <v>#VALUE!</v>
      </c>
      <c r="AQ67" s="63" t="e">
        <f t="shared" si="41"/>
        <v>#VALUE!</v>
      </c>
      <c r="AR67" s="63" t="e">
        <f t="shared" si="41"/>
        <v>#VALUE!</v>
      </c>
      <c r="AS67" s="63" t="e">
        <f t="shared" si="41"/>
        <v>#VALUE!</v>
      </c>
      <c r="AT67" s="63" t="e">
        <f t="shared" si="41"/>
        <v>#VALUE!</v>
      </c>
      <c r="AU67" s="63" t="e">
        <f t="shared" si="41"/>
        <v>#VALUE!</v>
      </c>
      <c r="AV67" s="63" t="e">
        <f t="shared" si="41"/>
        <v>#VALUE!</v>
      </c>
      <c r="AW67" s="63" t="e">
        <f t="shared" si="41"/>
        <v>#VALUE!</v>
      </c>
      <c r="AX67" s="63" t="e">
        <f t="shared" si="41"/>
        <v>#VALUE!</v>
      </c>
      <c r="AY67" s="63">
        <f t="shared" si="41"/>
        <v>5500</v>
      </c>
      <c r="AZ67" s="63">
        <f t="shared" si="41"/>
        <v>5500</v>
      </c>
      <c r="BA67" s="63">
        <f t="shared" si="41"/>
        <v>5500</v>
      </c>
      <c r="BB67" s="63">
        <f t="shared" si="41"/>
        <v>5500</v>
      </c>
      <c r="BC67" s="63">
        <f t="shared" si="41"/>
        <v>5500</v>
      </c>
      <c r="BD67" s="63">
        <f t="shared" si="41"/>
        <v>5500</v>
      </c>
      <c r="BE67" s="63">
        <f t="shared" si="41"/>
        <v>5500</v>
      </c>
      <c r="BF67" s="63">
        <f t="shared" si="41"/>
        <v>5500</v>
      </c>
      <c r="BG67" s="63">
        <f t="shared" si="41"/>
        <v>5500</v>
      </c>
      <c r="BH67" s="63">
        <f t="shared" si="41"/>
        <v>5500</v>
      </c>
      <c r="BI67" s="63">
        <f t="shared" si="41"/>
        <v>5500</v>
      </c>
      <c r="BJ67" s="63">
        <f t="shared" si="41"/>
        <v>5500</v>
      </c>
    </row>
    <row r="68" spans="1:63" outlineLevel="1" x14ac:dyDescent="0.15">
      <c r="A68" s="47" t="s">
        <v>650</v>
      </c>
      <c r="C68" s="63">
        <f t="shared" ref="C68:AH68" si="42">C56-C65</f>
        <v>0</v>
      </c>
      <c r="D68" s="63">
        <f t="shared" si="42"/>
        <v>0</v>
      </c>
      <c r="E68" s="63">
        <f t="shared" si="42"/>
        <v>0</v>
      </c>
      <c r="F68" s="63">
        <f t="shared" si="42"/>
        <v>19400</v>
      </c>
      <c r="G68" s="63">
        <f t="shared" si="42"/>
        <v>23280</v>
      </c>
      <c r="H68" s="63">
        <f t="shared" si="42"/>
        <v>27160</v>
      </c>
      <c r="I68" s="63">
        <f t="shared" si="42"/>
        <v>19400</v>
      </c>
      <c r="J68" s="63">
        <f t="shared" si="42"/>
        <v>23280</v>
      </c>
      <c r="K68" s="63">
        <f t="shared" si="42"/>
        <v>15520</v>
      </c>
      <c r="L68" s="63">
        <f t="shared" si="42"/>
        <v>15520</v>
      </c>
      <c r="M68" s="63">
        <f t="shared" si="42"/>
        <v>15520</v>
      </c>
      <c r="N68" s="63">
        <f t="shared" si="42"/>
        <v>7760</v>
      </c>
      <c r="O68" s="63">
        <f t="shared" si="42"/>
        <v>94160</v>
      </c>
      <c r="P68" s="63">
        <f t="shared" si="42"/>
        <v>153010</v>
      </c>
      <c r="Q68" s="63">
        <f t="shared" si="42"/>
        <v>170665</v>
      </c>
      <c r="R68" s="63">
        <f t="shared" si="42"/>
        <v>170665</v>
      </c>
      <c r="S68" s="63">
        <f t="shared" si="42"/>
        <v>188320</v>
      </c>
      <c r="T68" s="63">
        <f t="shared" si="42"/>
        <v>205975</v>
      </c>
      <c r="U68" s="63">
        <f t="shared" si="42"/>
        <v>170665</v>
      </c>
      <c r="V68" s="63">
        <f t="shared" si="42"/>
        <v>188320</v>
      </c>
      <c r="W68" s="63">
        <f t="shared" si="42"/>
        <v>153010</v>
      </c>
      <c r="X68" s="63">
        <f t="shared" si="42"/>
        <v>153010</v>
      </c>
      <c r="Y68" s="63">
        <f t="shared" si="42"/>
        <v>153010</v>
      </c>
      <c r="Z68" s="63">
        <f t="shared" si="42"/>
        <v>94160</v>
      </c>
      <c r="AA68" s="63">
        <f t="shared" si="42"/>
        <v>-192386</v>
      </c>
      <c r="AB68" s="63">
        <f t="shared" si="42"/>
        <v>-311798</v>
      </c>
      <c r="AC68" s="63">
        <f t="shared" si="42"/>
        <v>-351602</v>
      </c>
      <c r="AD68" s="63">
        <f t="shared" si="42"/>
        <v>-351602</v>
      </c>
      <c r="AE68" s="63">
        <f t="shared" si="42"/>
        <v>-384772</v>
      </c>
      <c r="AF68" s="63">
        <f t="shared" si="42"/>
        <v>-424576</v>
      </c>
      <c r="AG68" s="63">
        <f t="shared" si="42"/>
        <v>-351602</v>
      </c>
      <c r="AH68" s="63">
        <f t="shared" si="42"/>
        <v>-384772</v>
      </c>
      <c r="AI68" s="63">
        <f t="shared" ref="AI68:BJ68" si="43">AI56-AI65</f>
        <v>-311798</v>
      </c>
      <c r="AJ68" s="63">
        <f t="shared" si="43"/>
        <v>-311798</v>
      </c>
      <c r="AK68" s="63">
        <f t="shared" si="43"/>
        <v>-311798</v>
      </c>
      <c r="AL68" s="63">
        <f t="shared" si="43"/>
        <v>-192386</v>
      </c>
      <c r="AM68" s="63" t="e">
        <f t="shared" si="43"/>
        <v>#VALUE!</v>
      </c>
      <c r="AN68" s="63" t="e">
        <f t="shared" si="43"/>
        <v>#VALUE!</v>
      </c>
      <c r="AO68" s="63" t="e">
        <f t="shared" si="43"/>
        <v>#VALUE!</v>
      </c>
      <c r="AP68" s="63" t="e">
        <f t="shared" si="43"/>
        <v>#VALUE!</v>
      </c>
      <c r="AQ68" s="63" t="e">
        <f t="shared" si="43"/>
        <v>#VALUE!</v>
      </c>
      <c r="AR68" s="63" t="e">
        <f t="shared" si="43"/>
        <v>#VALUE!</v>
      </c>
      <c r="AS68" s="63" t="e">
        <f t="shared" si="43"/>
        <v>#VALUE!</v>
      </c>
      <c r="AT68" s="63" t="e">
        <f t="shared" si="43"/>
        <v>#VALUE!</v>
      </c>
      <c r="AU68" s="63" t="e">
        <f t="shared" si="43"/>
        <v>#VALUE!</v>
      </c>
      <c r="AV68" s="63" t="e">
        <f t="shared" si="43"/>
        <v>#VALUE!</v>
      </c>
      <c r="AW68" s="63" t="e">
        <f t="shared" si="43"/>
        <v>#VALUE!</v>
      </c>
      <c r="AX68" s="63" t="e">
        <f t="shared" si="43"/>
        <v>#VALUE!</v>
      </c>
      <c r="AY68" s="63">
        <f t="shared" si="43"/>
        <v>181500</v>
      </c>
      <c r="AZ68" s="63">
        <f t="shared" si="43"/>
        <v>291500</v>
      </c>
      <c r="BA68" s="63">
        <f t="shared" si="43"/>
        <v>324500</v>
      </c>
      <c r="BB68" s="63">
        <f t="shared" si="43"/>
        <v>324500</v>
      </c>
      <c r="BC68" s="63">
        <f t="shared" si="43"/>
        <v>363000</v>
      </c>
      <c r="BD68" s="63">
        <f t="shared" si="43"/>
        <v>396000</v>
      </c>
      <c r="BE68" s="63">
        <f t="shared" si="43"/>
        <v>324500</v>
      </c>
      <c r="BF68" s="63">
        <f t="shared" si="43"/>
        <v>363000</v>
      </c>
      <c r="BG68" s="63">
        <f t="shared" si="43"/>
        <v>291500</v>
      </c>
      <c r="BH68" s="63">
        <f t="shared" si="43"/>
        <v>291500</v>
      </c>
      <c r="BI68" s="63">
        <f t="shared" si="43"/>
        <v>291500</v>
      </c>
      <c r="BJ68" s="63">
        <f t="shared" si="43"/>
        <v>181500</v>
      </c>
      <c r="BK68" s="118" t="e">
        <f>SUM(C68:BJ68)</f>
        <v>#VALUE!</v>
      </c>
    </row>
    <row r="69" spans="1:63" outlineLevel="1" x14ac:dyDescent="0.15">
      <c r="A69" s="47" t="s">
        <v>326</v>
      </c>
      <c r="C69" s="46">
        <f>IF(C68&gt;0,(C68/C56),0)</f>
        <v>0</v>
      </c>
      <c r="D69" s="46">
        <f t="shared" ref="D69:BJ69" si="44">IF(D68&gt;0,(D68/D56),0)</f>
        <v>0</v>
      </c>
      <c r="E69" s="46">
        <f t="shared" si="44"/>
        <v>0</v>
      </c>
      <c r="F69" s="46">
        <f t="shared" si="44"/>
        <v>0.23687423687423687</v>
      </c>
      <c r="G69" s="46">
        <f t="shared" si="44"/>
        <v>0.23687423687423687</v>
      </c>
      <c r="H69" s="46">
        <f t="shared" si="44"/>
        <v>0.23687423687423687</v>
      </c>
      <c r="I69" s="46">
        <f t="shared" si="44"/>
        <v>0.23687423687423687</v>
      </c>
      <c r="J69" s="46">
        <f t="shared" si="44"/>
        <v>0.23687423687423687</v>
      </c>
      <c r="K69" s="46">
        <f t="shared" si="44"/>
        <v>0.23687423687423687</v>
      </c>
      <c r="L69" s="46">
        <f t="shared" si="44"/>
        <v>0.23687423687423687</v>
      </c>
      <c r="M69" s="46">
        <f t="shared" si="44"/>
        <v>0.23687423687423687</v>
      </c>
      <c r="N69" s="46">
        <f t="shared" si="44"/>
        <v>0.23687423687423687</v>
      </c>
      <c r="O69" s="46">
        <f t="shared" si="44"/>
        <v>0.30555555555555558</v>
      </c>
      <c r="P69" s="46">
        <f t="shared" si="44"/>
        <v>0.30555555555555558</v>
      </c>
      <c r="Q69" s="46">
        <f t="shared" si="44"/>
        <v>0.30555555555555558</v>
      </c>
      <c r="R69" s="46">
        <f t="shared" si="44"/>
        <v>0.30555555555555558</v>
      </c>
      <c r="S69" s="46">
        <f t="shared" si="44"/>
        <v>0.30555555555555558</v>
      </c>
      <c r="T69" s="46">
        <f t="shared" si="44"/>
        <v>0.30555555555555558</v>
      </c>
      <c r="U69" s="46">
        <f t="shared" si="44"/>
        <v>0.30555555555555558</v>
      </c>
      <c r="V69" s="46">
        <f t="shared" si="44"/>
        <v>0.30555555555555558</v>
      </c>
      <c r="W69" s="46">
        <f t="shared" si="44"/>
        <v>0.30555555555555558</v>
      </c>
      <c r="X69" s="46">
        <f t="shared" si="44"/>
        <v>0.30555555555555558</v>
      </c>
      <c r="Y69" s="46">
        <f t="shared" si="44"/>
        <v>0.30555555555555558</v>
      </c>
      <c r="Z69" s="46">
        <f t="shared" si="44"/>
        <v>0.30555555555555558</v>
      </c>
      <c r="AA69" s="46">
        <f t="shared" si="44"/>
        <v>0</v>
      </c>
      <c r="AB69" s="46">
        <f t="shared" si="44"/>
        <v>0</v>
      </c>
      <c r="AC69" s="46">
        <f t="shared" si="44"/>
        <v>0</v>
      </c>
      <c r="AD69" s="46">
        <f t="shared" si="44"/>
        <v>0</v>
      </c>
      <c r="AE69" s="46">
        <f t="shared" si="44"/>
        <v>0</v>
      </c>
      <c r="AF69" s="46">
        <f t="shared" si="44"/>
        <v>0</v>
      </c>
      <c r="AG69" s="46">
        <f t="shared" si="44"/>
        <v>0</v>
      </c>
      <c r="AH69" s="46">
        <f t="shared" si="44"/>
        <v>0</v>
      </c>
      <c r="AI69" s="46">
        <f t="shared" si="44"/>
        <v>0</v>
      </c>
      <c r="AJ69" s="46">
        <f t="shared" si="44"/>
        <v>0</v>
      </c>
      <c r="AK69" s="46">
        <f t="shared" si="44"/>
        <v>0</v>
      </c>
      <c r="AL69" s="46">
        <f t="shared" si="44"/>
        <v>0</v>
      </c>
      <c r="AM69" s="46" t="e">
        <f t="shared" si="44"/>
        <v>#VALUE!</v>
      </c>
      <c r="AN69" s="46" t="e">
        <f t="shared" si="44"/>
        <v>#VALUE!</v>
      </c>
      <c r="AO69" s="46" t="e">
        <f t="shared" si="44"/>
        <v>#VALUE!</v>
      </c>
      <c r="AP69" s="46" t="e">
        <f t="shared" si="44"/>
        <v>#VALUE!</v>
      </c>
      <c r="AQ69" s="46" t="e">
        <f t="shared" si="44"/>
        <v>#VALUE!</v>
      </c>
      <c r="AR69" s="46" t="e">
        <f t="shared" si="44"/>
        <v>#VALUE!</v>
      </c>
      <c r="AS69" s="46" t="e">
        <f t="shared" si="44"/>
        <v>#VALUE!</v>
      </c>
      <c r="AT69" s="46" t="e">
        <f t="shared" si="44"/>
        <v>#VALUE!</v>
      </c>
      <c r="AU69" s="46" t="e">
        <f t="shared" si="44"/>
        <v>#VALUE!</v>
      </c>
      <c r="AV69" s="46" t="e">
        <f t="shared" si="44"/>
        <v>#VALUE!</v>
      </c>
      <c r="AW69" s="46" t="e">
        <f t="shared" si="44"/>
        <v>#VALUE!</v>
      </c>
      <c r="AX69" s="46" t="e">
        <f t="shared" si="44"/>
        <v>#VALUE!</v>
      </c>
      <c r="AY69" s="46">
        <f t="shared" si="44"/>
        <v>0.30555555555555558</v>
      </c>
      <c r="AZ69" s="46">
        <f t="shared" si="44"/>
        <v>0.30555555555555558</v>
      </c>
      <c r="BA69" s="46">
        <f t="shared" si="44"/>
        <v>0.30555555555555558</v>
      </c>
      <c r="BB69" s="46">
        <f t="shared" si="44"/>
        <v>0.30555555555555558</v>
      </c>
      <c r="BC69" s="46">
        <f t="shared" si="44"/>
        <v>0.30555555555555558</v>
      </c>
      <c r="BD69" s="46">
        <f t="shared" si="44"/>
        <v>0.30555555555555558</v>
      </c>
      <c r="BE69" s="46">
        <f t="shared" si="44"/>
        <v>0.30555555555555558</v>
      </c>
      <c r="BF69" s="46">
        <f t="shared" si="44"/>
        <v>0.30555555555555558</v>
      </c>
      <c r="BG69" s="46">
        <f t="shared" si="44"/>
        <v>0.30555555555555558</v>
      </c>
      <c r="BH69" s="46">
        <f t="shared" si="44"/>
        <v>0.30555555555555558</v>
      </c>
      <c r="BI69" s="46">
        <f t="shared" si="44"/>
        <v>0.30555555555555558</v>
      </c>
      <c r="BJ69" s="46">
        <f t="shared" si="44"/>
        <v>0.30555555555555558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'COGS-PRICE-MARGIN_CWS'!$B22</f>
        <v>0.25</v>
      </c>
      <c r="D73" s="172">
        <f>'COGS-PRICE-MARGIN_CWS'!$B22</f>
        <v>0.25</v>
      </c>
      <c r="E73" s="172">
        <f>'COGS-PRICE-MARGIN_CWS'!$B22</f>
        <v>0.25</v>
      </c>
      <c r="F73" s="172">
        <f>'COGS-PRICE-MARGIN_CWS'!$B22</f>
        <v>0.25</v>
      </c>
      <c r="G73" s="172">
        <f>'COGS-PRICE-MARGIN_CWS'!$B22</f>
        <v>0.25</v>
      </c>
      <c r="H73" s="172">
        <f>'COGS-PRICE-MARGIN_CWS'!$B22</f>
        <v>0.25</v>
      </c>
      <c r="I73" s="172">
        <f>'COGS-PRICE-MARGIN_CWS'!$B22</f>
        <v>0.25</v>
      </c>
      <c r="J73" s="172">
        <f>'COGS-PRICE-MARGIN_CWS'!$B22</f>
        <v>0.25</v>
      </c>
      <c r="K73" s="172">
        <f>'COGS-PRICE-MARGIN_CWS'!$B22</f>
        <v>0.25</v>
      </c>
      <c r="L73" s="172">
        <f>'COGS-PRICE-MARGIN_CWS'!$B22</f>
        <v>0.25</v>
      </c>
      <c r="M73" s="172">
        <f>'COGS-PRICE-MARGIN_CWS'!$B22</f>
        <v>0.25</v>
      </c>
      <c r="N73" s="172">
        <f>'COGS-PRICE-MARGIN_CWS'!$B22</f>
        <v>0.25</v>
      </c>
      <c r="O73" s="172">
        <f>'COGS-PRICE-MARGIN_CWS'!$B69</f>
        <v>2675</v>
      </c>
      <c r="P73" s="172">
        <f>'COGS-PRICE-MARGIN_CWS'!$B69</f>
        <v>2675</v>
      </c>
      <c r="Q73" s="172">
        <f>'COGS-PRICE-MARGIN_CWS'!$B69</f>
        <v>2675</v>
      </c>
      <c r="R73" s="172">
        <f>'COGS-PRICE-MARGIN_CWS'!$B69</f>
        <v>2675</v>
      </c>
      <c r="S73" s="172">
        <f>'COGS-PRICE-MARGIN_CWS'!$B69</f>
        <v>2675</v>
      </c>
      <c r="T73" s="172">
        <f>'COGS-PRICE-MARGIN_CWS'!$B69</f>
        <v>2675</v>
      </c>
      <c r="U73" s="172">
        <f>'COGS-PRICE-MARGIN_CWS'!$B69</f>
        <v>2675</v>
      </c>
      <c r="V73" s="172">
        <f>'COGS-PRICE-MARGIN_CWS'!$B69</f>
        <v>2675</v>
      </c>
      <c r="W73" s="172">
        <f>'COGS-PRICE-MARGIN_CWS'!$B69</f>
        <v>2675</v>
      </c>
      <c r="X73" s="172">
        <f>'COGS-PRICE-MARGIN_CWS'!$B69</f>
        <v>2675</v>
      </c>
      <c r="Y73" s="172">
        <f>'COGS-PRICE-MARGIN_CWS'!$B69</f>
        <v>2675</v>
      </c>
      <c r="Z73" s="172">
        <f>'COGS-PRICE-MARGIN_CWS'!$B69</f>
        <v>2675</v>
      </c>
      <c r="AA73" s="172">
        <f>'COGS-PRICE-MARGIN_CWS'!$B90</f>
        <v>0</v>
      </c>
      <c r="AB73" s="172">
        <f>'COGS-PRICE-MARGIN_CWS'!$B90</f>
        <v>0</v>
      </c>
      <c r="AC73" s="172">
        <f>'COGS-PRICE-MARGIN_CWS'!$B90</f>
        <v>0</v>
      </c>
      <c r="AD73" s="172">
        <f>'COGS-PRICE-MARGIN_CWS'!$B90</f>
        <v>0</v>
      </c>
      <c r="AE73" s="172">
        <f>'COGS-PRICE-MARGIN_CWS'!$B90</f>
        <v>0</v>
      </c>
      <c r="AF73" s="172">
        <f>'COGS-PRICE-MARGIN_CWS'!$B90</f>
        <v>0</v>
      </c>
      <c r="AG73" s="172">
        <f>'COGS-PRICE-MARGIN_CWS'!$B90</f>
        <v>0</v>
      </c>
      <c r="AH73" s="172">
        <f>'COGS-PRICE-MARGIN_CWS'!$B90</f>
        <v>0</v>
      </c>
      <c r="AI73" s="172">
        <f>'COGS-PRICE-MARGIN_CWS'!$B90</f>
        <v>0</v>
      </c>
      <c r="AJ73" s="172">
        <f>'COGS-PRICE-MARGIN_CWS'!$B90</f>
        <v>0</v>
      </c>
      <c r="AK73" s="172">
        <f>'COGS-PRICE-MARGIN_CWS'!$B90</f>
        <v>0</v>
      </c>
      <c r="AL73" s="172">
        <f>'COGS-PRICE-MARGIN_CWS'!$B90</f>
        <v>0</v>
      </c>
      <c r="AM73" s="172" t="e">
        <f>'COGS-PRICE-MARGIN_CWS'!#REF!</f>
        <v>#REF!</v>
      </c>
      <c r="AN73" s="172" t="e">
        <f>'COGS-PRICE-MARGIN_CWS'!#REF!</f>
        <v>#REF!</v>
      </c>
      <c r="AO73" s="172" t="e">
        <f>'COGS-PRICE-MARGIN_CWS'!#REF!</f>
        <v>#REF!</v>
      </c>
      <c r="AP73" s="172" t="e">
        <f>'COGS-PRICE-MARGIN_CWS'!#REF!</f>
        <v>#REF!</v>
      </c>
      <c r="AQ73" s="172" t="e">
        <f>'COGS-PRICE-MARGIN_CWS'!#REF!</f>
        <v>#REF!</v>
      </c>
      <c r="AR73" s="172" t="e">
        <f>'COGS-PRICE-MARGIN_CWS'!#REF!</f>
        <v>#REF!</v>
      </c>
      <c r="AS73" s="172" t="e">
        <f>'COGS-PRICE-MARGIN_CWS'!#REF!</f>
        <v>#REF!</v>
      </c>
      <c r="AT73" s="172" t="e">
        <f>'COGS-PRICE-MARGIN_CWS'!#REF!</f>
        <v>#REF!</v>
      </c>
      <c r="AU73" s="172" t="e">
        <f>'COGS-PRICE-MARGIN_CWS'!#REF!</f>
        <v>#REF!</v>
      </c>
      <c r="AV73" s="172" t="e">
        <f>'COGS-PRICE-MARGIN_CWS'!#REF!</f>
        <v>#REF!</v>
      </c>
      <c r="AW73" s="172" t="e">
        <f>'COGS-PRICE-MARGIN_CWS'!#REF!</f>
        <v>#REF!</v>
      </c>
      <c r="AX73" s="172" t="e">
        <f>'COGS-PRICE-MARGIN_CWS'!#REF!</f>
        <v>#REF!</v>
      </c>
      <c r="AY73" s="172">
        <f>'COGS-PRICE-MARGIN_CWS'!$B119</f>
        <v>2500</v>
      </c>
      <c r="AZ73" s="172">
        <f>'COGS-PRICE-MARGIN_CWS'!$B119</f>
        <v>2500</v>
      </c>
      <c r="BA73" s="172">
        <f>'COGS-PRICE-MARGIN_CWS'!$B119</f>
        <v>2500</v>
      </c>
      <c r="BB73" s="172">
        <f>'COGS-PRICE-MARGIN_CWS'!$B119</f>
        <v>2500</v>
      </c>
      <c r="BC73" s="172">
        <f>'COGS-PRICE-MARGIN_CWS'!$B119</f>
        <v>2500</v>
      </c>
      <c r="BD73" s="172">
        <f>'COGS-PRICE-MARGIN_CWS'!$B119</f>
        <v>2500</v>
      </c>
      <c r="BE73" s="172">
        <f>'COGS-PRICE-MARGIN_CWS'!$B119</f>
        <v>2500</v>
      </c>
      <c r="BF73" s="172">
        <f>'COGS-PRICE-MARGIN_CWS'!$B119</f>
        <v>2500</v>
      </c>
      <c r="BG73" s="172">
        <f>'COGS-PRICE-MARGIN_CWS'!$B119</f>
        <v>2500</v>
      </c>
      <c r="BH73" s="172">
        <f>'COGS-PRICE-MARGIN_CWS'!$B119</f>
        <v>2500</v>
      </c>
      <c r="BI73" s="172">
        <f>'COGS-PRICE-MARGIN_CWS'!$B119</f>
        <v>2500</v>
      </c>
      <c r="BJ73" s="172">
        <f>'COGS-PRICE-MARGIN_CWS'!$B119</f>
        <v>2500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45">C51-C75</f>
        <v>0</v>
      </c>
      <c r="D74" s="169">
        <f t="shared" si="45"/>
        <v>0</v>
      </c>
      <c r="E74" s="169">
        <f t="shared" si="45"/>
        <v>0</v>
      </c>
      <c r="F74" s="169">
        <f t="shared" si="45"/>
        <v>3</v>
      </c>
      <c r="G74" s="169">
        <f t="shared" si="45"/>
        <v>4</v>
      </c>
      <c r="H74" s="169">
        <f t="shared" si="45"/>
        <v>5</v>
      </c>
      <c r="I74" s="169">
        <f t="shared" si="45"/>
        <v>3</v>
      </c>
      <c r="J74" s="169">
        <f t="shared" si="45"/>
        <v>4</v>
      </c>
      <c r="K74" s="169">
        <f t="shared" si="45"/>
        <v>3</v>
      </c>
      <c r="L74" s="169">
        <f t="shared" si="45"/>
        <v>3</v>
      </c>
      <c r="M74" s="169">
        <f t="shared" si="45"/>
        <v>3</v>
      </c>
      <c r="N74" s="169">
        <f t="shared" si="45"/>
        <v>1</v>
      </c>
      <c r="O74" s="169">
        <f t="shared" si="45"/>
        <v>-42784</v>
      </c>
      <c r="P74" s="169">
        <f t="shared" si="45"/>
        <v>-69524</v>
      </c>
      <c r="Q74" s="169">
        <f t="shared" si="45"/>
        <v>-77546</v>
      </c>
      <c r="R74" s="33">
        <f t="shared" si="45"/>
        <v>-77546</v>
      </c>
      <c r="S74" s="33">
        <f t="shared" si="45"/>
        <v>-85568</v>
      </c>
      <c r="T74" s="33">
        <f t="shared" si="45"/>
        <v>-93590</v>
      </c>
      <c r="U74" s="33">
        <f t="shared" si="45"/>
        <v>-77546</v>
      </c>
      <c r="V74" s="33">
        <f t="shared" si="45"/>
        <v>-85568</v>
      </c>
      <c r="W74" s="33">
        <f t="shared" si="45"/>
        <v>-69524</v>
      </c>
      <c r="X74" s="33">
        <f t="shared" si="45"/>
        <v>-69524</v>
      </c>
      <c r="Y74" s="33">
        <f t="shared" si="45"/>
        <v>-69524</v>
      </c>
      <c r="Z74" s="33">
        <f t="shared" si="45"/>
        <v>-42784</v>
      </c>
      <c r="AA74" s="33">
        <f t="shared" si="45"/>
        <v>29</v>
      </c>
      <c r="AB74" s="33">
        <f t="shared" si="45"/>
        <v>47</v>
      </c>
      <c r="AC74" s="33">
        <f t="shared" si="45"/>
        <v>53</v>
      </c>
      <c r="AD74" s="33">
        <f t="shared" si="45"/>
        <v>53</v>
      </c>
      <c r="AE74" s="33">
        <f t="shared" si="45"/>
        <v>58</v>
      </c>
      <c r="AF74" s="33">
        <f t="shared" si="45"/>
        <v>64</v>
      </c>
      <c r="AG74" s="33">
        <f t="shared" si="45"/>
        <v>53</v>
      </c>
      <c r="AH74" s="33">
        <f t="shared" si="45"/>
        <v>58</v>
      </c>
      <c r="AI74" s="33">
        <f t="shared" ref="AI74:BJ74" si="46">AI51-AI75</f>
        <v>47</v>
      </c>
      <c r="AJ74" s="33">
        <f t="shared" si="46"/>
        <v>47</v>
      </c>
      <c r="AK74" s="33">
        <f t="shared" si="46"/>
        <v>47</v>
      </c>
      <c r="AL74" s="33">
        <f t="shared" si="46"/>
        <v>29</v>
      </c>
      <c r="AM74" s="33" t="e">
        <f t="shared" si="46"/>
        <v>#REF!</v>
      </c>
      <c r="AN74" s="33" t="e">
        <f t="shared" si="46"/>
        <v>#REF!</v>
      </c>
      <c r="AO74" s="33" t="e">
        <f t="shared" si="46"/>
        <v>#REF!</v>
      </c>
      <c r="AP74" s="33" t="e">
        <f t="shared" si="46"/>
        <v>#REF!</v>
      </c>
      <c r="AQ74" s="33" t="e">
        <f t="shared" si="46"/>
        <v>#REF!</v>
      </c>
      <c r="AR74" s="33" t="e">
        <f t="shared" si="46"/>
        <v>#REF!</v>
      </c>
      <c r="AS74" s="33" t="e">
        <f t="shared" si="46"/>
        <v>#REF!</v>
      </c>
      <c r="AT74" s="33" t="e">
        <f t="shared" si="46"/>
        <v>#REF!</v>
      </c>
      <c r="AU74" s="33" t="e">
        <f t="shared" si="46"/>
        <v>#REF!</v>
      </c>
      <c r="AV74" s="33" t="e">
        <f t="shared" si="46"/>
        <v>#REF!</v>
      </c>
      <c r="AW74" s="33" t="e">
        <f t="shared" si="46"/>
        <v>#REF!</v>
      </c>
      <c r="AX74" s="33" t="e">
        <f t="shared" si="46"/>
        <v>#REF!</v>
      </c>
      <c r="AY74" s="33">
        <f t="shared" si="46"/>
        <v>-82467</v>
      </c>
      <c r="AZ74" s="33">
        <f t="shared" si="46"/>
        <v>-132447</v>
      </c>
      <c r="BA74" s="33">
        <f t="shared" si="46"/>
        <v>-147441</v>
      </c>
      <c r="BB74" s="33">
        <f t="shared" si="46"/>
        <v>-147441</v>
      </c>
      <c r="BC74" s="33">
        <f t="shared" si="46"/>
        <v>-164934</v>
      </c>
      <c r="BD74" s="33">
        <f t="shared" si="46"/>
        <v>-179928</v>
      </c>
      <c r="BE74" s="33">
        <f t="shared" si="46"/>
        <v>-147441</v>
      </c>
      <c r="BF74" s="33">
        <f t="shared" si="46"/>
        <v>-164934</v>
      </c>
      <c r="BG74" s="33">
        <f t="shared" si="46"/>
        <v>-132447</v>
      </c>
      <c r="BH74" s="33">
        <f t="shared" si="46"/>
        <v>-132447</v>
      </c>
      <c r="BI74" s="33">
        <f t="shared" si="46"/>
        <v>-132447</v>
      </c>
      <c r="BJ74" s="33">
        <f t="shared" si="46"/>
        <v>-82467</v>
      </c>
      <c r="BK74" s="118" t="e">
        <f>SUM(C74:BJ74)</f>
        <v>#REF!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47">ROUNDUP(+D51*D73,0)</f>
        <v>0</v>
      </c>
      <c r="E75" s="169">
        <f t="shared" si="47"/>
        <v>0</v>
      </c>
      <c r="F75" s="169">
        <f t="shared" si="47"/>
        <v>2</v>
      </c>
      <c r="G75" s="169">
        <f t="shared" si="47"/>
        <v>2</v>
      </c>
      <c r="H75" s="169">
        <f t="shared" si="47"/>
        <v>2</v>
      </c>
      <c r="I75" s="169">
        <f t="shared" si="47"/>
        <v>2</v>
      </c>
      <c r="J75" s="169">
        <f t="shared" si="47"/>
        <v>2</v>
      </c>
      <c r="K75" s="169">
        <f t="shared" si="47"/>
        <v>1</v>
      </c>
      <c r="L75" s="169">
        <f t="shared" si="47"/>
        <v>1</v>
      </c>
      <c r="M75" s="169">
        <f t="shared" si="47"/>
        <v>1</v>
      </c>
      <c r="N75" s="169">
        <f t="shared" si="47"/>
        <v>1</v>
      </c>
      <c r="O75" s="169">
        <f t="shared" si="47"/>
        <v>42800</v>
      </c>
      <c r="P75" s="169">
        <f t="shared" si="47"/>
        <v>69550</v>
      </c>
      <c r="Q75" s="169">
        <f t="shared" si="47"/>
        <v>77575</v>
      </c>
      <c r="R75" s="33">
        <f t="shared" si="47"/>
        <v>77575</v>
      </c>
      <c r="S75" s="33">
        <f t="shared" si="47"/>
        <v>85600</v>
      </c>
      <c r="T75" s="33">
        <f t="shared" si="47"/>
        <v>93625</v>
      </c>
      <c r="U75" s="33">
        <f t="shared" si="47"/>
        <v>77575</v>
      </c>
      <c r="V75" s="33">
        <f t="shared" si="47"/>
        <v>85600</v>
      </c>
      <c r="W75" s="33">
        <f t="shared" si="47"/>
        <v>69550</v>
      </c>
      <c r="X75" s="33">
        <f t="shared" si="47"/>
        <v>69550</v>
      </c>
      <c r="Y75" s="33">
        <f t="shared" si="47"/>
        <v>69550</v>
      </c>
      <c r="Z75" s="33">
        <f t="shared" si="47"/>
        <v>42800</v>
      </c>
      <c r="AA75" s="33">
        <f t="shared" si="47"/>
        <v>0</v>
      </c>
      <c r="AB75" s="33">
        <f t="shared" si="47"/>
        <v>0</v>
      </c>
      <c r="AC75" s="33">
        <f t="shared" si="47"/>
        <v>0</v>
      </c>
      <c r="AD75" s="33">
        <f t="shared" si="47"/>
        <v>0</v>
      </c>
      <c r="AE75" s="33">
        <f t="shared" si="47"/>
        <v>0</v>
      </c>
      <c r="AF75" s="33">
        <f t="shared" si="47"/>
        <v>0</v>
      </c>
      <c r="AG75" s="33">
        <f t="shared" si="47"/>
        <v>0</v>
      </c>
      <c r="AH75" s="33">
        <f t="shared" si="47"/>
        <v>0</v>
      </c>
      <c r="AI75" s="33">
        <f t="shared" si="47"/>
        <v>0</v>
      </c>
      <c r="AJ75" s="33">
        <f t="shared" si="47"/>
        <v>0</v>
      </c>
      <c r="AK75" s="33">
        <f t="shared" si="47"/>
        <v>0</v>
      </c>
      <c r="AL75" s="33">
        <f t="shared" si="47"/>
        <v>0</v>
      </c>
      <c r="AM75" s="33" t="e">
        <f t="shared" si="47"/>
        <v>#REF!</v>
      </c>
      <c r="AN75" s="33" t="e">
        <f t="shared" si="47"/>
        <v>#REF!</v>
      </c>
      <c r="AO75" s="33" t="e">
        <f t="shared" si="47"/>
        <v>#REF!</v>
      </c>
      <c r="AP75" s="33" t="e">
        <f t="shared" si="47"/>
        <v>#REF!</v>
      </c>
      <c r="AQ75" s="33" t="e">
        <f t="shared" si="47"/>
        <v>#REF!</v>
      </c>
      <c r="AR75" s="33" t="e">
        <f t="shared" si="47"/>
        <v>#REF!</v>
      </c>
      <c r="AS75" s="33" t="e">
        <f t="shared" si="47"/>
        <v>#REF!</v>
      </c>
      <c r="AT75" s="33" t="e">
        <f t="shared" si="47"/>
        <v>#REF!</v>
      </c>
      <c r="AU75" s="33" t="e">
        <f t="shared" si="47"/>
        <v>#REF!</v>
      </c>
      <c r="AV75" s="33" t="e">
        <f t="shared" si="47"/>
        <v>#REF!</v>
      </c>
      <c r="AW75" s="33" t="e">
        <f t="shared" si="47"/>
        <v>#REF!</v>
      </c>
      <c r="AX75" s="33" t="e">
        <f t="shared" si="47"/>
        <v>#REF!</v>
      </c>
      <c r="AY75" s="33">
        <f t="shared" si="47"/>
        <v>82500</v>
      </c>
      <c r="AZ75" s="33">
        <f t="shared" si="47"/>
        <v>132500</v>
      </c>
      <c r="BA75" s="33">
        <f t="shared" si="47"/>
        <v>147500</v>
      </c>
      <c r="BB75" s="33">
        <f t="shared" si="47"/>
        <v>147500</v>
      </c>
      <c r="BC75" s="33">
        <f t="shared" si="47"/>
        <v>165000</v>
      </c>
      <c r="BD75" s="33">
        <f t="shared" si="47"/>
        <v>180000</v>
      </c>
      <c r="BE75" s="33">
        <f t="shared" si="47"/>
        <v>147500</v>
      </c>
      <c r="BF75" s="33">
        <f t="shared" si="47"/>
        <v>165000</v>
      </c>
      <c r="BG75" s="33">
        <f t="shared" si="47"/>
        <v>132500</v>
      </c>
      <c r="BH75" s="33">
        <f t="shared" si="47"/>
        <v>132500</v>
      </c>
      <c r="BI75" s="33">
        <f t="shared" si="47"/>
        <v>132500</v>
      </c>
      <c r="BJ75" s="33">
        <f t="shared" si="47"/>
        <v>82500</v>
      </c>
      <c r="BK75" s="118" t="e">
        <f>SUM(C75:BJ75)</f>
        <v>#REF!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'COGS-PRICE-MARGIN_CWS'!$B11*C74</f>
        <v>0</v>
      </c>
      <c r="D79" s="108">
        <f>'COGS-PRICE-MARGIN_CWS'!$B11*D74</f>
        <v>0</v>
      </c>
      <c r="E79" s="108">
        <f>'COGS-PRICE-MARGIN_CWS'!$B11*E74</f>
        <v>0</v>
      </c>
      <c r="F79" s="108">
        <f>'COGS-PRICE-MARGIN_CWS'!$B11*F74</f>
        <v>0</v>
      </c>
      <c r="G79" s="108">
        <f>'COGS-PRICE-MARGIN_CWS'!$B11*G74</f>
        <v>0</v>
      </c>
      <c r="H79" s="108">
        <f>'COGS-PRICE-MARGIN_CWS'!$B11*H74</f>
        <v>0</v>
      </c>
      <c r="I79" s="108">
        <f>'COGS-PRICE-MARGIN_CWS'!$B11*I74</f>
        <v>0</v>
      </c>
      <c r="J79" s="108">
        <f>'COGS-PRICE-MARGIN_CWS'!$B11*J74</f>
        <v>0</v>
      </c>
      <c r="K79" s="108">
        <f>'COGS-PRICE-MARGIN_CWS'!$B11*K74</f>
        <v>0</v>
      </c>
      <c r="L79" s="108">
        <f>'COGS-PRICE-MARGIN_CWS'!$B11*L74</f>
        <v>0</v>
      </c>
      <c r="M79" s="108">
        <f>'COGS-PRICE-MARGIN_CWS'!$B11*M74</f>
        <v>0</v>
      </c>
      <c r="N79" s="108">
        <f>'COGS-PRICE-MARGIN_CWS'!$B11*N74</f>
        <v>0</v>
      </c>
      <c r="O79" s="108">
        <f>'COGS-PRICE-MARGIN_CWS'!$B11*O74</f>
        <v>0</v>
      </c>
      <c r="P79" s="108">
        <f>'COGS-PRICE-MARGIN_CWS'!$B61*P74</f>
        <v>0</v>
      </c>
      <c r="Q79" s="108">
        <f>'COGS-PRICE-MARGIN_CWS'!$B61*Q74</f>
        <v>0</v>
      </c>
      <c r="R79" s="108">
        <f>'COGS-PRICE-MARGIN_CWS'!$B61*R74</f>
        <v>0</v>
      </c>
      <c r="S79" s="108">
        <f>'COGS-PRICE-MARGIN_CWS'!$B61*S74</f>
        <v>0</v>
      </c>
      <c r="T79" s="108">
        <f>'COGS-PRICE-MARGIN_CWS'!$B61*T74</f>
        <v>0</v>
      </c>
      <c r="U79" s="108">
        <f>'COGS-PRICE-MARGIN_CWS'!$B61*U74</f>
        <v>0</v>
      </c>
      <c r="V79" s="108">
        <f>'COGS-PRICE-MARGIN_CWS'!$B61*V74</f>
        <v>0</v>
      </c>
      <c r="W79" s="108">
        <f>'COGS-PRICE-MARGIN_CWS'!$B61*W74</f>
        <v>0</v>
      </c>
      <c r="X79" s="108">
        <f>'COGS-PRICE-MARGIN_CWS'!$B61*X74</f>
        <v>0</v>
      </c>
      <c r="Y79" s="108">
        <f>'COGS-PRICE-MARGIN_CWS'!$B61*Y74</f>
        <v>0</v>
      </c>
      <c r="Z79" s="108">
        <f>'COGS-PRICE-MARGIN_CWS'!$B61*Z74</f>
        <v>0</v>
      </c>
      <c r="AA79" s="108">
        <f>'COGS-PRICE-MARGIN_CWS'!$B82*AA74</f>
        <v>8.99</v>
      </c>
      <c r="AB79" s="108">
        <f>'COGS-PRICE-MARGIN_CWS'!$B82*AB74</f>
        <v>14.57</v>
      </c>
      <c r="AC79" s="108">
        <f>'COGS-PRICE-MARGIN_CWS'!$B82*AC74</f>
        <v>16.43</v>
      </c>
      <c r="AD79" s="108">
        <f>'COGS-PRICE-MARGIN_CWS'!$B82*AD74</f>
        <v>16.43</v>
      </c>
      <c r="AE79" s="108">
        <f>'COGS-PRICE-MARGIN_CWS'!$B82*AE74</f>
        <v>17.98</v>
      </c>
      <c r="AF79" s="108">
        <f>'COGS-PRICE-MARGIN_CWS'!$B82*AF74</f>
        <v>19.84</v>
      </c>
      <c r="AG79" s="108">
        <f>'COGS-PRICE-MARGIN_CWS'!$B82*AG74</f>
        <v>16.43</v>
      </c>
      <c r="AH79" s="108">
        <f>'COGS-PRICE-MARGIN_CWS'!$B82*AH74</f>
        <v>17.98</v>
      </c>
      <c r="AI79" s="108">
        <f>'COGS-PRICE-MARGIN_CWS'!$B82*AI74</f>
        <v>14.57</v>
      </c>
      <c r="AJ79" s="108">
        <f>'COGS-PRICE-MARGIN_CWS'!$B82*AJ74</f>
        <v>14.57</v>
      </c>
      <c r="AK79" s="108">
        <f>'COGS-PRICE-MARGIN_CWS'!$B82*AK74</f>
        <v>14.57</v>
      </c>
      <c r="AL79" s="108">
        <f>'COGS-PRICE-MARGIN_CWS'!$B82*AL74</f>
        <v>8.99</v>
      </c>
      <c r="AM79" s="108" t="e">
        <f>'COGS-PRICE-MARGIN_CWS'!#REF!*AM74</f>
        <v>#REF!</v>
      </c>
      <c r="AN79" s="108" t="e">
        <f>'COGS-PRICE-MARGIN_CWS'!#REF!*AN74</f>
        <v>#REF!</v>
      </c>
      <c r="AO79" s="108" t="e">
        <f>'COGS-PRICE-MARGIN_CWS'!#REF!*AO74</f>
        <v>#REF!</v>
      </c>
      <c r="AP79" s="108" t="e">
        <f>'COGS-PRICE-MARGIN_CWS'!#REF!*AP74</f>
        <v>#REF!</v>
      </c>
      <c r="AQ79" s="108" t="e">
        <f>'COGS-PRICE-MARGIN_CWS'!#REF!*AQ74</f>
        <v>#REF!</v>
      </c>
      <c r="AR79" s="108" t="e">
        <f>'COGS-PRICE-MARGIN_CWS'!#REF!*AR74</f>
        <v>#REF!</v>
      </c>
      <c r="AS79" s="108" t="e">
        <f>'COGS-PRICE-MARGIN_CWS'!#REF!*AS74</f>
        <v>#REF!</v>
      </c>
      <c r="AT79" s="108" t="e">
        <f>'COGS-PRICE-MARGIN_CWS'!#REF!*AT74</f>
        <v>#REF!</v>
      </c>
      <c r="AU79" s="108" t="e">
        <f>'COGS-PRICE-MARGIN_CWS'!#REF!*AU74</f>
        <v>#REF!</v>
      </c>
      <c r="AV79" s="108" t="e">
        <f>'COGS-PRICE-MARGIN_CWS'!#REF!*AV74</f>
        <v>#REF!</v>
      </c>
      <c r="AW79" s="108" t="e">
        <f>'COGS-PRICE-MARGIN_CWS'!#REF!*AW74</f>
        <v>#REF!</v>
      </c>
      <c r="AX79" s="108" t="e">
        <f>'COGS-PRICE-MARGIN_CWS'!#REF!*AX74</f>
        <v>#REF!</v>
      </c>
      <c r="AY79" s="108">
        <f>'COGS-PRICE-MARGIN_CWS'!$B111*AY74</f>
        <v>0</v>
      </c>
      <c r="AZ79" s="108">
        <f>'COGS-PRICE-MARGIN_CWS'!$B111*AZ74</f>
        <v>0</v>
      </c>
      <c r="BA79" s="108">
        <f>'COGS-PRICE-MARGIN_CWS'!$B111*BA74</f>
        <v>0</v>
      </c>
      <c r="BB79" s="108">
        <f>'COGS-PRICE-MARGIN_CWS'!$B111*BB74</f>
        <v>0</v>
      </c>
      <c r="BC79" s="108">
        <f>'COGS-PRICE-MARGIN_CWS'!$B111*BC74</f>
        <v>0</v>
      </c>
      <c r="BD79" s="108">
        <f>'COGS-PRICE-MARGIN_CWS'!$B111*BD74</f>
        <v>0</v>
      </c>
      <c r="BE79" s="108">
        <f>'COGS-PRICE-MARGIN_CWS'!$B111*BE74</f>
        <v>0</v>
      </c>
      <c r="BF79" s="108">
        <f>'COGS-PRICE-MARGIN_CWS'!$B111*BF74</f>
        <v>0</v>
      </c>
      <c r="BG79" s="108">
        <f>'COGS-PRICE-MARGIN_CWS'!$B111*BG74</f>
        <v>0</v>
      </c>
      <c r="BH79" s="108">
        <f>'COGS-PRICE-MARGIN_CWS'!$B111*BH74</f>
        <v>0</v>
      </c>
      <c r="BI79" s="108">
        <f>'COGS-PRICE-MARGIN_CWS'!$B111*BI74</f>
        <v>0</v>
      </c>
      <c r="BJ79" s="108">
        <f>'COGS-PRICE-MARGIN_CWS'!$B111*BJ74</f>
        <v>0</v>
      </c>
      <c r="BK79" s="118" t="e">
        <f>SUM(C79:BJ79)</f>
        <v>#REF!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'COGS-PRICE-MARGIN_CWS'!$C11</f>
        <v>0</v>
      </c>
      <c r="D80" s="172">
        <f>'COGS-PRICE-MARGIN_CWS'!$C11</f>
        <v>0</v>
      </c>
      <c r="E80" s="172">
        <f>'COGS-PRICE-MARGIN_CWS'!$C11</f>
        <v>0</v>
      </c>
      <c r="F80" s="172">
        <f>'COGS-PRICE-MARGIN_CWS'!$C11</f>
        <v>0</v>
      </c>
      <c r="G80" s="172">
        <f>'COGS-PRICE-MARGIN_CWS'!$C11</f>
        <v>0</v>
      </c>
      <c r="H80" s="172">
        <f>'COGS-PRICE-MARGIN_CWS'!$C11</f>
        <v>0</v>
      </c>
      <c r="I80" s="172">
        <f>'COGS-PRICE-MARGIN_CWS'!$C11</f>
        <v>0</v>
      </c>
      <c r="J80" s="172">
        <f>'COGS-PRICE-MARGIN_CWS'!$C11</f>
        <v>0</v>
      </c>
      <c r="K80" s="172">
        <f>'COGS-PRICE-MARGIN_CWS'!$C11</f>
        <v>0</v>
      </c>
      <c r="L80" s="172">
        <f>'COGS-PRICE-MARGIN_CWS'!$C11</f>
        <v>0</v>
      </c>
      <c r="M80" s="172">
        <f>'COGS-PRICE-MARGIN_CWS'!$C11</f>
        <v>0</v>
      </c>
      <c r="N80" s="172">
        <f>'COGS-PRICE-MARGIN_CWS'!$C11</f>
        <v>0</v>
      </c>
      <c r="O80" s="172">
        <f>'COGS-PRICE-MARGIN_CWS'!$C61</f>
        <v>0</v>
      </c>
      <c r="P80" s="172">
        <f>'COGS-PRICE-MARGIN_CWS'!$C61</f>
        <v>0</v>
      </c>
      <c r="Q80" s="172">
        <f>'COGS-PRICE-MARGIN_CWS'!$C61</f>
        <v>0</v>
      </c>
      <c r="R80" s="172">
        <f>'COGS-PRICE-MARGIN_CWS'!$C61</f>
        <v>0</v>
      </c>
      <c r="S80" s="172">
        <f>'COGS-PRICE-MARGIN_CWS'!$C61</f>
        <v>0</v>
      </c>
      <c r="T80" s="172">
        <f>'COGS-PRICE-MARGIN_CWS'!$C61</f>
        <v>0</v>
      </c>
      <c r="U80" s="172">
        <f>'COGS-PRICE-MARGIN_CWS'!$C61</f>
        <v>0</v>
      </c>
      <c r="V80" s="172">
        <f>'COGS-PRICE-MARGIN_CWS'!$C61</f>
        <v>0</v>
      </c>
      <c r="W80" s="172">
        <f>'COGS-PRICE-MARGIN_CWS'!$C61</f>
        <v>0</v>
      </c>
      <c r="X80" s="172">
        <f>'COGS-PRICE-MARGIN_CWS'!$C61</f>
        <v>0</v>
      </c>
      <c r="Y80" s="172">
        <f>'COGS-PRICE-MARGIN_CWS'!$C61</f>
        <v>0</v>
      </c>
      <c r="Z80" s="172">
        <f>'COGS-PRICE-MARGIN_CWS'!$C61</f>
        <v>0</v>
      </c>
      <c r="AA80" s="172">
        <f>'COGS-PRICE-MARGIN_CWS'!$C82</f>
        <v>0</v>
      </c>
      <c r="AB80" s="172">
        <f>'COGS-PRICE-MARGIN_CWS'!$C82</f>
        <v>0</v>
      </c>
      <c r="AC80" s="172">
        <f>'COGS-PRICE-MARGIN_CWS'!$C82</f>
        <v>0</v>
      </c>
      <c r="AD80" s="172">
        <f>'COGS-PRICE-MARGIN_CWS'!$C82</f>
        <v>0</v>
      </c>
      <c r="AE80" s="172">
        <f>'COGS-PRICE-MARGIN_CWS'!$C82</f>
        <v>0</v>
      </c>
      <c r="AF80" s="172">
        <f>'COGS-PRICE-MARGIN_CWS'!$C82</f>
        <v>0</v>
      </c>
      <c r="AG80" s="172">
        <f>'COGS-PRICE-MARGIN_CWS'!$C82</f>
        <v>0</v>
      </c>
      <c r="AH80" s="172">
        <f>'COGS-PRICE-MARGIN_CWS'!$C82</f>
        <v>0</v>
      </c>
      <c r="AI80" s="172">
        <f>'COGS-PRICE-MARGIN_CWS'!$C82</f>
        <v>0</v>
      </c>
      <c r="AJ80" s="172">
        <f>'COGS-PRICE-MARGIN_CWS'!$C82</f>
        <v>0</v>
      </c>
      <c r="AK80" s="172">
        <f>'COGS-PRICE-MARGIN_CWS'!$C82</f>
        <v>0</v>
      </c>
      <c r="AL80" s="172">
        <f>'COGS-PRICE-MARGIN_CWS'!$C82</f>
        <v>0</v>
      </c>
      <c r="AM80" s="172" t="e">
        <f>'COGS-PRICE-MARGIN_CWS'!#REF!</f>
        <v>#REF!</v>
      </c>
      <c r="AN80" s="172" t="e">
        <f>'COGS-PRICE-MARGIN_CWS'!#REF!</f>
        <v>#REF!</v>
      </c>
      <c r="AO80" s="172" t="e">
        <f>'COGS-PRICE-MARGIN_CWS'!#REF!</f>
        <v>#REF!</v>
      </c>
      <c r="AP80" s="172" t="e">
        <f>'COGS-PRICE-MARGIN_CWS'!#REF!</f>
        <v>#REF!</v>
      </c>
      <c r="AQ80" s="172" t="e">
        <f>'COGS-PRICE-MARGIN_CWS'!#REF!</f>
        <v>#REF!</v>
      </c>
      <c r="AR80" s="172" t="e">
        <f>'COGS-PRICE-MARGIN_CWS'!#REF!</f>
        <v>#REF!</v>
      </c>
      <c r="AS80" s="172" t="e">
        <f>'COGS-PRICE-MARGIN_CWS'!#REF!</f>
        <v>#REF!</v>
      </c>
      <c r="AT80" s="172" t="e">
        <f>'COGS-PRICE-MARGIN_CWS'!#REF!</f>
        <v>#REF!</v>
      </c>
      <c r="AU80" s="172" t="e">
        <f>'COGS-PRICE-MARGIN_CWS'!#REF!</f>
        <v>#REF!</v>
      </c>
      <c r="AV80" s="172" t="e">
        <f>'COGS-PRICE-MARGIN_CWS'!#REF!</f>
        <v>#REF!</v>
      </c>
      <c r="AW80" s="172" t="e">
        <f>'COGS-PRICE-MARGIN_CWS'!#REF!</f>
        <v>#REF!</v>
      </c>
      <c r="AX80" s="172" t="e">
        <f>'COGS-PRICE-MARGIN_CWS'!#REF!</f>
        <v>#REF!</v>
      </c>
      <c r="AY80" s="172">
        <f>'COGS-PRICE-MARGIN_CWS'!$C111</f>
        <v>0</v>
      </c>
      <c r="AZ80" s="172">
        <f>'COGS-PRICE-MARGIN_CWS'!$C111</f>
        <v>0</v>
      </c>
      <c r="BA80" s="172">
        <f>'COGS-PRICE-MARGIN_CWS'!$C111</f>
        <v>0</v>
      </c>
      <c r="BB80" s="172">
        <f>'COGS-PRICE-MARGIN_CWS'!$C111</f>
        <v>0</v>
      </c>
      <c r="BC80" s="172">
        <f>'COGS-PRICE-MARGIN_CWS'!$C111</f>
        <v>0</v>
      </c>
      <c r="BD80" s="172">
        <f>'COGS-PRICE-MARGIN_CWS'!$C111</f>
        <v>0</v>
      </c>
      <c r="BE80" s="172">
        <f>'COGS-PRICE-MARGIN_CWS'!$C111</f>
        <v>0</v>
      </c>
      <c r="BF80" s="172">
        <f>'COGS-PRICE-MARGIN_CWS'!$C111</f>
        <v>0</v>
      </c>
      <c r="BG80" s="172">
        <f>'COGS-PRICE-MARGIN_CWS'!$C111</f>
        <v>0</v>
      </c>
      <c r="BH80" s="172">
        <f>'COGS-PRICE-MARGIN_CWS'!$C111</f>
        <v>0</v>
      </c>
      <c r="BI80" s="172">
        <f>'COGS-PRICE-MARGIN_CWS'!$C111</f>
        <v>0</v>
      </c>
      <c r="BJ80" s="172">
        <f>'COGS-PRICE-MARGIN_CWS'!$C111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48">C79*(1-C80)</f>
        <v>0</v>
      </c>
      <c r="D81" s="63">
        <f t="shared" ref="D81:N81" si="49">D79*(1-D80)</f>
        <v>0</v>
      </c>
      <c r="E81" s="63">
        <f t="shared" si="49"/>
        <v>0</v>
      </c>
      <c r="F81" s="63">
        <f t="shared" si="49"/>
        <v>0</v>
      </c>
      <c r="G81" s="63">
        <f t="shared" si="49"/>
        <v>0</v>
      </c>
      <c r="H81" s="63">
        <f t="shared" si="49"/>
        <v>0</v>
      </c>
      <c r="I81" s="63">
        <f t="shared" si="49"/>
        <v>0</v>
      </c>
      <c r="J81" s="63">
        <f t="shared" si="49"/>
        <v>0</v>
      </c>
      <c r="K81" s="63">
        <f t="shared" si="49"/>
        <v>0</v>
      </c>
      <c r="L81" s="63">
        <f t="shared" si="49"/>
        <v>0</v>
      </c>
      <c r="M81" s="63">
        <f t="shared" si="49"/>
        <v>0</v>
      </c>
      <c r="N81" s="63">
        <f t="shared" si="49"/>
        <v>0</v>
      </c>
      <c r="O81" s="63">
        <f t="shared" si="48"/>
        <v>0</v>
      </c>
      <c r="P81" s="63">
        <f t="shared" si="48"/>
        <v>0</v>
      </c>
      <c r="Q81" s="63">
        <f t="shared" si="48"/>
        <v>0</v>
      </c>
      <c r="R81" s="63">
        <f t="shared" si="48"/>
        <v>0</v>
      </c>
      <c r="S81" s="63">
        <f t="shared" si="48"/>
        <v>0</v>
      </c>
      <c r="T81" s="63">
        <f t="shared" si="48"/>
        <v>0</v>
      </c>
      <c r="U81" s="63">
        <f t="shared" si="48"/>
        <v>0</v>
      </c>
      <c r="V81" s="63">
        <f t="shared" si="48"/>
        <v>0</v>
      </c>
      <c r="W81" s="63">
        <f t="shared" si="48"/>
        <v>0</v>
      </c>
      <c r="X81" s="63">
        <f t="shared" si="48"/>
        <v>0</v>
      </c>
      <c r="Y81" s="63">
        <f t="shared" si="48"/>
        <v>0</v>
      </c>
      <c r="Z81" s="63">
        <f t="shared" si="48"/>
        <v>0</v>
      </c>
      <c r="AA81" s="63">
        <f t="shared" si="48"/>
        <v>8.99</v>
      </c>
      <c r="AB81" s="63">
        <f t="shared" si="48"/>
        <v>14.57</v>
      </c>
      <c r="AC81" s="63">
        <f t="shared" si="48"/>
        <v>16.43</v>
      </c>
      <c r="AD81" s="63">
        <f t="shared" si="48"/>
        <v>16.43</v>
      </c>
      <c r="AE81" s="63">
        <f t="shared" si="48"/>
        <v>17.98</v>
      </c>
      <c r="AF81" s="63">
        <f t="shared" si="48"/>
        <v>19.84</v>
      </c>
      <c r="AG81" s="63">
        <f t="shared" si="48"/>
        <v>16.43</v>
      </c>
      <c r="AH81" s="63">
        <f t="shared" si="48"/>
        <v>17.98</v>
      </c>
      <c r="AI81" s="63">
        <f t="shared" ref="AI81:BJ81" si="50">AI79*(1-AI80)</f>
        <v>14.57</v>
      </c>
      <c r="AJ81" s="63">
        <f t="shared" si="50"/>
        <v>14.57</v>
      </c>
      <c r="AK81" s="63">
        <f t="shared" si="50"/>
        <v>14.57</v>
      </c>
      <c r="AL81" s="63">
        <f t="shared" si="50"/>
        <v>8.99</v>
      </c>
      <c r="AM81" s="63" t="e">
        <f t="shared" si="50"/>
        <v>#REF!</v>
      </c>
      <c r="AN81" s="63" t="e">
        <f t="shared" si="50"/>
        <v>#REF!</v>
      </c>
      <c r="AO81" s="63" t="e">
        <f t="shared" si="50"/>
        <v>#REF!</v>
      </c>
      <c r="AP81" s="63" t="e">
        <f t="shared" si="50"/>
        <v>#REF!</v>
      </c>
      <c r="AQ81" s="63" t="e">
        <f t="shared" si="50"/>
        <v>#REF!</v>
      </c>
      <c r="AR81" s="63" t="e">
        <f t="shared" si="50"/>
        <v>#REF!</v>
      </c>
      <c r="AS81" s="63" t="e">
        <f t="shared" si="50"/>
        <v>#REF!</v>
      </c>
      <c r="AT81" s="63" t="e">
        <f t="shared" si="50"/>
        <v>#REF!</v>
      </c>
      <c r="AU81" s="63" t="e">
        <f t="shared" si="50"/>
        <v>#REF!</v>
      </c>
      <c r="AV81" s="63" t="e">
        <f t="shared" si="50"/>
        <v>#REF!</v>
      </c>
      <c r="AW81" s="63" t="e">
        <f t="shared" si="50"/>
        <v>#REF!</v>
      </c>
      <c r="AX81" s="63" t="e">
        <f t="shared" si="50"/>
        <v>#REF!</v>
      </c>
      <c r="AY81" s="63">
        <f t="shared" si="50"/>
        <v>0</v>
      </c>
      <c r="AZ81" s="63">
        <f t="shared" si="50"/>
        <v>0</v>
      </c>
      <c r="BA81" s="63">
        <f t="shared" si="50"/>
        <v>0</v>
      </c>
      <c r="BB81" s="63">
        <f t="shared" si="50"/>
        <v>0</v>
      </c>
      <c r="BC81" s="63">
        <f t="shared" si="50"/>
        <v>0</v>
      </c>
      <c r="BD81" s="63">
        <f t="shared" si="50"/>
        <v>0</v>
      </c>
      <c r="BE81" s="63">
        <f t="shared" si="50"/>
        <v>0</v>
      </c>
      <c r="BF81" s="63">
        <f t="shared" si="50"/>
        <v>0</v>
      </c>
      <c r="BG81" s="63">
        <f t="shared" si="50"/>
        <v>0</v>
      </c>
      <c r="BH81" s="63">
        <f t="shared" si="50"/>
        <v>0</v>
      </c>
      <c r="BI81" s="63">
        <f t="shared" si="50"/>
        <v>0</v>
      </c>
      <c r="BJ81" s="63">
        <f t="shared" si="50"/>
        <v>0</v>
      </c>
      <c r="BK81" s="118" t="e">
        <f>SUM(C81:BJ81)</f>
        <v>#REF!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 t="e">
        <f>'REV-REC-MAINT_CWS'!AP68</f>
        <v>#REF!</v>
      </c>
      <c r="AN82" s="63" t="e">
        <f>'REV-REC-MAINT_CWS'!AQ68</f>
        <v>#REF!</v>
      </c>
      <c r="AO82" s="63" t="e">
        <f>'REV-REC-MAINT_CWS'!AR68</f>
        <v>#REF!</v>
      </c>
      <c r="AP82" s="63" t="e">
        <f>'REV-REC-MAINT_CWS'!AS68</f>
        <v>#REF!</v>
      </c>
      <c r="AQ82" s="63" t="e">
        <f>'REV-REC-MAINT_CWS'!AT68</f>
        <v>#REF!</v>
      </c>
      <c r="AR82" s="63" t="e">
        <f>'REV-REC-MAINT_CWS'!AU68</f>
        <v>#REF!</v>
      </c>
      <c r="AS82" s="63" t="e">
        <f>'REV-REC-MAINT_CWS'!AV68</f>
        <v>#REF!</v>
      </c>
      <c r="AT82" s="63" t="e">
        <f>'REV-REC-MAINT_CWS'!AW68</f>
        <v>#REF!</v>
      </c>
      <c r="AU82" s="63" t="e">
        <f>'REV-REC-MAINT_CWS'!AX68</f>
        <v>#REF!</v>
      </c>
      <c r="AV82" s="63" t="e">
        <f>'REV-REC-MAINT_CWS'!AY68</f>
        <v>#REF!</v>
      </c>
      <c r="AW82" s="63" t="e">
        <f>'REV-REC-MAINT_CWS'!AZ68</f>
        <v>#REF!</v>
      </c>
      <c r="AX82" s="63" t="e">
        <f>'REV-REC-MAINT_CWS'!BA68</f>
        <v>#REF!</v>
      </c>
      <c r="AY82" s="63" t="e">
        <f>'REV-REC-MAINT_CWS'!BB68</f>
        <v>#REF!</v>
      </c>
      <c r="AZ82" s="63" t="e">
        <f>'REV-REC-MAINT_CWS'!BC68</f>
        <v>#REF!</v>
      </c>
      <c r="BA82" s="63" t="e">
        <f>'REV-REC-MAINT_CWS'!BD68</f>
        <v>#REF!</v>
      </c>
      <c r="BB82" s="63" t="e">
        <f>'REV-REC-MAINT_CWS'!BE68</f>
        <v>#REF!</v>
      </c>
      <c r="BC82" s="63" t="e">
        <f>'REV-REC-MAINT_CWS'!BF68</f>
        <v>#REF!</v>
      </c>
      <c r="BD82" s="63" t="e">
        <f>'REV-REC-MAINT_CWS'!BG68</f>
        <v>#REF!</v>
      </c>
      <c r="BE82" s="63" t="e">
        <f>'REV-REC-MAINT_CWS'!BH68</f>
        <v>#REF!</v>
      </c>
      <c r="BF82" s="63" t="e">
        <f>'REV-REC-MAINT_CWS'!BI68</f>
        <v>#REF!</v>
      </c>
      <c r="BG82" s="63" t="e">
        <f>'REV-REC-MAINT_CWS'!BJ68</f>
        <v>#REF!</v>
      </c>
      <c r="BH82" s="63" t="e">
        <f>'REV-REC-MAINT_CWS'!BK68</f>
        <v>#REF!</v>
      </c>
      <c r="BI82" s="63" t="e">
        <f>'REV-REC-MAINT_CWS'!BL68</f>
        <v>#REF!</v>
      </c>
      <c r="BJ82" s="63" t="e">
        <f>'REV-REC-MAINT_CWS'!BM68</f>
        <v>#REF!</v>
      </c>
      <c r="BK82" s="118" t="e">
        <f>SUM(C82:BJ82)</f>
        <v>#REF!</v>
      </c>
    </row>
    <row r="83" spans="1:64" outlineLevel="1" x14ac:dyDescent="0.15">
      <c r="A83" s="47" t="s">
        <v>647</v>
      </c>
      <c r="C83" s="63">
        <f>SUM(C81:C82)</f>
        <v>0</v>
      </c>
      <c r="D83" s="63">
        <f t="shared" ref="D83:BJ83" si="51">SUM(D81:D82)</f>
        <v>0</v>
      </c>
      <c r="E83" s="63">
        <f t="shared" si="51"/>
        <v>0</v>
      </c>
      <c r="F83" s="63">
        <f t="shared" si="51"/>
        <v>0</v>
      </c>
      <c r="G83" s="63">
        <f t="shared" si="51"/>
        <v>0</v>
      </c>
      <c r="H83" s="63">
        <f t="shared" si="51"/>
        <v>0</v>
      </c>
      <c r="I83" s="63">
        <f t="shared" si="51"/>
        <v>0</v>
      </c>
      <c r="J83" s="63">
        <f t="shared" si="51"/>
        <v>0</v>
      </c>
      <c r="K83" s="63">
        <f t="shared" si="51"/>
        <v>0</v>
      </c>
      <c r="L83" s="63">
        <f t="shared" si="51"/>
        <v>0</v>
      </c>
      <c r="M83" s="63">
        <f t="shared" si="51"/>
        <v>0</v>
      </c>
      <c r="N83" s="63">
        <f t="shared" si="51"/>
        <v>0</v>
      </c>
      <c r="O83" s="63">
        <f t="shared" si="51"/>
        <v>0</v>
      </c>
      <c r="P83" s="63">
        <f t="shared" si="51"/>
        <v>0</v>
      </c>
      <c r="Q83" s="63">
        <f t="shared" si="51"/>
        <v>0</v>
      </c>
      <c r="R83" s="63">
        <f t="shared" si="51"/>
        <v>0</v>
      </c>
      <c r="S83" s="63">
        <f t="shared" si="51"/>
        <v>0</v>
      </c>
      <c r="T83" s="63">
        <f t="shared" si="51"/>
        <v>0</v>
      </c>
      <c r="U83" s="63">
        <f t="shared" si="51"/>
        <v>0</v>
      </c>
      <c r="V83" s="63">
        <f t="shared" si="51"/>
        <v>0</v>
      </c>
      <c r="W83" s="63">
        <f t="shared" si="51"/>
        <v>0</v>
      </c>
      <c r="X83" s="63">
        <f t="shared" si="51"/>
        <v>0</v>
      </c>
      <c r="Y83" s="63">
        <f t="shared" si="51"/>
        <v>0</v>
      </c>
      <c r="Z83" s="63">
        <f t="shared" si="51"/>
        <v>0</v>
      </c>
      <c r="AA83" s="63">
        <f t="shared" si="51"/>
        <v>8.99</v>
      </c>
      <c r="AB83" s="63">
        <f t="shared" si="51"/>
        <v>14.57</v>
      </c>
      <c r="AC83" s="63">
        <f t="shared" si="51"/>
        <v>16.43</v>
      </c>
      <c r="AD83" s="63">
        <f t="shared" si="51"/>
        <v>16.43</v>
      </c>
      <c r="AE83" s="63">
        <f t="shared" si="51"/>
        <v>17.98</v>
      </c>
      <c r="AF83" s="63">
        <f t="shared" si="51"/>
        <v>19.84</v>
      </c>
      <c r="AG83" s="63">
        <f t="shared" si="51"/>
        <v>16.43</v>
      </c>
      <c r="AH83" s="63">
        <f t="shared" si="51"/>
        <v>17.98</v>
      </c>
      <c r="AI83" s="63">
        <f t="shared" si="51"/>
        <v>14.57</v>
      </c>
      <c r="AJ83" s="63">
        <f t="shared" si="51"/>
        <v>14.57</v>
      </c>
      <c r="AK83" s="63">
        <f t="shared" si="51"/>
        <v>14.57</v>
      </c>
      <c r="AL83" s="63">
        <f t="shared" si="51"/>
        <v>8.99</v>
      </c>
      <c r="AM83" s="63" t="e">
        <f t="shared" si="51"/>
        <v>#REF!</v>
      </c>
      <c r="AN83" s="63" t="e">
        <f t="shared" si="51"/>
        <v>#REF!</v>
      </c>
      <c r="AO83" s="63" t="e">
        <f t="shared" si="51"/>
        <v>#REF!</v>
      </c>
      <c r="AP83" s="63" t="e">
        <f t="shared" si="51"/>
        <v>#REF!</v>
      </c>
      <c r="AQ83" s="63" t="e">
        <f t="shared" si="51"/>
        <v>#REF!</v>
      </c>
      <c r="AR83" s="63" t="e">
        <f t="shared" si="51"/>
        <v>#REF!</v>
      </c>
      <c r="AS83" s="63" t="e">
        <f t="shared" si="51"/>
        <v>#REF!</v>
      </c>
      <c r="AT83" s="63" t="e">
        <f t="shared" si="51"/>
        <v>#REF!</v>
      </c>
      <c r="AU83" s="63" t="e">
        <f t="shared" si="51"/>
        <v>#REF!</v>
      </c>
      <c r="AV83" s="63" t="e">
        <f t="shared" si="51"/>
        <v>#REF!</v>
      </c>
      <c r="AW83" s="63" t="e">
        <f t="shared" si="51"/>
        <v>#REF!</v>
      </c>
      <c r="AX83" s="63" t="e">
        <f t="shared" si="51"/>
        <v>#REF!</v>
      </c>
      <c r="AY83" s="63" t="e">
        <f t="shared" si="51"/>
        <v>#REF!</v>
      </c>
      <c r="AZ83" s="63" t="e">
        <f t="shared" si="51"/>
        <v>#REF!</v>
      </c>
      <c r="BA83" s="63" t="e">
        <f t="shared" si="51"/>
        <v>#REF!</v>
      </c>
      <c r="BB83" s="63" t="e">
        <f t="shared" si="51"/>
        <v>#REF!</v>
      </c>
      <c r="BC83" s="63" t="e">
        <f t="shared" si="51"/>
        <v>#REF!</v>
      </c>
      <c r="BD83" s="63" t="e">
        <f t="shared" si="51"/>
        <v>#REF!</v>
      </c>
      <c r="BE83" s="63" t="e">
        <f t="shared" si="51"/>
        <v>#REF!</v>
      </c>
      <c r="BF83" s="63" t="e">
        <f t="shared" si="51"/>
        <v>#REF!</v>
      </c>
      <c r="BG83" s="63" t="e">
        <f t="shared" si="51"/>
        <v>#REF!</v>
      </c>
      <c r="BH83" s="63" t="e">
        <f t="shared" si="51"/>
        <v>#REF!</v>
      </c>
      <c r="BI83" s="63" t="e">
        <f t="shared" si="51"/>
        <v>#REF!</v>
      </c>
      <c r="BJ83" s="63" t="e">
        <f t="shared" si="51"/>
        <v>#REF!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'COGS-PRICE-MARGIN_CWS'!$B19*C75</f>
        <v>0</v>
      </c>
      <c r="D86" s="63">
        <f>'COGS-PRICE-MARGIN_CWS'!$B19*D75</f>
        <v>0</v>
      </c>
      <c r="E86" s="63">
        <f>'COGS-PRICE-MARGIN_CWS'!$B19*E75</f>
        <v>0</v>
      </c>
      <c r="F86" s="63">
        <f>'COGS-PRICE-MARGIN_CWS'!$B19*F75</f>
        <v>5000</v>
      </c>
      <c r="G86" s="63">
        <f>'COGS-PRICE-MARGIN_CWS'!$B19*G75</f>
        <v>5000</v>
      </c>
      <c r="H86" s="63">
        <f>'COGS-PRICE-MARGIN_CWS'!$B19*H75</f>
        <v>5000</v>
      </c>
      <c r="I86" s="63">
        <f>'COGS-PRICE-MARGIN_CWS'!$B19*I75</f>
        <v>5000</v>
      </c>
      <c r="J86" s="63">
        <f>'COGS-PRICE-MARGIN_CWS'!$B19*J75</f>
        <v>5000</v>
      </c>
      <c r="K86" s="63">
        <f>'COGS-PRICE-MARGIN_CWS'!$B19*K75</f>
        <v>2500</v>
      </c>
      <c r="L86" s="63">
        <f>'COGS-PRICE-MARGIN_CWS'!$B19*L75</f>
        <v>2500</v>
      </c>
      <c r="M86" s="63">
        <f>'COGS-PRICE-MARGIN_CWS'!$B19*M75</f>
        <v>2500</v>
      </c>
      <c r="N86" s="63">
        <f>'COGS-PRICE-MARGIN_CWS'!$B19*N75</f>
        <v>2500</v>
      </c>
      <c r="O86" s="63">
        <f>'COGS-PRICE-MARGIN_CWS'!$B67*O75</f>
        <v>0</v>
      </c>
      <c r="P86" s="63">
        <f>'COGS-PRICE-MARGIN_CWS'!$B67*P75</f>
        <v>0</v>
      </c>
      <c r="Q86" s="63">
        <f>'COGS-PRICE-MARGIN_CWS'!$B67*Q75</f>
        <v>0</v>
      </c>
      <c r="R86" s="63">
        <f>'COGS-PRICE-MARGIN_CWS'!$B67*R75</f>
        <v>0</v>
      </c>
      <c r="S86" s="63">
        <f>'COGS-PRICE-MARGIN_CWS'!$B67*S75</f>
        <v>0</v>
      </c>
      <c r="T86" s="63">
        <f>'COGS-PRICE-MARGIN_CWS'!$B67*T75</f>
        <v>0</v>
      </c>
      <c r="U86" s="63">
        <f>'COGS-PRICE-MARGIN_CWS'!$B67*U75</f>
        <v>0</v>
      </c>
      <c r="V86" s="63">
        <f>'COGS-PRICE-MARGIN_CWS'!$B67*V75</f>
        <v>0</v>
      </c>
      <c r="W86" s="63">
        <f>'COGS-PRICE-MARGIN_CWS'!$B67*W75</f>
        <v>0</v>
      </c>
      <c r="X86" s="63">
        <f>'COGS-PRICE-MARGIN_CWS'!$B67*X75</f>
        <v>0</v>
      </c>
      <c r="Y86" s="63">
        <f>'COGS-PRICE-MARGIN_CWS'!$B67*Y75</f>
        <v>0</v>
      </c>
      <c r="Z86" s="63">
        <f>'COGS-PRICE-MARGIN_CWS'!$B67*Z75</f>
        <v>0</v>
      </c>
      <c r="AA86" s="63">
        <f>'COGS-PRICE-MARGIN_CWS'!$B88*AA75</f>
        <v>0</v>
      </c>
      <c r="AB86" s="63">
        <f>'COGS-PRICE-MARGIN_CWS'!$B88*AB75</f>
        <v>0</v>
      </c>
      <c r="AC86" s="63">
        <f>'COGS-PRICE-MARGIN_CWS'!$B88*AC75</f>
        <v>0</v>
      </c>
      <c r="AD86" s="63">
        <f>'COGS-PRICE-MARGIN_CWS'!$B88*AD75</f>
        <v>0</v>
      </c>
      <c r="AE86" s="63">
        <f>'COGS-PRICE-MARGIN_CWS'!$B88*AE75</f>
        <v>0</v>
      </c>
      <c r="AF86" s="63">
        <f>'COGS-PRICE-MARGIN_CWS'!$B88*AF75</f>
        <v>0</v>
      </c>
      <c r="AG86" s="63">
        <f>'COGS-PRICE-MARGIN_CWS'!$B88*AG75</f>
        <v>0</v>
      </c>
      <c r="AH86" s="63">
        <f>'COGS-PRICE-MARGIN_CWS'!$B88*AH75</f>
        <v>0</v>
      </c>
      <c r="AI86" s="63">
        <f>'COGS-PRICE-MARGIN_CWS'!$B88*AI75</f>
        <v>0</v>
      </c>
      <c r="AJ86" s="63">
        <f>'COGS-PRICE-MARGIN_CWS'!$B88*AJ75</f>
        <v>0</v>
      </c>
      <c r="AK86" s="63">
        <f>'COGS-PRICE-MARGIN_CWS'!$B88*AK75</f>
        <v>0</v>
      </c>
      <c r="AL86" s="63">
        <f>'COGS-PRICE-MARGIN_CWS'!$B88*AL75</f>
        <v>0</v>
      </c>
      <c r="AM86" s="63" t="e">
        <f>'COGS-PRICE-MARGIN_CWS'!#REF!*AM75</f>
        <v>#REF!</v>
      </c>
      <c r="AN86" s="63" t="e">
        <f>'COGS-PRICE-MARGIN_CWS'!#REF!*AN75</f>
        <v>#REF!</v>
      </c>
      <c r="AO86" s="63" t="e">
        <f>'COGS-PRICE-MARGIN_CWS'!#REF!*AO75</f>
        <v>#REF!</v>
      </c>
      <c r="AP86" s="63" t="e">
        <f>'COGS-PRICE-MARGIN_CWS'!#REF!*AP75</f>
        <v>#REF!</v>
      </c>
      <c r="AQ86" s="63" t="e">
        <f>'COGS-PRICE-MARGIN_CWS'!#REF!*AQ75</f>
        <v>#REF!</v>
      </c>
      <c r="AR86" s="63" t="e">
        <f>'COGS-PRICE-MARGIN_CWS'!#REF!*AR75</f>
        <v>#REF!</v>
      </c>
      <c r="AS86" s="63" t="e">
        <f>'COGS-PRICE-MARGIN_CWS'!#REF!*AS75</f>
        <v>#REF!</v>
      </c>
      <c r="AT86" s="63" t="e">
        <f>'COGS-PRICE-MARGIN_CWS'!#REF!*AT75</f>
        <v>#REF!</v>
      </c>
      <c r="AU86" s="63" t="e">
        <f>'COGS-PRICE-MARGIN_CWS'!#REF!*AU75</f>
        <v>#REF!</v>
      </c>
      <c r="AV86" s="63" t="e">
        <f>'COGS-PRICE-MARGIN_CWS'!#REF!*AV75</f>
        <v>#REF!</v>
      </c>
      <c r="AW86" s="63" t="e">
        <f>'COGS-PRICE-MARGIN_CWS'!#REF!*AW75</f>
        <v>#REF!</v>
      </c>
      <c r="AX86" s="63" t="e">
        <f>'COGS-PRICE-MARGIN_CWS'!#REF!*AX75</f>
        <v>#REF!</v>
      </c>
      <c r="AY86" s="63">
        <f>'COGS-PRICE-MARGIN_CWS'!$B117*AY75</f>
        <v>0</v>
      </c>
      <c r="AZ86" s="63">
        <f>'COGS-PRICE-MARGIN_CWS'!$B117*AZ75</f>
        <v>0</v>
      </c>
      <c r="BA86" s="63">
        <f>'COGS-PRICE-MARGIN_CWS'!$B117*BA75</f>
        <v>0</v>
      </c>
      <c r="BB86" s="63">
        <f>'COGS-PRICE-MARGIN_CWS'!$B117*BB75</f>
        <v>0</v>
      </c>
      <c r="BC86" s="63">
        <f>'COGS-PRICE-MARGIN_CWS'!$B117*BC75</f>
        <v>0</v>
      </c>
      <c r="BD86" s="63">
        <f>'COGS-PRICE-MARGIN_CWS'!$B117*BD75</f>
        <v>0</v>
      </c>
      <c r="BE86" s="63">
        <f>'COGS-PRICE-MARGIN_CWS'!$B117*BE75</f>
        <v>0</v>
      </c>
      <c r="BF86" s="63">
        <f>'COGS-PRICE-MARGIN_CWS'!$B117*BF75</f>
        <v>0</v>
      </c>
      <c r="BG86" s="63">
        <f>'COGS-PRICE-MARGIN_CWS'!$B117*BG75</f>
        <v>0</v>
      </c>
      <c r="BH86" s="63">
        <f>'COGS-PRICE-MARGIN_CWS'!$B117*BH75</f>
        <v>0</v>
      </c>
      <c r="BI86" s="63">
        <f>'COGS-PRICE-MARGIN_CWS'!$B117*BI75</f>
        <v>0</v>
      </c>
      <c r="BJ86" s="63">
        <f>'COGS-PRICE-MARGIN_CWS'!$B117*BJ75</f>
        <v>0</v>
      </c>
      <c r="BK86" s="118" t="e">
        <f>SUM(C86:BJ86)</f>
        <v>#REF!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 t="e">
        <f>'REV-REC-MAINT_CWS'!AP141</f>
        <v>#REF!</v>
      </c>
      <c r="AN87" s="63" t="e">
        <f>'REV-REC-MAINT_CWS'!AQ141</f>
        <v>#REF!</v>
      </c>
      <c r="AO87" s="63" t="e">
        <f>'REV-REC-MAINT_CWS'!AR141</f>
        <v>#REF!</v>
      </c>
      <c r="AP87" s="63" t="e">
        <f>'REV-REC-MAINT_CWS'!AS141</f>
        <v>#REF!</v>
      </c>
      <c r="AQ87" s="63" t="e">
        <f>'REV-REC-MAINT_CWS'!AT141</f>
        <v>#REF!</v>
      </c>
      <c r="AR87" s="63" t="e">
        <f>'REV-REC-MAINT_CWS'!AU141</f>
        <v>#REF!</v>
      </c>
      <c r="AS87" s="63" t="e">
        <f>'REV-REC-MAINT_CWS'!AV141</f>
        <v>#REF!</v>
      </c>
      <c r="AT87" s="63" t="e">
        <f>'REV-REC-MAINT_CWS'!AW141</f>
        <v>#REF!</v>
      </c>
      <c r="AU87" s="63" t="e">
        <f>'REV-REC-MAINT_CWS'!AX141</f>
        <v>#REF!</v>
      </c>
      <c r="AV87" s="63" t="e">
        <f>'REV-REC-MAINT_CWS'!AY141</f>
        <v>#REF!</v>
      </c>
      <c r="AW87" s="63" t="e">
        <f>'REV-REC-MAINT_CWS'!AZ141</f>
        <v>#REF!</v>
      </c>
      <c r="AX87" s="63" t="e">
        <f>'REV-REC-MAINT_CWS'!BA141</f>
        <v>#REF!</v>
      </c>
      <c r="AY87" s="63" t="e">
        <f>'REV-REC-MAINT_CWS'!BB141</f>
        <v>#REF!</v>
      </c>
      <c r="AZ87" s="63" t="e">
        <f>'REV-REC-MAINT_CWS'!BC141</f>
        <v>#REF!</v>
      </c>
      <c r="BA87" s="63" t="e">
        <f>'REV-REC-MAINT_CWS'!BD141</f>
        <v>#REF!</v>
      </c>
      <c r="BB87" s="63" t="e">
        <f>'REV-REC-MAINT_CWS'!BE141</f>
        <v>#REF!</v>
      </c>
      <c r="BC87" s="63" t="e">
        <f>'REV-REC-MAINT_CWS'!BF141</f>
        <v>#REF!</v>
      </c>
      <c r="BD87" s="63" t="e">
        <f>'REV-REC-MAINT_CWS'!BG141</f>
        <v>#REF!</v>
      </c>
      <c r="BE87" s="63" t="e">
        <f>'REV-REC-MAINT_CWS'!BH141</f>
        <v>#REF!</v>
      </c>
      <c r="BF87" s="63" t="e">
        <f>'REV-REC-MAINT_CWS'!BI141</f>
        <v>#REF!</v>
      </c>
      <c r="BG87" s="63" t="e">
        <f>'REV-REC-MAINT_CWS'!BJ141</f>
        <v>#REF!</v>
      </c>
      <c r="BH87" s="63" t="e">
        <f>'REV-REC-MAINT_CWS'!BK141</f>
        <v>#REF!</v>
      </c>
      <c r="BI87" s="63" t="e">
        <f>'REV-REC-MAINT_CWS'!BL141</f>
        <v>#REF!</v>
      </c>
      <c r="BJ87" s="63" t="e">
        <f>'REV-REC-MAINT_CWS'!BM141</f>
        <v>#REF!</v>
      </c>
      <c r="BK87" s="118" t="e">
        <f>SUM(C87:BJ87)</f>
        <v>#REF!</v>
      </c>
    </row>
    <row r="88" spans="1:64" outlineLevel="1" x14ac:dyDescent="0.15">
      <c r="A88" s="47" t="s">
        <v>364</v>
      </c>
      <c r="C88" s="63">
        <f>SUM(C86:C87)</f>
        <v>0</v>
      </c>
      <c r="D88" s="63">
        <f t="shared" ref="D88:BJ88" si="52">SUM(D86:D87)</f>
        <v>0</v>
      </c>
      <c r="E88" s="63">
        <f t="shared" si="52"/>
        <v>0</v>
      </c>
      <c r="F88" s="63">
        <f t="shared" si="52"/>
        <v>5000</v>
      </c>
      <c r="G88" s="63">
        <f t="shared" si="52"/>
        <v>5000</v>
      </c>
      <c r="H88" s="63">
        <f t="shared" si="52"/>
        <v>5000</v>
      </c>
      <c r="I88" s="63">
        <f t="shared" si="52"/>
        <v>5000</v>
      </c>
      <c r="J88" s="63">
        <f t="shared" si="52"/>
        <v>5000</v>
      </c>
      <c r="K88" s="63">
        <f t="shared" si="52"/>
        <v>2500</v>
      </c>
      <c r="L88" s="63">
        <f t="shared" si="52"/>
        <v>2500</v>
      </c>
      <c r="M88" s="63">
        <f t="shared" si="52"/>
        <v>2500</v>
      </c>
      <c r="N88" s="63">
        <f t="shared" si="52"/>
        <v>2500</v>
      </c>
      <c r="O88" s="63">
        <f t="shared" si="52"/>
        <v>0</v>
      </c>
      <c r="P88" s="63">
        <f t="shared" si="52"/>
        <v>0</v>
      </c>
      <c r="Q88" s="63">
        <f t="shared" si="52"/>
        <v>0</v>
      </c>
      <c r="R88" s="63">
        <f t="shared" si="52"/>
        <v>0</v>
      </c>
      <c r="S88" s="63">
        <f t="shared" si="52"/>
        <v>0</v>
      </c>
      <c r="T88" s="63">
        <f t="shared" si="52"/>
        <v>0</v>
      </c>
      <c r="U88" s="63">
        <f t="shared" si="52"/>
        <v>0</v>
      </c>
      <c r="V88" s="63">
        <f t="shared" si="52"/>
        <v>0</v>
      </c>
      <c r="W88" s="63">
        <f t="shared" si="52"/>
        <v>0</v>
      </c>
      <c r="X88" s="63">
        <f t="shared" si="52"/>
        <v>0</v>
      </c>
      <c r="Y88" s="63">
        <f t="shared" si="52"/>
        <v>0</v>
      </c>
      <c r="Z88" s="63">
        <f t="shared" si="52"/>
        <v>0</v>
      </c>
      <c r="AA88" s="63">
        <f t="shared" si="52"/>
        <v>0</v>
      </c>
      <c r="AB88" s="63">
        <f t="shared" si="52"/>
        <v>0</v>
      </c>
      <c r="AC88" s="63">
        <f t="shared" si="52"/>
        <v>0</v>
      </c>
      <c r="AD88" s="63">
        <f t="shared" si="52"/>
        <v>0</v>
      </c>
      <c r="AE88" s="63">
        <f t="shared" si="52"/>
        <v>0</v>
      </c>
      <c r="AF88" s="63">
        <f t="shared" si="52"/>
        <v>0</v>
      </c>
      <c r="AG88" s="63">
        <f t="shared" si="52"/>
        <v>0</v>
      </c>
      <c r="AH88" s="63">
        <f t="shared" si="52"/>
        <v>0</v>
      </c>
      <c r="AI88" s="63">
        <f t="shared" si="52"/>
        <v>0</v>
      </c>
      <c r="AJ88" s="63">
        <f t="shared" si="52"/>
        <v>0</v>
      </c>
      <c r="AK88" s="63">
        <f t="shared" si="52"/>
        <v>0</v>
      </c>
      <c r="AL88" s="63">
        <f t="shared" si="52"/>
        <v>0</v>
      </c>
      <c r="AM88" s="63" t="e">
        <f t="shared" si="52"/>
        <v>#REF!</v>
      </c>
      <c r="AN88" s="63" t="e">
        <f t="shared" si="52"/>
        <v>#REF!</v>
      </c>
      <c r="AO88" s="63" t="e">
        <f t="shared" si="52"/>
        <v>#REF!</v>
      </c>
      <c r="AP88" s="63" t="e">
        <f t="shared" si="52"/>
        <v>#REF!</v>
      </c>
      <c r="AQ88" s="63" t="e">
        <f t="shared" si="52"/>
        <v>#REF!</v>
      </c>
      <c r="AR88" s="63" t="e">
        <f t="shared" si="52"/>
        <v>#REF!</v>
      </c>
      <c r="AS88" s="63" t="e">
        <f t="shared" si="52"/>
        <v>#REF!</v>
      </c>
      <c r="AT88" s="63" t="e">
        <f t="shared" si="52"/>
        <v>#REF!</v>
      </c>
      <c r="AU88" s="63" t="e">
        <f t="shared" si="52"/>
        <v>#REF!</v>
      </c>
      <c r="AV88" s="63" t="e">
        <f t="shared" si="52"/>
        <v>#REF!</v>
      </c>
      <c r="AW88" s="63" t="e">
        <f t="shared" si="52"/>
        <v>#REF!</v>
      </c>
      <c r="AX88" s="63" t="e">
        <f t="shared" si="52"/>
        <v>#REF!</v>
      </c>
      <c r="AY88" s="63" t="e">
        <f t="shared" si="52"/>
        <v>#REF!</v>
      </c>
      <c r="AZ88" s="63" t="e">
        <f t="shared" si="52"/>
        <v>#REF!</v>
      </c>
      <c r="BA88" s="63" t="e">
        <f t="shared" si="52"/>
        <v>#REF!</v>
      </c>
      <c r="BB88" s="63" t="e">
        <f t="shared" si="52"/>
        <v>#REF!</v>
      </c>
      <c r="BC88" s="63" t="e">
        <f t="shared" si="52"/>
        <v>#REF!</v>
      </c>
      <c r="BD88" s="63" t="e">
        <f t="shared" si="52"/>
        <v>#REF!</v>
      </c>
      <c r="BE88" s="63" t="e">
        <f t="shared" si="52"/>
        <v>#REF!</v>
      </c>
      <c r="BF88" s="63" t="e">
        <f t="shared" si="52"/>
        <v>#REF!</v>
      </c>
      <c r="BG88" s="63" t="e">
        <f t="shared" si="52"/>
        <v>#REF!</v>
      </c>
      <c r="BH88" s="63" t="e">
        <f t="shared" si="52"/>
        <v>#REF!</v>
      </c>
      <c r="BI88" s="63" t="e">
        <f t="shared" si="52"/>
        <v>#REF!</v>
      </c>
      <c r="BJ88" s="63" t="e">
        <f t="shared" si="52"/>
        <v>#REF!</v>
      </c>
      <c r="BL88" s="178" t="e">
        <f>BJ88+BJ83</f>
        <v>#REF!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14" t="str">
        <f>'COGS-PRICE-MARGIN_CWS'!$A$27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215</v>
      </c>
      <c r="C92" s="169">
        <f>C$47</f>
        <v>0</v>
      </c>
      <c r="D92" s="169">
        <f t="shared" ref="D92:O92" si="53">D$47</f>
        <v>0</v>
      </c>
      <c r="E92" s="169">
        <f t="shared" si="53"/>
        <v>0</v>
      </c>
      <c r="F92" s="169">
        <f t="shared" si="53"/>
        <v>3</v>
      </c>
      <c r="G92" s="169">
        <f t="shared" si="53"/>
        <v>3</v>
      </c>
      <c r="H92" s="169">
        <f t="shared" si="53"/>
        <v>3</v>
      </c>
      <c r="I92" s="169">
        <f t="shared" si="53"/>
        <v>3</v>
      </c>
      <c r="J92" s="169">
        <f t="shared" si="53"/>
        <v>3</v>
      </c>
      <c r="K92" s="169">
        <f t="shared" si="53"/>
        <v>3</v>
      </c>
      <c r="L92" s="169">
        <f t="shared" si="53"/>
        <v>3</v>
      </c>
      <c r="M92" s="169">
        <f t="shared" si="53"/>
        <v>3</v>
      </c>
      <c r="N92" s="169">
        <f t="shared" si="53"/>
        <v>2</v>
      </c>
      <c r="O92" s="169">
        <f t="shared" si="53"/>
        <v>21</v>
      </c>
      <c r="P92" s="169">
        <f t="shared" ref="P92:AL92" si="54">P$9</f>
        <v>0</v>
      </c>
      <c r="Q92" s="169">
        <f t="shared" si="54"/>
        <v>0</v>
      </c>
      <c r="R92" s="169">
        <f t="shared" si="54"/>
        <v>0</v>
      </c>
      <c r="S92" s="169">
        <f t="shared" si="54"/>
        <v>0</v>
      </c>
      <c r="T92" s="169">
        <f t="shared" si="54"/>
        <v>0</v>
      </c>
      <c r="U92" s="169">
        <f t="shared" si="54"/>
        <v>0</v>
      </c>
      <c r="V92" s="169">
        <f t="shared" si="54"/>
        <v>0</v>
      </c>
      <c r="W92" s="169">
        <f t="shared" si="54"/>
        <v>0</v>
      </c>
      <c r="X92" s="169">
        <f t="shared" si="54"/>
        <v>0</v>
      </c>
      <c r="Y92" s="169">
        <f t="shared" si="54"/>
        <v>0</v>
      </c>
      <c r="Z92" s="169">
        <f t="shared" si="54"/>
        <v>0</v>
      </c>
      <c r="AA92" s="169" t="str">
        <f t="shared" si="54"/>
        <v>YR 3</v>
      </c>
      <c r="AB92" s="169">
        <f t="shared" si="54"/>
        <v>0</v>
      </c>
      <c r="AC92" s="169">
        <f t="shared" si="54"/>
        <v>0</v>
      </c>
      <c r="AD92" s="169">
        <f t="shared" si="54"/>
        <v>0</v>
      </c>
      <c r="AE92" s="169">
        <f t="shared" si="54"/>
        <v>0</v>
      </c>
      <c r="AF92" s="169">
        <f t="shared" si="54"/>
        <v>0</v>
      </c>
      <c r="AG92" s="169">
        <f t="shared" si="54"/>
        <v>0</v>
      </c>
      <c r="AH92" s="169">
        <f t="shared" si="54"/>
        <v>0</v>
      </c>
      <c r="AI92" s="169">
        <f t="shared" si="54"/>
        <v>0</v>
      </c>
      <c r="AJ92" s="169">
        <f t="shared" si="54"/>
        <v>0</v>
      </c>
      <c r="AK92" s="169">
        <f t="shared" si="54"/>
        <v>0</v>
      </c>
      <c r="AL92" s="169">
        <f t="shared" si="54"/>
        <v>0</v>
      </c>
      <c r="AM92" s="169">
        <f>'REV-SALES-FCAST_CWS'!C128</f>
        <v>0</v>
      </c>
      <c r="AN92" s="169">
        <f>'REV-SALES-FCAST_CWS'!D128</f>
        <v>0</v>
      </c>
      <c r="AO92" s="169">
        <f>'REV-SALES-FCAST_CWS'!E128</f>
        <v>0</v>
      </c>
      <c r="AP92" s="169">
        <f>'REV-SALES-FCAST_CWS'!F128</f>
        <v>0</v>
      </c>
      <c r="AQ92" s="169">
        <f>'REV-SALES-FCAST_CWS'!G128</f>
        <v>0</v>
      </c>
      <c r="AR92" s="169">
        <f>'REV-SALES-FCAST_CWS'!H128</f>
        <v>0</v>
      </c>
      <c r="AS92" s="169">
        <f>'REV-SALES-FCAST_CWS'!I128</f>
        <v>0</v>
      </c>
      <c r="AT92" s="169">
        <f>'REV-SALES-FCAST_CWS'!J128</f>
        <v>0</v>
      </c>
      <c r="AU92" s="169">
        <f>'REV-SALES-FCAST_CWS'!K128</f>
        <v>0</v>
      </c>
      <c r="AV92" s="169">
        <f>'REV-SALES-FCAST_CWS'!L128</f>
        <v>0</v>
      </c>
      <c r="AW92" s="169">
        <f>'REV-SALES-FCAST_CWS'!M128</f>
        <v>0</v>
      </c>
      <c r="AX92" s="169">
        <f>'REV-SALES-FCAST_CWS'!N128</f>
        <v>0</v>
      </c>
      <c r="AY92" s="169">
        <f>'REV-SALES-FCAST_CWS'!C132</f>
        <v>0</v>
      </c>
      <c r="AZ92" s="169">
        <f>'REV-SALES-FCAST_CWS'!D132</f>
        <v>0</v>
      </c>
      <c r="BA92" s="169">
        <f>'REV-SALES-FCAST_CWS'!E132</f>
        <v>0</v>
      </c>
      <c r="BB92" s="169">
        <f>'REV-SALES-FCAST_CWS'!F132</f>
        <v>0</v>
      </c>
      <c r="BC92" s="169">
        <f>'REV-SALES-FCAST_CWS'!G132</f>
        <v>0</v>
      </c>
      <c r="BD92" s="169">
        <f>'REV-SALES-FCAST_CWS'!H132</f>
        <v>0</v>
      </c>
      <c r="BE92" s="169">
        <f>'REV-SALES-FCAST_CWS'!I132</f>
        <v>0</v>
      </c>
      <c r="BF92" s="169">
        <f>'REV-SALES-FCAST_CWS'!J132</f>
        <v>0</v>
      </c>
      <c r="BG92" s="169">
        <f>'REV-SALES-FCAST_CWS'!K132</f>
        <v>0</v>
      </c>
      <c r="BH92" s="169">
        <f>'REV-SALES-FCAST_CWS'!L132</f>
        <v>0</v>
      </c>
      <c r="BI92" s="169">
        <f>'REV-SALES-FCAST_CWS'!M132</f>
        <v>0</v>
      </c>
      <c r="BJ92" s="169">
        <f>'REV-SALES-FCAST_CWS'!N132</f>
        <v>0</v>
      </c>
      <c r="BK92" s="316">
        <f>SUM(C92:BJ92)</f>
        <v>47</v>
      </c>
    </row>
    <row r="93" spans="1:64" customFormat="1" outlineLevel="1" x14ac:dyDescent="0.15">
      <c r="A93" s="47" t="s">
        <v>322</v>
      </c>
      <c r="C93" s="97">
        <f>'COGS-PRICE-MARGIN_CWS'!$B28*C92</f>
        <v>0</v>
      </c>
      <c r="D93" s="97">
        <f>'COGS-PRICE-MARGIN_CWS'!$B28*D92</f>
        <v>0</v>
      </c>
      <c r="E93" s="97">
        <f>'COGS-PRICE-MARGIN_CWS'!$B28*E92</f>
        <v>0</v>
      </c>
      <c r="F93" s="97">
        <f>'COGS-PRICE-MARGIN_CWS'!$B28*F92</f>
        <v>69000</v>
      </c>
      <c r="G93" s="97">
        <f>'COGS-PRICE-MARGIN_CWS'!$B28*G92</f>
        <v>69000</v>
      </c>
      <c r="H93" s="97">
        <f>'COGS-PRICE-MARGIN_CWS'!$B28*H92</f>
        <v>69000</v>
      </c>
      <c r="I93" s="97">
        <f>'COGS-PRICE-MARGIN_CWS'!$B28*I92</f>
        <v>69000</v>
      </c>
      <c r="J93" s="97">
        <f>'COGS-PRICE-MARGIN_CWS'!$B28*J92</f>
        <v>69000</v>
      </c>
      <c r="K93" s="97">
        <f>'COGS-PRICE-MARGIN_CWS'!$B28*K92</f>
        <v>69000</v>
      </c>
      <c r="L93" s="97">
        <f>'COGS-PRICE-MARGIN_CWS'!$B28*L92</f>
        <v>69000</v>
      </c>
      <c r="M93" s="97">
        <f>'COGS-PRICE-MARGIN_CWS'!$B28*M92</f>
        <v>69000</v>
      </c>
      <c r="N93" s="97">
        <f>'COGS-PRICE-MARGIN_CWS'!$B28*N92</f>
        <v>46000</v>
      </c>
      <c r="O93" s="97">
        <f>'COGS-PRICE-MARGIN_CWS'!$B28*O92</f>
        <v>483000</v>
      </c>
      <c r="P93" s="97" t="e">
        <f>'COGS-PRICE-MARGIN_CWS'!$B120*P92</f>
        <v>#VALUE!</v>
      </c>
      <c r="Q93" s="97" t="e">
        <f>'COGS-PRICE-MARGIN_CWS'!$B120*Q92</f>
        <v>#VALUE!</v>
      </c>
      <c r="R93" s="97" t="e">
        <f>'COGS-PRICE-MARGIN_CWS'!$B120*R92</f>
        <v>#VALUE!</v>
      </c>
      <c r="S93" s="97" t="e">
        <f>'COGS-PRICE-MARGIN_CWS'!$B120*S92</f>
        <v>#VALUE!</v>
      </c>
      <c r="T93" s="97" t="e">
        <f>'COGS-PRICE-MARGIN_CWS'!$B120*T92</f>
        <v>#VALUE!</v>
      </c>
      <c r="U93" s="97" t="e">
        <f>'COGS-PRICE-MARGIN_CWS'!$B120*U92</f>
        <v>#VALUE!</v>
      </c>
      <c r="V93" s="97" t="e">
        <f>'COGS-PRICE-MARGIN_CWS'!$B120*V92</f>
        <v>#VALUE!</v>
      </c>
      <c r="W93" s="97" t="e">
        <f>'COGS-PRICE-MARGIN_CWS'!$B120*W92</f>
        <v>#VALUE!</v>
      </c>
      <c r="X93" s="97" t="e">
        <f>'COGS-PRICE-MARGIN_CWS'!$B120*X92</f>
        <v>#VALUE!</v>
      </c>
      <c r="Y93" s="97" t="e">
        <f>'COGS-PRICE-MARGIN_CWS'!$B120*Y92</f>
        <v>#VALUE!</v>
      </c>
      <c r="Z93" s="97" t="e">
        <f>'COGS-PRICE-MARGIN_CWS'!$B120*Z92</f>
        <v>#VALUE!</v>
      </c>
      <c r="AA93" s="97" t="e">
        <f>'COGS-PRICE-MARGIN_CWS'!$B170*AA92</f>
        <v>#VALUE!</v>
      </c>
      <c r="AB93" s="97" t="e">
        <f>'COGS-PRICE-MARGIN_CWS'!$B170*AB92</f>
        <v>#VALUE!</v>
      </c>
      <c r="AC93" s="97" t="e">
        <f>'COGS-PRICE-MARGIN_CWS'!$B170*AC92</f>
        <v>#VALUE!</v>
      </c>
      <c r="AD93" s="97" t="e">
        <f>'COGS-PRICE-MARGIN_CWS'!$B170*AD92</f>
        <v>#VALUE!</v>
      </c>
      <c r="AE93" s="97" t="e">
        <f>'COGS-PRICE-MARGIN_CWS'!$B170*AE92</f>
        <v>#VALUE!</v>
      </c>
      <c r="AF93" s="97" t="e">
        <f>'COGS-PRICE-MARGIN_CWS'!$B170*AF92</f>
        <v>#VALUE!</v>
      </c>
      <c r="AG93" s="97" t="e">
        <f>'COGS-PRICE-MARGIN_CWS'!$B170*AG92</f>
        <v>#VALUE!</v>
      </c>
      <c r="AH93" s="97" t="e">
        <f>'COGS-PRICE-MARGIN_CWS'!$B170*AH92</f>
        <v>#VALUE!</v>
      </c>
      <c r="AI93" s="97" t="e">
        <f>'COGS-PRICE-MARGIN_CWS'!$B170*AI92</f>
        <v>#VALUE!</v>
      </c>
      <c r="AJ93" s="97" t="e">
        <f>'COGS-PRICE-MARGIN_CWS'!$B170*AJ92</f>
        <v>#VALUE!</v>
      </c>
      <c r="AK93" s="97" t="e">
        <f>'COGS-PRICE-MARGIN_CWS'!$B170*AK92</f>
        <v>#VALUE!</v>
      </c>
      <c r="AL93" s="97" t="e">
        <f>'COGS-PRICE-MARGIN_CWS'!$B170*AL92</f>
        <v>#VALUE!</v>
      </c>
      <c r="AM93" s="97">
        <f>'COGS-PRICE-MARGIN_CWS'!$B161*AM92</f>
        <v>0</v>
      </c>
      <c r="AN93" s="97">
        <f>'COGS-PRICE-MARGIN_CWS'!$B161*AN92</f>
        <v>0</v>
      </c>
      <c r="AO93" s="97">
        <f>'COGS-PRICE-MARGIN_CWS'!$B161*AO92</f>
        <v>0</v>
      </c>
      <c r="AP93" s="97">
        <f>'COGS-PRICE-MARGIN_CWS'!$B161*AP92</f>
        <v>0</v>
      </c>
      <c r="AQ93" s="97">
        <f>'COGS-PRICE-MARGIN_CWS'!$B161*AQ92</f>
        <v>0</v>
      </c>
      <c r="AR93" s="97">
        <f>'COGS-PRICE-MARGIN_CWS'!$B161*AR92</f>
        <v>0</v>
      </c>
      <c r="AS93" s="97">
        <f>'COGS-PRICE-MARGIN_CWS'!$B161*AS92</f>
        <v>0</v>
      </c>
      <c r="AT93" s="97">
        <f>'COGS-PRICE-MARGIN_CWS'!$B161*AT92</f>
        <v>0</v>
      </c>
      <c r="AU93" s="97">
        <f>'COGS-PRICE-MARGIN_CWS'!$B161*AU92</f>
        <v>0</v>
      </c>
      <c r="AV93" s="97">
        <f>'COGS-PRICE-MARGIN_CWS'!$B161*AV92</f>
        <v>0</v>
      </c>
      <c r="AW93" s="97">
        <f>'COGS-PRICE-MARGIN_CWS'!$B161*AW92</f>
        <v>0</v>
      </c>
      <c r="AX93" s="97">
        <f>'COGS-PRICE-MARGIN_CWS'!$B161*AX92</f>
        <v>0</v>
      </c>
      <c r="AY93" s="97">
        <f>'COGS-PRICE-MARGIN_CWS'!$B182*AY92</f>
        <v>0</v>
      </c>
      <c r="AZ93" s="97">
        <f>'COGS-PRICE-MARGIN_CWS'!$B182*AZ92</f>
        <v>0</v>
      </c>
      <c r="BA93" s="97">
        <f>'COGS-PRICE-MARGIN_CWS'!$B182*BA92</f>
        <v>0</v>
      </c>
      <c r="BB93" s="97">
        <f>'COGS-PRICE-MARGIN_CWS'!$B182*BB92</f>
        <v>0</v>
      </c>
      <c r="BC93" s="97">
        <f>'COGS-PRICE-MARGIN_CWS'!$B182*BC92</f>
        <v>0</v>
      </c>
      <c r="BD93" s="97">
        <f>'COGS-PRICE-MARGIN_CWS'!$B182*BD92</f>
        <v>0</v>
      </c>
      <c r="BE93" s="97">
        <f>'COGS-PRICE-MARGIN_CWS'!$B182*BE92</f>
        <v>0</v>
      </c>
      <c r="BF93" s="97">
        <f>'COGS-PRICE-MARGIN_CWS'!$B182*BF92</f>
        <v>0</v>
      </c>
      <c r="BG93" s="97">
        <f>'COGS-PRICE-MARGIN_CWS'!$B182*BG92</f>
        <v>0</v>
      </c>
      <c r="BH93" s="97">
        <f>'COGS-PRICE-MARGIN_CWS'!$B182*BH92</f>
        <v>0</v>
      </c>
      <c r="BI93" s="97">
        <f>'COGS-PRICE-MARGIN_CWS'!$B182*BI92</f>
        <v>0</v>
      </c>
      <c r="BJ93" s="97">
        <f>'COGS-PRICE-MARGIN_CWS'!$B182*BJ92</f>
        <v>0</v>
      </c>
      <c r="BK93" s="118" t="e">
        <f>SUM(C93:BJ93)</f>
        <v>#VALUE!</v>
      </c>
    </row>
    <row r="94" spans="1:64" customFormat="1" outlineLevel="1" x14ac:dyDescent="0.15">
      <c r="A94" s="47" t="s">
        <v>343</v>
      </c>
      <c r="C94" s="98">
        <f>'COGS-PRICE-MARGIN_CWS'!$C$28</f>
        <v>0.09</v>
      </c>
      <c r="D94" s="98">
        <f>'COGS-PRICE-MARGIN_CWS'!$C$28</f>
        <v>0.09</v>
      </c>
      <c r="E94" s="98">
        <f>'COGS-PRICE-MARGIN_CWS'!$C$28</f>
        <v>0.09</v>
      </c>
      <c r="F94" s="98">
        <f>'COGS-PRICE-MARGIN_CWS'!$C$28</f>
        <v>0.09</v>
      </c>
      <c r="G94" s="98">
        <f>'COGS-PRICE-MARGIN_CWS'!$C$28</f>
        <v>0.09</v>
      </c>
      <c r="H94" s="98">
        <f>'COGS-PRICE-MARGIN_CWS'!$C$28</f>
        <v>0.09</v>
      </c>
      <c r="I94" s="98">
        <f>'COGS-PRICE-MARGIN_CWS'!$C$28</f>
        <v>0.09</v>
      </c>
      <c r="J94" s="98">
        <f>'COGS-PRICE-MARGIN_CWS'!$C$28</f>
        <v>0.09</v>
      </c>
      <c r="K94" s="98">
        <f>'COGS-PRICE-MARGIN_CWS'!$C$28</f>
        <v>0.09</v>
      </c>
      <c r="L94" s="98">
        <f>'COGS-PRICE-MARGIN_CWS'!$C$28</f>
        <v>0.09</v>
      </c>
      <c r="M94" s="98">
        <f>'COGS-PRICE-MARGIN_CWS'!$C$28</f>
        <v>0.09</v>
      </c>
      <c r="N94" s="98">
        <f>'COGS-PRICE-MARGIN_CWS'!$C$28</f>
        <v>0.09</v>
      </c>
      <c r="O94" s="98">
        <f>'COGS-PRICE-MARGIN_CWS'!$C$28</f>
        <v>0.09</v>
      </c>
      <c r="P94" s="116">
        <f>'COGS-PRICE-MARGIN_CWS'!$C120</f>
        <v>0</v>
      </c>
      <c r="Q94" s="116">
        <f>'COGS-PRICE-MARGIN_CWS'!$C120</f>
        <v>0</v>
      </c>
      <c r="R94" s="116">
        <f>'COGS-PRICE-MARGIN_CWS'!$C120</f>
        <v>0</v>
      </c>
      <c r="S94" s="116">
        <f>'COGS-PRICE-MARGIN_CWS'!$C120</f>
        <v>0</v>
      </c>
      <c r="T94" s="116">
        <f>'COGS-PRICE-MARGIN_CWS'!$C120</f>
        <v>0</v>
      </c>
      <c r="U94" s="116">
        <f>'COGS-PRICE-MARGIN_CWS'!$C120</f>
        <v>0</v>
      </c>
      <c r="V94" s="116">
        <f>'COGS-PRICE-MARGIN_CWS'!$C120</f>
        <v>0</v>
      </c>
      <c r="W94" s="116">
        <f>'COGS-PRICE-MARGIN_CWS'!$C120</f>
        <v>0</v>
      </c>
      <c r="X94" s="116">
        <f>'COGS-PRICE-MARGIN_CWS'!$C120</f>
        <v>0</v>
      </c>
      <c r="Y94" s="116">
        <f>'COGS-PRICE-MARGIN_CWS'!$C120</f>
        <v>0</v>
      </c>
      <c r="Z94" s="116">
        <f>'COGS-PRICE-MARGIN_CWS'!$C120</f>
        <v>0</v>
      </c>
      <c r="AA94" s="116">
        <f>'COGS-PRICE-MARGIN_CWS'!$C170</f>
        <v>0</v>
      </c>
      <c r="AB94" s="116">
        <f>'COGS-PRICE-MARGIN_CWS'!$C170</f>
        <v>0</v>
      </c>
      <c r="AC94" s="116">
        <f>'COGS-PRICE-MARGIN_CWS'!$C170</f>
        <v>0</v>
      </c>
      <c r="AD94" s="116">
        <f>'COGS-PRICE-MARGIN_CWS'!$C170</f>
        <v>0</v>
      </c>
      <c r="AE94" s="116">
        <f>'COGS-PRICE-MARGIN_CWS'!$C170</f>
        <v>0</v>
      </c>
      <c r="AF94" s="116">
        <f>'COGS-PRICE-MARGIN_CWS'!$C170</f>
        <v>0</v>
      </c>
      <c r="AG94" s="116">
        <f>'COGS-PRICE-MARGIN_CWS'!$C170</f>
        <v>0</v>
      </c>
      <c r="AH94" s="116">
        <f>'COGS-PRICE-MARGIN_CWS'!$C170</f>
        <v>0</v>
      </c>
      <c r="AI94" s="116">
        <f>'COGS-PRICE-MARGIN_CWS'!$C170</f>
        <v>0</v>
      </c>
      <c r="AJ94" s="116">
        <f>'COGS-PRICE-MARGIN_CWS'!$C170</f>
        <v>0</v>
      </c>
      <c r="AK94" s="116">
        <f>'COGS-PRICE-MARGIN_CWS'!$C170</f>
        <v>0</v>
      </c>
      <c r="AL94" s="116">
        <f>'COGS-PRICE-MARGIN_CWS'!$C170</f>
        <v>0</v>
      </c>
      <c r="AM94" s="98">
        <f>'COGS-PRICE-MARGIN_CWS'!$C161</f>
        <v>0</v>
      </c>
      <c r="AN94" s="98">
        <f>'COGS-PRICE-MARGIN_CWS'!$C161</f>
        <v>0</v>
      </c>
      <c r="AO94" s="98">
        <f>'COGS-PRICE-MARGIN_CWS'!$C161</f>
        <v>0</v>
      </c>
      <c r="AP94" s="98">
        <f>'COGS-PRICE-MARGIN_CWS'!$C161</f>
        <v>0</v>
      </c>
      <c r="AQ94" s="98">
        <f>'COGS-PRICE-MARGIN_CWS'!$C161</f>
        <v>0</v>
      </c>
      <c r="AR94" s="98">
        <f>'COGS-PRICE-MARGIN_CWS'!$C161</f>
        <v>0</v>
      </c>
      <c r="AS94" s="98">
        <f>'COGS-PRICE-MARGIN_CWS'!$C161</f>
        <v>0</v>
      </c>
      <c r="AT94" s="98">
        <f>'COGS-PRICE-MARGIN_CWS'!$C161</f>
        <v>0</v>
      </c>
      <c r="AU94" s="98">
        <f>'COGS-PRICE-MARGIN_CWS'!$C161</f>
        <v>0</v>
      </c>
      <c r="AV94" s="98">
        <f>'COGS-PRICE-MARGIN_CWS'!$C161</f>
        <v>0</v>
      </c>
      <c r="AW94" s="98">
        <f>'COGS-PRICE-MARGIN_CWS'!$C161</f>
        <v>0</v>
      </c>
      <c r="AX94" s="98">
        <f>'COGS-PRICE-MARGIN_CWS'!$C161</f>
        <v>0</v>
      </c>
      <c r="AY94" s="98">
        <f>'COGS-PRICE-MARGIN_CWS'!$C182</f>
        <v>0</v>
      </c>
      <c r="AZ94" s="98">
        <f>'COGS-PRICE-MARGIN_CWS'!$C182</f>
        <v>0</v>
      </c>
      <c r="BA94" s="98">
        <f>'COGS-PRICE-MARGIN_CWS'!$C182</f>
        <v>0</v>
      </c>
      <c r="BB94" s="98">
        <f>'COGS-PRICE-MARGIN_CWS'!$C182</f>
        <v>0</v>
      </c>
      <c r="BC94" s="98">
        <f>'COGS-PRICE-MARGIN_CWS'!$C182</f>
        <v>0</v>
      </c>
      <c r="BD94" s="98">
        <f>'COGS-PRICE-MARGIN_CWS'!$C182</f>
        <v>0</v>
      </c>
      <c r="BE94" s="98">
        <f>'COGS-PRICE-MARGIN_CWS'!$C182</f>
        <v>0</v>
      </c>
      <c r="BF94" s="98">
        <f>'COGS-PRICE-MARGIN_CWS'!$C182</f>
        <v>0</v>
      </c>
      <c r="BG94" s="98">
        <f>'COGS-PRICE-MARGIN_CWS'!$C182</f>
        <v>0</v>
      </c>
      <c r="BH94" s="98">
        <f>'COGS-PRICE-MARGIN_CWS'!$C182</f>
        <v>0</v>
      </c>
      <c r="BI94" s="98">
        <f>'COGS-PRICE-MARGIN_CWS'!$C182</f>
        <v>0</v>
      </c>
      <c r="BJ94" s="98">
        <f>'COGS-PRICE-MARGIN_CWS'!$C182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657</v>
      </c>
      <c r="C96" s="70">
        <f>IF(C92&gt;0,C97/C92,0)</f>
        <v>0</v>
      </c>
      <c r="D96" s="70">
        <f t="shared" ref="D96:BJ96" si="55">IF(D92&gt;0,D97/D92,0)</f>
        <v>0</v>
      </c>
      <c r="E96" s="70">
        <f t="shared" si="55"/>
        <v>0</v>
      </c>
      <c r="F96" s="70">
        <f t="shared" si="55"/>
        <v>20930</v>
      </c>
      <c r="G96" s="70">
        <f t="shared" si="55"/>
        <v>20930</v>
      </c>
      <c r="H96" s="70">
        <f t="shared" si="55"/>
        <v>20930</v>
      </c>
      <c r="I96" s="70">
        <f t="shared" si="55"/>
        <v>20930</v>
      </c>
      <c r="J96" s="70">
        <f t="shared" si="55"/>
        <v>20930</v>
      </c>
      <c r="K96" s="70">
        <f t="shared" si="55"/>
        <v>20930</v>
      </c>
      <c r="L96" s="70">
        <f t="shared" si="55"/>
        <v>20930</v>
      </c>
      <c r="M96" s="70">
        <f t="shared" si="55"/>
        <v>20930</v>
      </c>
      <c r="N96" s="70">
        <f t="shared" si="55"/>
        <v>20930</v>
      </c>
      <c r="O96" s="70">
        <f t="shared" si="55"/>
        <v>20930</v>
      </c>
      <c r="P96" s="70">
        <f t="shared" si="55"/>
        <v>0</v>
      </c>
      <c r="Q96" s="70">
        <f t="shared" si="55"/>
        <v>0</v>
      </c>
      <c r="R96" s="70">
        <f t="shared" si="55"/>
        <v>0</v>
      </c>
      <c r="S96" s="70">
        <f t="shared" si="55"/>
        <v>0</v>
      </c>
      <c r="T96" s="70">
        <f t="shared" si="55"/>
        <v>0</v>
      </c>
      <c r="U96" s="70">
        <f t="shared" si="55"/>
        <v>0</v>
      </c>
      <c r="V96" s="70">
        <f t="shared" si="55"/>
        <v>0</v>
      </c>
      <c r="W96" s="70">
        <f t="shared" si="55"/>
        <v>0</v>
      </c>
      <c r="X96" s="70">
        <f t="shared" si="55"/>
        <v>0</v>
      </c>
      <c r="Y96" s="70">
        <f t="shared" si="55"/>
        <v>0</v>
      </c>
      <c r="Z96" s="70">
        <f t="shared" si="55"/>
        <v>0</v>
      </c>
      <c r="AA96" s="70" t="e">
        <f t="shared" si="55"/>
        <v>#VALUE!</v>
      </c>
      <c r="AB96" s="70">
        <f t="shared" si="55"/>
        <v>0</v>
      </c>
      <c r="AC96" s="70">
        <f t="shared" si="55"/>
        <v>0</v>
      </c>
      <c r="AD96" s="70">
        <f t="shared" si="55"/>
        <v>0</v>
      </c>
      <c r="AE96" s="70">
        <f t="shared" si="55"/>
        <v>0</v>
      </c>
      <c r="AF96" s="70">
        <f t="shared" si="55"/>
        <v>0</v>
      </c>
      <c r="AG96" s="70">
        <f t="shared" si="55"/>
        <v>0</v>
      </c>
      <c r="AH96" s="70">
        <f t="shared" si="55"/>
        <v>0</v>
      </c>
      <c r="AI96" s="70">
        <f t="shared" si="55"/>
        <v>0</v>
      </c>
      <c r="AJ96" s="70">
        <f t="shared" si="55"/>
        <v>0</v>
      </c>
      <c r="AK96" s="70">
        <f t="shared" si="55"/>
        <v>0</v>
      </c>
      <c r="AL96" s="70">
        <f t="shared" si="55"/>
        <v>0</v>
      </c>
      <c r="AM96" s="70">
        <f t="shared" si="55"/>
        <v>0</v>
      </c>
      <c r="AN96" s="70">
        <f t="shared" si="55"/>
        <v>0</v>
      </c>
      <c r="AO96" s="70">
        <f t="shared" si="55"/>
        <v>0</v>
      </c>
      <c r="AP96" s="70">
        <f t="shared" si="55"/>
        <v>0</v>
      </c>
      <c r="AQ96" s="70">
        <f t="shared" si="55"/>
        <v>0</v>
      </c>
      <c r="AR96" s="70">
        <f t="shared" si="55"/>
        <v>0</v>
      </c>
      <c r="AS96" s="70">
        <f t="shared" si="55"/>
        <v>0</v>
      </c>
      <c r="AT96" s="70">
        <f t="shared" si="55"/>
        <v>0</v>
      </c>
      <c r="AU96" s="70">
        <f t="shared" si="55"/>
        <v>0</v>
      </c>
      <c r="AV96" s="70">
        <f t="shared" si="55"/>
        <v>0</v>
      </c>
      <c r="AW96" s="70">
        <f t="shared" si="55"/>
        <v>0</v>
      </c>
      <c r="AX96" s="70">
        <f t="shared" si="55"/>
        <v>0</v>
      </c>
      <c r="AY96" s="70">
        <f t="shared" si="55"/>
        <v>0</v>
      </c>
      <c r="AZ96" s="70">
        <f t="shared" si="55"/>
        <v>0</v>
      </c>
      <c r="BA96" s="70">
        <f t="shared" si="55"/>
        <v>0</v>
      </c>
      <c r="BB96" s="70">
        <f t="shared" si="55"/>
        <v>0</v>
      </c>
      <c r="BC96" s="70">
        <f t="shared" si="55"/>
        <v>0</v>
      </c>
      <c r="BD96" s="70">
        <f t="shared" si="55"/>
        <v>0</v>
      </c>
      <c r="BE96" s="70">
        <f t="shared" si="55"/>
        <v>0</v>
      </c>
      <c r="BF96" s="70">
        <f t="shared" si="55"/>
        <v>0</v>
      </c>
      <c r="BG96" s="70">
        <f t="shared" si="55"/>
        <v>0</v>
      </c>
      <c r="BH96" s="70">
        <f t="shared" si="55"/>
        <v>0</v>
      </c>
      <c r="BI96" s="70">
        <f t="shared" si="55"/>
        <v>0</v>
      </c>
      <c r="BJ96" s="70">
        <f t="shared" si="55"/>
        <v>0</v>
      </c>
    </row>
    <row r="97" spans="1:63" outlineLevel="1" x14ac:dyDescent="0.15">
      <c r="A97" s="44" t="s">
        <v>344</v>
      </c>
      <c r="C97" s="178">
        <f t="shared" ref="C97:BJ97" si="56">C93*(1-C94)</f>
        <v>0</v>
      </c>
      <c r="D97" s="178">
        <f t="shared" si="56"/>
        <v>0</v>
      </c>
      <c r="E97" s="178">
        <f t="shared" si="56"/>
        <v>0</v>
      </c>
      <c r="F97" s="178">
        <f t="shared" si="56"/>
        <v>62790</v>
      </c>
      <c r="G97" s="178">
        <f t="shared" si="56"/>
        <v>62790</v>
      </c>
      <c r="H97" s="178">
        <f t="shared" si="56"/>
        <v>62790</v>
      </c>
      <c r="I97" s="178">
        <f t="shared" si="56"/>
        <v>62790</v>
      </c>
      <c r="J97" s="178">
        <f t="shared" si="56"/>
        <v>62790</v>
      </c>
      <c r="K97" s="178">
        <f t="shared" si="56"/>
        <v>62790</v>
      </c>
      <c r="L97" s="178">
        <f t="shared" si="56"/>
        <v>62790</v>
      </c>
      <c r="M97" s="178">
        <f t="shared" si="56"/>
        <v>62790</v>
      </c>
      <c r="N97" s="178">
        <f t="shared" si="56"/>
        <v>41860</v>
      </c>
      <c r="O97" s="178">
        <f t="shared" si="56"/>
        <v>439530</v>
      </c>
      <c r="P97" s="178" t="e">
        <f t="shared" si="56"/>
        <v>#VALUE!</v>
      </c>
      <c r="Q97" s="178" t="e">
        <f t="shared" si="56"/>
        <v>#VALUE!</v>
      </c>
      <c r="R97" s="178" t="e">
        <f t="shared" si="56"/>
        <v>#VALUE!</v>
      </c>
      <c r="S97" s="178" t="e">
        <f t="shared" si="56"/>
        <v>#VALUE!</v>
      </c>
      <c r="T97" s="178" t="e">
        <f t="shared" si="56"/>
        <v>#VALUE!</v>
      </c>
      <c r="U97" s="178" t="e">
        <f t="shared" si="56"/>
        <v>#VALUE!</v>
      </c>
      <c r="V97" s="178" t="e">
        <f t="shared" si="56"/>
        <v>#VALUE!</v>
      </c>
      <c r="W97" s="178" t="e">
        <f t="shared" si="56"/>
        <v>#VALUE!</v>
      </c>
      <c r="X97" s="178" t="e">
        <f t="shared" si="56"/>
        <v>#VALUE!</v>
      </c>
      <c r="Y97" s="178" t="e">
        <f t="shared" si="56"/>
        <v>#VALUE!</v>
      </c>
      <c r="Z97" s="178" t="e">
        <f t="shared" si="56"/>
        <v>#VALUE!</v>
      </c>
      <c r="AA97" s="178" t="e">
        <f t="shared" si="56"/>
        <v>#VALUE!</v>
      </c>
      <c r="AB97" s="178" t="e">
        <f t="shared" si="56"/>
        <v>#VALUE!</v>
      </c>
      <c r="AC97" s="178" t="e">
        <f t="shared" si="56"/>
        <v>#VALUE!</v>
      </c>
      <c r="AD97" s="178" t="e">
        <f t="shared" si="56"/>
        <v>#VALUE!</v>
      </c>
      <c r="AE97" s="178" t="e">
        <f t="shared" si="56"/>
        <v>#VALUE!</v>
      </c>
      <c r="AF97" s="178" t="e">
        <f t="shared" si="56"/>
        <v>#VALUE!</v>
      </c>
      <c r="AG97" s="178" t="e">
        <f t="shared" si="56"/>
        <v>#VALUE!</v>
      </c>
      <c r="AH97" s="178" t="e">
        <f t="shared" si="56"/>
        <v>#VALUE!</v>
      </c>
      <c r="AI97" s="178" t="e">
        <f t="shared" si="56"/>
        <v>#VALUE!</v>
      </c>
      <c r="AJ97" s="178" t="e">
        <f t="shared" si="56"/>
        <v>#VALUE!</v>
      </c>
      <c r="AK97" s="178" t="e">
        <f t="shared" si="56"/>
        <v>#VALUE!</v>
      </c>
      <c r="AL97" s="178" t="e">
        <f t="shared" si="56"/>
        <v>#VALUE!</v>
      </c>
      <c r="AM97" s="178">
        <f t="shared" si="56"/>
        <v>0</v>
      </c>
      <c r="AN97" s="178">
        <f t="shared" si="56"/>
        <v>0</v>
      </c>
      <c r="AO97" s="178">
        <f t="shared" si="56"/>
        <v>0</v>
      </c>
      <c r="AP97" s="178">
        <f t="shared" si="56"/>
        <v>0</v>
      </c>
      <c r="AQ97" s="178">
        <f t="shared" si="56"/>
        <v>0</v>
      </c>
      <c r="AR97" s="178">
        <f t="shared" si="56"/>
        <v>0</v>
      </c>
      <c r="AS97" s="178">
        <f t="shared" si="56"/>
        <v>0</v>
      </c>
      <c r="AT97" s="178">
        <f t="shared" si="56"/>
        <v>0</v>
      </c>
      <c r="AU97" s="178">
        <f t="shared" si="56"/>
        <v>0</v>
      </c>
      <c r="AV97" s="178">
        <f t="shared" si="56"/>
        <v>0</v>
      </c>
      <c r="AW97" s="178">
        <f t="shared" si="56"/>
        <v>0</v>
      </c>
      <c r="AX97" s="178">
        <f t="shared" si="56"/>
        <v>0</v>
      </c>
      <c r="AY97" s="178">
        <f t="shared" si="56"/>
        <v>0</v>
      </c>
      <c r="AZ97" s="178">
        <f t="shared" si="56"/>
        <v>0</v>
      </c>
      <c r="BA97" s="178">
        <f t="shared" si="56"/>
        <v>0</v>
      </c>
      <c r="BB97" s="178">
        <f t="shared" si="56"/>
        <v>0</v>
      </c>
      <c r="BC97" s="178">
        <f t="shared" si="56"/>
        <v>0</v>
      </c>
      <c r="BD97" s="178">
        <f t="shared" si="56"/>
        <v>0</v>
      </c>
      <c r="BE97" s="178">
        <f t="shared" si="56"/>
        <v>0</v>
      </c>
      <c r="BF97" s="178">
        <f t="shared" si="56"/>
        <v>0</v>
      </c>
      <c r="BG97" s="178">
        <f t="shared" si="56"/>
        <v>0</v>
      </c>
      <c r="BH97" s="178">
        <f t="shared" si="56"/>
        <v>0</v>
      </c>
      <c r="BI97" s="178">
        <f t="shared" si="56"/>
        <v>0</v>
      </c>
      <c r="BJ97" s="178">
        <f t="shared" si="56"/>
        <v>0</v>
      </c>
      <c r="BK97" s="118" t="e">
        <f>SUM(C97:BJ97)</f>
        <v>#VALUE!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16" t="s">
        <v>312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'COGS-PRICE-MARGIN_CWS'!$A$28</f>
        <v>Plato servicio</v>
      </c>
      <c r="C101" s="97">
        <f>'COGS-PRICE-MARGIN_CWS'!$E28*C$92</f>
        <v>0</v>
      </c>
      <c r="D101" s="97">
        <f>'COGS-PRICE-MARGIN_CWS'!$E28*D$92</f>
        <v>0</v>
      </c>
      <c r="E101" s="97">
        <f>'COGS-PRICE-MARGIN_CWS'!$E28*E$92</f>
        <v>0</v>
      </c>
      <c r="F101" s="97">
        <f>'COGS-PRICE-MARGIN_CWS'!$E28*F$92</f>
        <v>39000</v>
      </c>
      <c r="G101" s="97">
        <f>'COGS-PRICE-MARGIN_CWS'!$E28*G$92</f>
        <v>39000</v>
      </c>
      <c r="H101" s="97">
        <f>'COGS-PRICE-MARGIN_CWS'!$E28*H$92</f>
        <v>39000</v>
      </c>
      <c r="I101" s="97">
        <f>'COGS-PRICE-MARGIN_CWS'!$E28*I$92</f>
        <v>39000</v>
      </c>
      <c r="J101" s="97">
        <f>'COGS-PRICE-MARGIN_CWS'!$E28*J$92</f>
        <v>39000</v>
      </c>
      <c r="K101" s="97">
        <f>'COGS-PRICE-MARGIN_CWS'!$E28*K$92</f>
        <v>39000</v>
      </c>
      <c r="L101" s="97">
        <f>'COGS-PRICE-MARGIN_CWS'!$E28*L$92</f>
        <v>39000</v>
      </c>
      <c r="M101" s="97">
        <f>'COGS-PRICE-MARGIN_CWS'!$E28*M$92</f>
        <v>39000</v>
      </c>
      <c r="N101" s="97">
        <f>'COGS-PRICE-MARGIN_CWS'!$E28*N$92</f>
        <v>26000</v>
      </c>
      <c r="O101" s="169">
        <f>'COGS-PRICE-MARGIN_CWS'!$E28*O92</f>
        <v>273000</v>
      </c>
      <c r="P101" s="97">
        <f>'COGS-PRICE-MARGIN_CWS'!$E120*P92</f>
        <v>0</v>
      </c>
      <c r="Q101" s="97">
        <f>'COGS-PRICE-MARGIN_CWS'!$E120*Q92</f>
        <v>0</v>
      </c>
      <c r="R101" s="97">
        <f>'COGS-PRICE-MARGIN_CWS'!$E120*R92</f>
        <v>0</v>
      </c>
      <c r="S101" s="97">
        <f>'COGS-PRICE-MARGIN_CWS'!$E120*S92</f>
        <v>0</v>
      </c>
      <c r="T101" s="97">
        <f>'COGS-PRICE-MARGIN_CWS'!$E120*T92</f>
        <v>0</v>
      </c>
      <c r="U101" s="97">
        <f>'COGS-PRICE-MARGIN_CWS'!$E120*U92</f>
        <v>0</v>
      </c>
      <c r="V101" s="97">
        <f>'COGS-PRICE-MARGIN_CWS'!$E120*V92</f>
        <v>0</v>
      </c>
      <c r="W101" s="97">
        <f>'COGS-PRICE-MARGIN_CWS'!$E120*W92</f>
        <v>0</v>
      </c>
      <c r="X101" s="97">
        <f>'COGS-PRICE-MARGIN_CWS'!$E120*X92</f>
        <v>0</v>
      </c>
      <c r="Y101" s="97">
        <f>'COGS-PRICE-MARGIN_CWS'!$E120*Y92</f>
        <v>0</v>
      </c>
      <c r="Z101" s="97">
        <f>'COGS-PRICE-MARGIN_CWS'!$E120*Z$50</f>
        <v>0</v>
      </c>
      <c r="AA101" s="97">
        <f>'COGS-PRICE-MARGIN_CWS'!$E170*AA$50</f>
        <v>0</v>
      </c>
      <c r="AB101" s="97">
        <f>'COGS-PRICE-MARGIN_CWS'!$E170*AB$50</f>
        <v>0</v>
      </c>
      <c r="AC101" s="97">
        <f>'COGS-PRICE-MARGIN_CWS'!$E170*AC$50</f>
        <v>0</v>
      </c>
      <c r="AD101" s="97">
        <f>'COGS-PRICE-MARGIN_CWS'!$E170*AD$50</f>
        <v>0</v>
      </c>
      <c r="AE101" s="97">
        <f>'COGS-PRICE-MARGIN_CWS'!$E170*AE$50</f>
        <v>0</v>
      </c>
      <c r="AF101" s="97">
        <f>'COGS-PRICE-MARGIN_CWS'!$E170*AF$50</f>
        <v>0</v>
      </c>
      <c r="AG101" s="97">
        <f>'COGS-PRICE-MARGIN_CWS'!$E170*AG$50</f>
        <v>0</v>
      </c>
      <c r="AH101" s="97">
        <f>'COGS-PRICE-MARGIN_CWS'!$E170*AH$50</f>
        <v>0</v>
      </c>
      <c r="AI101" s="97">
        <f>'COGS-PRICE-MARGIN_CWS'!$E170*AI$50</f>
        <v>0</v>
      </c>
      <c r="AJ101" s="97">
        <f>'COGS-PRICE-MARGIN_CWS'!$E170*AJ$50</f>
        <v>0</v>
      </c>
      <c r="AK101" s="97">
        <f>'COGS-PRICE-MARGIN_CWS'!$E170*AK$50</f>
        <v>0</v>
      </c>
      <c r="AL101" s="97">
        <f>'COGS-PRICE-MARGIN_CWS'!$E170*AL$50</f>
        <v>0</v>
      </c>
      <c r="AM101" s="97">
        <f>'COGS-PRICE-MARGIN_CWS'!$E161*AM92</f>
        <v>0</v>
      </c>
      <c r="AN101" s="97">
        <f>'COGS-PRICE-MARGIN_CWS'!$E161*AN92</f>
        <v>0</v>
      </c>
      <c r="AO101" s="97">
        <f>'COGS-PRICE-MARGIN_CWS'!$E161*AO92</f>
        <v>0</v>
      </c>
      <c r="AP101" s="97">
        <f>'COGS-PRICE-MARGIN_CWS'!$E161*AP92</f>
        <v>0</v>
      </c>
      <c r="AQ101" s="97">
        <f>'COGS-PRICE-MARGIN_CWS'!$E161*AQ92</f>
        <v>0</v>
      </c>
      <c r="AR101" s="97">
        <f>'COGS-PRICE-MARGIN_CWS'!$E161*AR92</f>
        <v>0</v>
      </c>
      <c r="AS101" s="97">
        <f>'COGS-PRICE-MARGIN_CWS'!$E161*AS92</f>
        <v>0</v>
      </c>
      <c r="AT101" s="97">
        <f>'COGS-PRICE-MARGIN_CWS'!$E161*AT92</f>
        <v>0</v>
      </c>
      <c r="AU101" s="97">
        <f>'COGS-PRICE-MARGIN_CWS'!$E161*AU92</f>
        <v>0</v>
      </c>
      <c r="AV101" s="97">
        <f>'COGS-PRICE-MARGIN_CWS'!$E161*AV92</f>
        <v>0</v>
      </c>
      <c r="AW101" s="97">
        <f>'COGS-PRICE-MARGIN_CWS'!$E161*AW92</f>
        <v>0</v>
      </c>
      <c r="AX101" s="97">
        <f>'COGS-PRICE-MARGIN_CWS'!$E161*AX92</f>
        <v>0</v>
      </c>
      <c r="AY101" s="97">
        <f>'COGS-PRICE-MARGIN_CWS'!$E182*AY92</f>
        <v>0</v>
      </c>
      <c r="AZ101" s="97">
        <f>'COGS-PRICE-MARGIN_CWS'!$E182*AZ92</f>
        <v>0</v>
      </c>
      <c r="BA101" s="97">
        <f>'COGS-PRICE-MARGIN_CWS'!$E182*BA92</f>
        <v>0</v>
      </c>
      <c r="BB101" s="97">
        <f>'COGS-PRICE-MARGIN_CWS'!$E182*BB92</f>
        <v>0</v>
      </c>
      <c r="BC101" s="97">
        <f>'COGS-PRICE-MARGIN_CWS'!$E182*BC92</f>
        <v>0</v>
      </c>
      <c r="BD101" s="97">
        <f>'COGS-PRICE-MARGIN_CWS'!$E182*BD92</f>
        <v>0</v>
      </c>
      <c r="BE101" s="97">
        <f>'COGS-PRICE-MARGIN_CWS'!$E182*BE92</f>
        <v>0</v>
      </c>
      <c r="BF101" s="97">
        <f>'COGS-PRICE-MARGIN_CWS'!$E182*BF92</f>
        <v>0</v>
      </c>
      <c r="BG101" s="97">
        <f>'COGS-PRICE-MARGIN_CWS'!$E182*BG92</f>
        <v>0</v>
      </c>
      <c r="BH101" s="97">
        <f>'COGS-PRICE-MARGIN_CWS'!$E182*BH92</f>
        <v>0</v>
      </c>
      <c r="BI101" s="97">
        <f>'COGS-PRICE-MARGIN_CWS'!$E182*BI92</f>
        <v>0</v>
      </c>
      <c r="BJ101" s="97">
        <f>'COGS-PRICE-MARGIN_CWS'!$E182*BJ92</f>
        <v>0</v>
      </c>
      <c r="BK101" s="118">
        <f>SUM(C101:BJ101)</f>
        <v>611000</v>
      </c>
    </row>
    <row r="102" spans="1:63" customFormat="1" outlineLevel="1" x14ac:dyDescent="0.15">
      <c r="A102" s="47" t="str">
        <f>'COGS-PRICE-MARGIN_CWS'!$A$29</f>
        <v>Individual</v>
      </c>
      <c r="C102" s="97">
        <f>'COGS-PRICE-MARGIN_CWS'!$E29*C$92</f>
        <v>0</v>
      </c>
      <c r="D102" s="97">
        <f>'COGS-PRICE-MARGIN_CWS'!$E29*D$92</f>
        <v>0</v>
      </c>
      <c r="E102" s="97">
        <f>'COGS-PRICE-MARGIN_CWS'!$E29*E$92</f>
        <v>0</v>
      </c>
      <c r="F102" s="97">
        <f>'COGS-PRICE-MARGIN_CWS'!$E29*F$92</f>
        <v>1500</v>
      </c>
      <c r="G102" s="97">
        <f>'COGS-PRICE-MARGIN_CWS'!$E29*G$92</f>
        <v>1500</v>
      </c>
      <c r="H102" s="97">
        <f>'COGS-PRICE-MARGIN_CWS'!$E29*H$92</f>
        <v>1500</v>
      </c>
      <c r="I102" s="97">
        <f>'COGS-PRICE-MARGIN_CWS'!$E29*I$92</f>
        <v>1500</v>
      </c>
      <c r="J102" s="97">
        <f>'COGS-PRICE-MARGIN_CWS'!$E29*J$92</f>
        <v>1500</v>
      </c>
      <c r="K102" s="97">
        <f>'COGS-PRICE-MARGIN_CWS'!$E29*K$92</f>
        <v>1500</v>
      </c>
      <c r="L102" s="97">
        <f>'COGS-PRICE-MARGIN_CWS'!$E29*L$92</f>
        <v>1500</v>
      </c>
      <c r="M102" s="97">
        <f>'COGS-PRICE-MARGIN_CWS'!$E29*M$92</f>
        <v>1500</v>
      </c>
      <c r="N102" s="97">
        <f>'COGS-PRICE-MARGIN_CWS'!$E29*N$92</f>
        <v>1000</v>
      </c>
      <c r="O102" s="169">
        <f>'COGS-PRICE-MARGIN_CWS'!$E29*O93</f>
        <v>241500000</v>
      </c>
      <c r="P102" s="97">
        <f>'COGS-PRICE-MARGIN_CWS'!$E121*P92</f>
        <v>0</v>
      </c>
      <c r="Q102" s="97">
        <f>'COGS-PRICE-MARGIN_CWS'!$E121*Q92</f>
        <v>0</v>
      </c>
      <c r="R102" s="97">
        <f>'COGS-PRICE-MARGIN_CWS'!$E121*R92</f>
        <v>0</v>
      </c>
      <c r="S102" s="97">
        <f>'COGS-PRICE-MARGIN_CWS'!$E121*S92</f>
        <v>0</v>
      </c>
      <c r="T102" s="97">
        <f>'COGS-PRICE-MARGIN_CWS'!$E121*T92</f>
        <v>0</v>
      </c>
      <c r="U102" s="97">
        <f>'COGS-PRICE-MARGIN_CWS'!$E121*U92</f>
        <v>0</v>
      </c>
      <c r="V102" s="97">
        <f>'COGS-PRICE-MARGIN_CWS'!$E121*V92</f>
        <v>0</v>
      </c>
      <c r="W102" s="97">
        <f>'COGS-PRICE-MARGIN_CWS'!$E121*W92</f>
        <v>0</v>
      </c>
      <c r="X102" s="97">
        <f>'COGS-PRICE-MARGIN_CWS'!$E121*X92</f>
        <v>0</v>
      </c>
      <c r="Y102" s="97">
        <f>'COGS-PRICE-MARGIN_CWS'!$E121*Y92</f>
        <v>0</v>
      </c>
      <c r="Z102" s="97">
        <f>'COGS-PRICE-MARGIN_CWS'!$E121*Z92</f>
        <v>0</v>
      </c>
      <c r="AA102" s="97">
        <f>'COGS-PRICE-MARGIN_CWS'!$E171*AA$50</f>
        <v>0</v>
      </c>
      <c r="AB102" s="97">
        <f>'COGS-PRICE-MARGIN_CWS'!$E171*AB$50</f>
        <v>0</v>
      </c>
      <c r="AC102" s="97">
        <f>'COGS-PRICE-MARGIN_CWS'!$E171*AC$50</f>
        <v>0</v>
      </c>
      <c r="AD102" s="97">
        <f>'COGS-PRICE-MARGIN_CWS'!$E171*AD$50</f>
        <v>0</v>
      </c>
      <c r="AE102" s="97">
        <f>'COGS-PRICE-MARGIN_CWS'!$E171*AE$50</f>
        <v>0</v>
      </c>
      <c r="AF102" s="97">
        <f>'COGS-PRICE-MARGIN_CWS'!$E171*AF$50</f>
        <v>0</v>
      </c>
      <c r="AG102" s="97">
        <f>'COGS-PRICE-MARGIN_CWS'!$E171*AG$50</f>
        <v>0</v>
      </c>
      <c r="AH102" s="97">
        <f>'COGS-PRICE-MARGIN_CWS'!$E171*AH$50</f>
        <v>0</v>
      </c>
      <c r="AI102" s="97">
        <f>'COGS-PRICE-MARGIN_CWS'!$E171*AI$50</f>
        <v>0</v>
      </c>
      <c r="AJ102" s="97">
        <f>'COGS-PRICE-MARGIN_CWS'!$E171*AJ$50</f>
        <v>0</v>
      </c>
      <c r="AK102" s="97">
        <f>'COGS-PRICE-MARGIN_CWS'!$E171*AK$50</f>
        <v>0</v>
      </c>
      <c r="AL102" s="97">
        <f>'COGS-PRICE-MARGIN_CWS'!$E171*AL$50</f>
        <v>0</v>
      </c>
      <c r="AM102" s="97">
        <f>'COGS-PRICE-MARGIN_CWS'!$E162*AM92</f>
        <v>0</v>
      </c>
      <c r="AN102" s="97">
        <f>'COGS-PRICE-MARGIN_CWS'!$E162*AN92</f>
        <v>0</v>
      </c>
      <c r="AO102" s="97">
        <f>'COGS-PRICE-MARGIN_CWS'!$E162*AO92</f>
        <v>0</v>
      </c>
      <c r="AP102" s="97">
        <f>'COGS-PRICE-MARGIN_CWS'!$E162*AP92</f>
        <v>0</v>
      </c>
      <c r="AQ102" s="97">
        <f>'COGS-PRICE-MARGIN_CWS'!$E162*AQ92</f>
        <v>0</v>
      </c>
      <c r="AR102" s="97">
        <f>'COGS-PRICE-MARGIN_CWS'!$E162*AR92</f>
        <v>0</v>
      </c>
      <c r="AS102" s="97">
        <f>'COGS-PRICE-MARGIN_CWS'!$E162*AS92</f>
        <v>0</v>
      </c>
      <c r="AT102" s="97">
        <f>'COGS-PRICE-MARGIN_CWS'!$E162*AT92</f>
        <v>0</v>
      </c>
      <c r="AU102" s="97">
        <f>'COGS-PRICE-MARGIN_CWS'!$E162*AU92</f>
        <v>0</v>
      </c>
      <c r="AV102" s="97">
        <f>'COGS-PRICE-MARGIN_CWS'!$E162*AV92</f>
        <v>0</v>
      </c>
      <c r="AW102" s="97">
        <f>'COGS-PRICE-MARGIN_CWS'!$E162*AW92</f>
        <v>0</v>
      </c>
      <c r="AX102" s="97">
        <f>'COGS-PRICE-MARGIN_CWS'!$E162*AX92</f>
        <v>0</v>
      </c>
      <c r="AY102" s="97">
        <f>'COGS-PRICE-MARGIN_CWS'!$E183*AY92</f>
        <v>0</v>
      </c>
      <c r="AZ102" s="97">
        <f>'COGS-PRICE-MARGIN_CWS'!$E183*AZ92</f>
        <v>0</v>
      </c>
      <c r="BA102" s="97">
        <f>'COGS-PRICE-MARGIN_CWS'!$E183*BA92</f>
        <v>0</v>
      </c>
      <c r="BB102" s="97">
        <f>'COGS-PRICE-MARGIN_CWS'!$E183*BB92</f>
        <v>0</v>
      </c>
      <c r="BC102" s="97">
        <f>'COGS-PRICE-MARGIN_CWS'!$E183*BC92</f>
        <v>0</v>
      </c>
      <c r="BD102" s="97">
        <f>'COGS-PRICE-MARGIN_CWS'!$E183*BD92</f>
        <v>0</v>
      </c>
      <c r="BE102" s="97">
        <f>'COGS-PRICE-MARGIN_CWS'!$E183*BE92</f>
        <v>0</v>
      </c>
      <c r="BF102" s="97">
        <f>'COGS-PRICE-MARGIN_CWS'!$E183*BF92</f>
        <v>0</v>
      </c>
      <c r="BG102" s="97">
        <f>'COGS-PRICE-MARGIN_CWS'!$E183*BG92</f>
        <v>0</v>
      </c>
      <c r="BH102" s="97">
        <f>'COGS-PRICE-MARGIN_CWS'!$E183*BH92</f>
        <v>0</v>
      </c>
      <c r="BI102" s="97">
        <f>'COGS-PRICE-MARGIN_CWS'!$E183*BI92</f>
        <v>0</v>
      </c>
      <c r="BJ102" s="97">
        <f>'COGS-PRICE-MARGIN_CWS'!$E183*BJ92</f>
        <v>0</v>
      </c>
      <c r="BK102" s="118">
        <f>SUM(C102:BJ102)</f>
        <v>241513000</v>
      </c>
    </row>
    <row r="103" spans="1:63" customFormat="1" outlineLevel="1" x14ac:dyDescent="0.15">
      <c r="A103" s="17" t="s">
        <v>327</v>
      </c>
      <c r="C103" s="97">
        <f>'COGS-PRICE-MARGIN_CWS'!$E30*C$92</f>
        <v>0</v>
      </c>
      <c r="D103" s="97">
        <f>'COGS-PRICE-MARGIN_CWS'!$E30*D$92</f>
        <v>0</v>
      </c>
      <c r="E103" s="97">
        <f>'COGS-PRICE-MARGIN_CWS'!$E30*E$92</f>
        <v>0</v>
      </c>
      <c r="F103" s="97">
        <f>'COGS-PRICE-MARGIN_CWS'!$E30*F$92</f>
        <v>0</v>
      </c>
      <c r="G103" s="97">
        <f>'COGS-PRICE-MARGIN_CWS'!$E30*G$92</f>
        <v>0</v>
      </c>
      <c r="H103" s="97">
        <f>'COGS-PRICE-MARGIN_CWS'!$E30*H$92</f>
        <v>0</v>
      </c>
      <c r="I103" s="97">
        <f>'COGS-PRICE-MARGIN_CWS'!$E30*I$92</f>
        <v>0</v>
      </c>
      <c r="J103" s="97">
        <f>'COGS-PRICE-MARGIN_CWS'!$E30*J$92</f>
        <v>0</v>
      </c>
      <c r="K103" s="97">
        <f>'COGS-PRICE-MARGIN_CWS'!$E30*K$92</f>
        <v>0</v>
      </c>
      <c r="L103" s="97">
        <f>'COGS-PRICE-MARGIN_CWS'!$E30*L$92</f>
        <v>0</v>
      </c>
      <c r="M103" s="97">
        <f>'COGS-PRICE-MARGIN_CWS'!$E30*M$92</f>
        <v>0</v>
      </c>
      <c r="N103" s="97">
        <f>'COGS-PRICE-MARGIN_CWS'!$E30*N$92</f>
        <v>0</v>
      </c>
      <c r="O103" s="169">
        <f>'COGS-PRICE-MARGIN_CWS'!$E30*O94</f>
        <v>0</v>
      </c>
      <c r="P103" s="97">
        <f>'COGS-PRICE-MARGIN_CWS'!$E122*P92</f>
        <v>0</v>
      </c>
      <c r="Q103" s="97">
        <f>'COGS-PRICE-MARGIN_CWS'!$E122*Q92</f>
        <v>0</v>
      </c>
      <c r="R103" s="97">
        <f>'COGS-PRICE-MARGIN_CWS'!$E122*R92</f>
        <v>0</v>
      </c>
      <c r="S103" s="97">
        <f>'COGS-PRICE-MARGIN_CWS'!$E122*S92</f>
        <v>0</v>
      </c>
      <c r="T103" s="97">
        <f>'COGS-PRICE-MARGIN_CWS'!$E122*T92</f>
        <v>0</v>
      </c>
      <c r="U103" s="97">
        <f>'COGS-PRICE-MARGIN_CWS'!$E122*U92</f>
        <v>0</v>
      </c>
      <c r="V103" s="97">
        <f>'COGS-PRICE-MARGIN_CWS'!$E122*V92</f>
        <v>0</v>
      </c>
      <c r="W103" s="97">
        <f>'COGS-PRICE-MARGIN_CWS'!$E122*W92</f>
        <v>0</v>
      </c>
      <c r="X103" s="97">
        <f>'COGS-PRICE-MARGIN_CWS'!$E122*X92</f>
        <v>0</v>
      </c>
      <c r="Y103" s="97">
        <f>'COGS-PRICE-MARGIN_CWS'!$E122*Y92</f>
        <v>0</v>
      </c>
      <c r="Z103" s="97">
        <f>'COGS-PRICE-MARGIN_CWS'!$E122*Z92</f>
        <v>0</v>
      </c>
      <c r="AA103" s="97">
        <f>'COGS-PRICE-MARGIN_CWS'!$E172*AA$50</f>
        <v>0</v>
      </c>
      <c r="AB103" s="97">
        <f>'COGS-PRICE-MARGIN_CWS'!$E172*AB$50</f>
        <v>0</v>
      </c>
      <c r="AC103" s="97">
        <f>'COGS-PRICE-MARGIN_CWS'!$E172*AC$50</f>
        <v>0</v>
      </c>
      <c r="AD103" s="97">
        <f>'COGS-PRICE-MARGIN_CWS'!$E172*AD$50</f>
        <v>0</v>
      </c>
      <c r="AE103" s="97">
        <f>'COGS-PRICE-MARGIN_CWS'!$E172*AE$50</f>
        <v>0</v>
      </c>
      <c r="AF103" s="97">
        <f>'COGS-PRICE-MARGIN_CWS'!$E172*AF$50</f>
        <v>0</v>
      </c>
      <c r="AG103" s="97">
        <f>'COGS-PRICE-MARGIN_CWS'!$E172*AG$50</f>
        <v>0</v>
      </c>
      <c r="AH103" s="97">
        <f>'COGS-PRICE-MARGIN_CWS'!$E172*AH$50</f>
        <v>0</v>
      </c>
      <c r="AI103" s="97">
        <f>'COGS-PRICE-MARGIN_CWS'!$E172*AI$50</f>
        <v>0</v>
      </c>
      <c r="AJ103" s="97">
        <f>'COGS-PRICE-MARGIN_CWS'!$E172*AJ$50</f>
        <v>0</v>
      </c>
      <c r="AK103" s="97">
        <f>'COGS-PRICE-MARGIN_CWS'!$E172*AK$50</f>
        <v>0</v>
      </c>
      <c r="AL103" s="97">
        <f>'COGS-PRICE-MARGIN_CWS'!$E172*AL$50</f>
        <v>0</v>
      </c>
      <c r="AM103" s="97">
        <f>'COGS-PRICE-MARGIN_CWS'!$E163*AM92</f>
        <v>0</v>
      </c>
      <c r="AN103" s="97">
        <f>'COGS-PRICE-MARGIN_CWS'!$E163*AN92</f>
        <v>0</v>
      </c>
      <c r="AO103" s="97">
        <f>'COGS-PRICE-MARGIN_CWS'!$E163*AO92</f>
        <v>0</v>
      </c>
      <c r="AP103" s="97">
        <f>'COGS-PRICE-MARGIN_CWS'!$E163*AP92</f>
        <v>0</v>
      </c>
      <c r="AQ103" s="97">
        <f>'COGS-PRICE-MARGIN_CWS'!$E163*AQ92</f>
        <v>0</v>
      </c>
      <c r="AR103" s="97">
        <f>'COGS-PRICE-MARGIN_CWS'!$E163*AR92</f>
        <v>0</v>
      </c>
      <c r="AS103" s="97">
        <f>'COGS-PRICE-MARGIN_CWS'!$E163*AS92</f>
        <v>0</v>
      </c>
      <c r="AT103" s="97">
        <f>'COGS-PRICE-MARGIN_CWS'!$E163*AT92</f>
        <v>0</v>
      </c>
      <c r="AU103" s="97">
        <f>'COGS-PRICE-MARGIN_CWS'!$E163*AU92</f>
        <v>0</v>
      </c>
      <c r="AV103" s="97">
        <f>'COGS-PRICE-MARGIN_CWS'!$E163*AV92</f>
        <v>0</v>
      </c>
      <c r="AW103" s="97">
        <f>'COGS-PRICE-MARGIN_CWS'!$E163*AW92</f>
        <v>0</v>
      </c>
      <c r="AX103" s="97">
        <f>'COGS-PRICE-MARGIN_CWS'!$E163*AX92</f>
        <v>0</v>
      </c>
      <c r="AY103" s="97">
        <f>'COGS-PRICE-MARGIN_CWS'!$E184*AY92</f>
        <v>0</v>
      </c>
      <c r="AZ103" s="97">
        <f>'COGS-PRICE-MARGIN_CWS'!$E184*AZ92</f>
        <v>0</v>
      </c>
      <c r="BA103" s="97">
        <f>'COGS-PRICE-MARGIN_CWS'!$E184*BA92</f>
        <v>0</v>
      </c>
      <c r="BB103" s="97">
        <f>'COGS-PRICE-MARGIN_CWS'!$E184*BB92</f>
        <v>0</v>
      </c>
      <c r="BC103" s="97">
        <f>'COGS-PRICE-MARGIN_CWS'!$E184*BC92</f>
        <v>0</v>
      </c>
      <c r="BD103" s="97">
        <f>'COGS-PRICE-MARGIN_CWS'!$E184*BD92</f>
        <v>0</v>
      </c>
      <c r="BE103" s="97">
        <f>'COGS-PRICE-MARGIN_CWS'!$E184*BE92</f>
        <v>0</v>
      </c>
      <c r="BF103" s="97">
        <f>'COGS-PRICE-MARGIN_CWS'!$E184*BF92</f>
        <v>0</v>
      </c>
      <c r="BG103" s="97">
        <f>'COGS-PRICE-MARGIN_CWS'!$E184*BG92</f>
        <v>0</v>
      </c>
      <c r="BH103" s="97">
        <f>'COGS-PRICE-MARGIN_CWS'!$E184*BH92</f>
        <v>0</v>
      </c>
      <c r="BI103" s="97">
        <f>'COGS-PRICE-MARGIN_CWS'!$E184*BI92</f>
        <v>0</v>
      </c>
      <c r="BJ103" s="97">
        <f>'COGS-PRICE-MARGIN_CWS'!$E184*BJ92</f>
        <v>0</v>
      </c>
      <c r="BK103" s="118">
        <f>SUM(C103:BJ103)</f>
        <v>0</v>
      </c>
    </row>
    <row r="104" spans="1:63" customFormat="1" outlineLevel="1" x14ac:dyDescent="0.15">
      <c r="A104" s="17" t="s">
        <v>325</v>
      </c>
      <c r="C104" s="97">
        <f>'COGS-PRICE-MARGIN_CWS'!$E31*C$92</f>
        <v>0</v>
      </c>
      <c r="D104" s="97">
        <f>'COGS-PRICE-MARGIN_CWS'!$E31*D$92</f>
        <v>0</v>
      </c>
      <c r="E104" s="97">
        <f>'COGS-PRICE-MARGIN_CWS'!$E31*E$92</f>
        <v>0</v>
      </c>
      <c r="F104" s="97">
        <f>'COGS-PRICE-MARGIN_CWS'!$E31*F$92</f>
        <v>0</v>
      </c>
      <c r="G104" s="97">
        <f>'COGS-PRICE-MARGIN_CWS'!$E31*G$92</f>
        <v>0</v>
      </c>
      <c r="H104" s="97">
        <f>'COGS-PRICE-MARGIN_CWS'!$E31*H$92</f>
        <v>0</v>
      </c>
      <c r="I104" s="97">
        <f>'COGS-PRICE-MARGIN_CWS'!$E31*I$92</f>
        <v>0</v>
      </c>
      <c r="J104" s="97">
        <f>'COGS-PRICE-MARGIN_CWS'!$E31*J$92</f>
        <v>0</v>
      </c>
      <c r="K104" s="97">
        <f>'COGS-PRICE-MARGIN_CWS'!$E31*K$92</f>
        <v>0</v>
      </c>
      <c r="L104" s="97">
        <f>'COGS-PRICE-MARGIN_CWS'!$E31*L$92</f>
        <v>0</v>
      </c>
      <c r="M104" s="97">
        <f>'COGS-PRICE-MARGIN_CWS'!$E31*M$92</f>
        <v>0</v>
      </c>
      <c r="N104" s="97">
        <f>'COGS-PRICE-MARGIN_CWS'!$E31*N$92</f>
        <v>0</v>
      </c>
      <c r="O104" s="169">
        <f>'COGS-PRICE-MARGIN_CWS'!$E31*O95</f>
        <v>0</v>
      </c>
      <c r="P104" s="97">
        <f>'COGS-PRICE-MARGIN_CWS'!$E123*P92</f>
        <v>0</v>
      </c>
      <c r="Q104" s="97">
        <f>'COGS-PRICE-MARGIN_CWS'!$E123*Q92</f>
        <v>0</v>
      </c>
      <c r="R104" s="97">
        <f>'COGS-PRICE-MARGIN_CWS'!$E123*R92</f>
        <v>0</v>
      </c>
      <c r="S104" s="97">
        <f>'COGS-PRICE-MARGIN_CWS'!$E123*S92</f>
        <v>0</v>
      </c>
      <c r="T104" s="97">
        <f>'COGS-PRICE-MARGIN_CWS'!$E123*T92</f>
        <v>0</v>
      </c>
      <c r="U104" s="97">
        <f>'COGS-PRICE-MARGIN_CWS'!$E123*U92</f>
        <v>0</v>
      </c>
      <c r="V104" s="97">
        <f>'COGS-PRICE-MARGIN_CWS'!$E123*V92</f>
        <v>0</v>
      </c>
      <c r="W104" s="97">
        <f>'COGS-PRICE-MARGIN_CWS'!$E123*W92</f>
        <v>0</v>
      </c>
      <c r="X104" s="97">
        <f>'COGS-PRICE-MARGIN_CWS'!$E123*X92</f>
        <v>0</v>
      </c>
      <c r="Y104" s="97">
        <f>'COGS-PRICE-MARGIN_CWS'!$E123*Y92</f>
        <v>0</v>
      </c>
      <c r="Z104" s="97">
        <f>'COGS-PRICE-MARGIN_CWS'!$E123*Z92</f>
        <v>0</v>
      </c>
      <c r="AA104" s="97">
        <f>'COGS-PRICE-MARGIN_CWS'!$E173*AA$50</f>
        <v>0</v>
      </c>
      <c r="AB104" s="97">
        <f>'COGS-PRICE-MARGIN_CWS'!$E173*AB$50</f>
        <v>0</v>
      </c>
      <c r="AC104" s="97">
        <f>'COGS-PRICE-MARGIN_CWS'!$E173*AC$50</f>
        <v>0</v>
      </c>
      <c r="AD104" s="97">
        <f>'COGS-PRICE-MARGIN_CWS'!$E173*AD$50</f>
        <v>0</v>
      </c>
      <c r="AE104" s="97">
        <f>'COGS-PRICE-MARGIN_CWS'!$E173*AE$50</f>
        <v>0</v>
      </c>
      <c r="AF104" s="97">
        <f>'COGS-PRICE-MARGIN_CWS'!$E173*AF$50</f>
        <v>0</v>
      </c>
      <c r="AG104" s="97">
        <f>'COGS-PRICE-MARGIN_CWS'!$E173*AG$50</f>
        <v>0</v>
      </c>
      <c r="AH104" s="97">
        <f>'COGS-PRICE-MARGIN_CWS'!$E173*AH$50</f>
        <v>0</v>
      </c>
      <c r="AI104" s="97">
        <f>'COGS-PRICE-MARGIN_CWS'!$E173*AI$50</f>
        <v>0</v>
      </c>
      <c r="AJ104" s="97">
        <f>'COGS-PRICE-MARGIN_CWS'!$E173*AJ$50</f>
        <v>0</v>
      </c>
      <c r="AK104" s="97">
        <f>'COGS-PRICE-MARGIN_CWS'!$E173*AK$50</f>
        <v>0</v>
      </c>
      <c r="AL104" s="97">
        <f>'COGS-PRICE-MARGIN_CWS'!$E173*AL$50</f>
        <v>0</v>
      </c>
      <c r="AM104" s="97">
        <f>'COGS-PRICE-MARGIN_CWS'!$E164*AM92</f>
        <v>0</v>
      </c>
      <c r="AN104" s="97">
        <f>'COGS-PRICE-MARGIN_CWS'!$E164*AN92</f>
        <v>0</v>
      </c>
      <c r="AO104" s="97">
        <f>'COGS-PRICE-MARGIN_CWS'!$E164*AO92</f>
        <v>0</v>
      </c>
      <c r="AP104" s="97">
        <f>'COGS-PRICE-MARGIN_CWS'!$E164*AP92</f>
        <v>0</v>
      </c>
      <c r="AQ104" s="97">
        <f>'COGS-PRICE-MARGIN_CWS'!$E164*AQ92</f>
        <v>0</v>
      </c>
      <c r="AR104" s="97">
        <f>'COGS-PRICE-MARGIN_CWS'!$E164*AR92</f>
        <v>0</v>
      </c>
      <c r="AS104" s="97">
        <f>'COGS-PRICE-MARGIN_CWS'!$E164*AS92</f>
        <v>0</v>
      </c>
      <c r="AT104" s="97">
        <f>'COGS-PRICE-MARGIN_CWS'!$E164*AT92</f>
        <v>0</v>
      </c>
      <c r="AU104" s="97">
        <f>'COGS-PRICE-MARGIN_CWS'!$E164*AU92</f>
        <v>0</v>
      </c>
      <c r="AV104" s="97">
        <f>'COGS-PRICE-MARGIN_CWS'!$E164*AV92</f>
        <v>0</v>
      </c>
      <c r="AW104" s="97">
        <f>'COGS-PRICE-MARGIN_CWS'!$E164*AW92</f>
        <v>0</v>
      </c>
      <c r="AX104" s="97">
        <f>'COGS-PRICE-MARGIN_CWS'!$E164*AX92</f>
        <v>0</v>
      </c>
      <c r="AY104" s="97">
        <f>'COGS-PRICE-MARGIN_CWS'!$E185*AY92</f>
        <v>0</v>
      </c>
      <c r="AZ104" s="97">
        <f>'COGS-PRICE-MARGIN_CWS'!$E185*AZ92</f>
        <v>0</v>
      </c>
      <c r="BA104" s="97">
        <f>'COGS-PRICE-MARGIN_CWS'!$E185*BA92</f>
        <v>0</v>
      </c>
      <c r="BB104" s="97">
        <f>'COGS-PRICE-MARGIN_CWS'!$E185*BB92</f>
        <v>0</v>
      </c>
      <c r="BC104" s="97">
        <f>'COGS-PRICE-MARGIN_CWS'!$E185*BC92</f>
        <v>0</v>
      </c>
      <c r="BD104" s="97">
        <f>'COGS-PRICE-MARGIN_CWS'!$E185*BD92</f>
        <v>0</v>
      </c>
      <c r="BE104" s="97">
        <f>'COGS-PRICE-MARGIN_CWS'!$E185*BE92</f>
        <v>0</v>
      </c>
      <c r="BF104" s="97">
        <f>'COGS-PRICE-MARGIN_CWS'!$E185*BF92</f>
        <v>0</v>
      </c>
      <c r="BG104" s="97">
        <f>'COGS-PRICE-MARGIN_CWS'!$E185*BG92</f>
        <v>0</v>
      </c>
      <c r="BH104" s="97">
        <f>'COGS-PRICE-MARGIN_CWS'!$E185*BH92</f>
        <v>0</v>
      </c>
      <c r="BI104" s="97">
        <f>'COGS-PRICE-MARGIN_CWS'!$E185*BI92</f>
        <v>0</v>
      </c>
      <c r="BJ104" s="97">
        <f>'COGS-PRICE-MARGIN_CWS'!$E185*BJ92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342</v>
      </c>
      <c r="C106" s="63">
        <f>SUM(C101:C104)</f>
        <v>0</v>
      </c>
      <c r="D106" s="63">
        <f t="shared" ref="D106:BJ106" si="57">SUM(D101:D104)</f>
        <v>0</v>
      </c>
      <c r="E106" s="63">
        <f t="shared" si="57"/>
        <v>0</v>
      </c>
      <c r="F106" s="63">
        <f t="shared" si="57"/>
        <v>40500</v>
      </c>
      <c r="G106" s="63">
        <f t="shared" si="57"/>
        <v>40500</v>
      </c>
      <c r="H106" s="63">
        <f t="shared" si="57"/>
        <v>40500</v>
      </c>
      <c r="I106" s="63">
        <f t="shared" si="57"/>
        <v>40500</v>
      </c>
      <c r="J106" s="63">
        <f t="shared" si="57"/>
        <v>40500</v>
      </c>
      <c r="K106" s="63">
        <f t="shared" si="57"/>
        <v>40500</v>
      </c>
      <c r="L106" s="63">
        <f t="shared" si="57"/>
        <v>40500</v>
      </c>
      <c r="M106" s="63">
        <f t="shared" si="57"/>
        <v>40500</v>
      </c>
      <c r="N106" s="63">
        <f t="shared" si="57"/>
        <v>27000</v>
      </c>
      <c r="O106" s="63">
        <f t="shared" si="57"/>
        <v>241773000</v>
      </c>
      <c r="P106" s="63">
        <f t="shared" si="57"/>
        <v>0</v>
      </c>
      <c r="Q106" s="63">
        <f t="shared" si="57"/>
        <v>0</v>
      </c>
      <c r="R106" s="63">
        <f t="shared" si="57"/>
        <v>0</v>
      </c>
      <c r="S106" s="63">
        <f t="shared" si="57"/>
        <v>0</v>
      </c>
      <c r="T106" s="63">
        <f t="shared" si="57"/>
        <v>0</v>
      </c>
      <c r="U106" s="63">
        <f t="shared" si="57"/>
        <v>0</v>
      </c>
      <c r="V106" s="63">
        <f t="shared" si="57"/>
        <v>0</v>
      </c>
      <c r="W106" s="63">
        <f t="shared" si="57"/>
        <v>0</v>
      </c>
      <c r="X106" s="63">
        <f t="shared" si="57"/>
        <v>0</v>
      </c>
      <c r="Y106" s="63">
        <f t="shared" si="57"/>
        <v>0</v>
      </c>
      <c r="Z106" s="63">
        <f t="shared" si="57"/>
        <v>0</v>
      </c>
      <c r="AA106" s="63">
        <f t="shared" si="57"/>
        <v>0</v>
      </c>
      <c r="AB106" s="63">
        <f t="shared" si="57"/>
        <v>0</v>
      </c>
      <c r="AC106" s="63">
        <f t="shared" si="57"/>
        <v>0</v>
      </c>
      <c r="AD106" s="63">
        <f t="shared" si="57"/>
        <v>0</v>
      </c>
      <c r="AE106" s="63">
        <f t="shared" si="57"/>
        <v>0</v>
      </c>
      <c r="AF106" s="63">
        <f t="shared" si="57"/>
        <v>0</v>
      </c>
      <c r="AG106" s="63">
        <f t="shared" si="57"/>
        <v>0</v>
      </c>
      <c r="AH106" s="63">
        <f t="shared" si="57"/>
        <v>0</v>
      </c>
      <c r="AI106" s="63">
        <f t="shared" si="57"/>
        <v>0</v>
      </c>
      <c r="AJ106" s="63">
        <f t="shared" si="57"/>
        <v>0</v>
      </c>
      <c r="AK106" s="63">
        <f t="shared" si="57"/>
        <v>0</v>
      </c>
      <c r="AL106" s="63">
        <f t="shared" si="57"/>
        <v>0</v>
      </c>
      <c r="AM106" s="63">
        <f t="shared" si="57"/>
        <v>0</v>
      </c>
      <c r="AN106" s="63">
        <f t="shared" si="57"/>
        <v>0</v>
      </c>
      <c r="AO106" s="63">
        <f t="shared" si="57"/>
        <v>0</v>
      </c>
      <c r="AP106" s="63">
        <f t="shared" si="57"/>
        <v>0</v>
      </c>
      <c r="AQ106" s="63">
        <f t="shared" si="57"/>
        <v>0</v>
      </c>
      <c r="AR106" s="63">
        <f t="shared" si="57"/>
        <v>0</v>
      </c>
      <c r="AS106" s="63">
        <f t="shared" si="57"/>
        <v>0</v>
      </c>
      <c r="AT106" s="63">
        <f t="shared" si="57"/>
        <v>0</v>
      </c>
      <c r="AU106" s="63">
        <f t="shared" si="57"/>
        <v>0</v>
      </c>
      <c r="AV106" s="63">
        <f t="shared" si="57"/>
        <v>0</v>
      </c>
      <c r="AW106" s="63">
        <f t="shared" si="57"/>
        <v>0</v>
      </c>
      <c r="AX106" s="63">
        <f t="shared" si="57"/>
        <v>0</v>
      </c>
      <c r="AY106" s="63">
        <f t="shared" si="57"/>
        <v>0</v>
      </c>
      <c r="AZ106" s="63">
        <f t="shared" si="57"/>
        <v>0</v>
      </c>
      <c r="BA106" s="63">
        <f t="shared" si="57"/>
        <v>0</v>
      </c>
      <c r="BB106" s="63">
        <f t="shared" si="57"/>
        <v>0</v>
      </c>
      <c r="BC106" s="63">
        <f t="shared" si="57"/>
        <v>0</v>
      </c>
      <c r="BD106" s="63">
        <f t="shared" si="57"/>
        <v>0</v>
      </c>
      <c r="BE106" s="63">
        <f t="shared" si="57"/>
        <v>0</v>
      </c>
      <c r="BF106" s="63">
        <f t="shared" si="57"/>
        <v>0</v>
      </c>
      <c r="BG106" s="63">
        <f t="shared" si="57"/>
        <v>0</v>
      </c>
      <c r="BH106" s="63">
        <f t="shared" si="57"/>
        <v>0</v>
      </c>
      <c r="BI106" s="63">
        <f t="shared" si="57"/>
        <v>0</v>
      </c>
      <c r="BJ106" s="63">
        <f t="shared" si="57"/>
        <v>0</v>
      </c>
      <c r="BK106" s="118">
        <f>SUM(C106:BJ106)</f>
        <v>242124000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649</v>
      </c>
      <c r="C108" s="63">
        <f>IF(C92&gt;0,(C97-C106)/C92,0)</f>
        <v>0</v>
      </c>
      <c r="D108" s="63">
        <f t="shared" ref="D108:BJ108" si="58">IF(D92&gt;0,(D97-D106)/D92,0)</f>
        <v>0</v>
      </c>
      <c r="E108" s="63">
        <f t="shared" si="58"/>
        <v>0</v>
      </c>
      <c r="F108" s="63">
        <f t="shared" si="58"/>
        <v>7430</v>
      </c>
      <c r="G108" s="63">
        <f t="shared" si="58"/>
        <v>7430</v>
      </c>
      <c r="H108" s="63">
        <f t="shared" si="58"/>
        <v>7430</v>
      </c>
      <c r="I108" s="63">
        <f t="shared" si="58"/>
        <v>7430</v>
      </c>
      <c r="J108" s="63">
        <f t="shared" si="58"/>
        <v>7430</v>
      </c>
      <c r="K108" s="63">
        <f t="shared" si="58"/>
        <v>7430</v>
      </c>
      <c r="L108" s="63">
        <f t="shared" si="58"/>
        <v>7430</v>
      </c>
      <c r="M108" s="63">
        <f t="shared" si="58"/>
        <v>7430</v>
      </c>
      <c r="N108" s="63">
        <f t="shared" si="58"/>
        <v>7430</v>
      </c>
      <c r="O108" s="63">
        <f t="shared" si="58"/>
        <v>-11492070</v>
      </c>
      <c r="P108" s="63">
        <f t="shared" si="58"/>
        <v>0</v>
      </c>
      <c r="Q108" s="63">
        <f t="shared" si="58"/>
        <v>0</v>
      </c>
      <c r="R108" s="63">
        <f t="shared" si="58"/>
        <v>0</v>
      </c>
      <c r="S108" s="63">
        <f t="shared" si="58"/>
        <v>0</v>
      </c>
      <c r="T108" s="63">
        <f t="shared" si="58"/>
        <v>0</v>
      </c>
      <c r="U108" s="63">
        <f t="shared" si="58"/>
        <v>0</v>
      </c>
      <c r="V108" s="63">
        <f t="shared" si="58"/>
        <v>0</v>
      </c>
      <c r="W108" s="63">
        <f t="shared" si="58"/>
        <v>0</v>
      </c>
      <c r="X108" s="63">
        <f t="shared" si="58"/>
        <v>0</v>
      </c>
      <c r="Y108" s="63">
        <f t="shared" si="58"/>
        <v>0</v>
      </c>
      <c r="Z108" s="63">
        <f t="shared" si="58"/>
        <v>0</v>
      </c>
      <c r="AA108" s="63" t="e">
        <f t="shared" si="58"/>
        <v>#VALUE!</v>
      </c>
      <c r="AB108" s="63">
        <f t="shared" si="58"/>
        <v>0</v>
      </c>
      <c r="AC108" s="63">
        <f t="shared" si="58"/>
        <v>0</v>
      </c>
      <c r="AD108" s="63">
        <f t="shared" si="58"/>
        <v>0</v>
      </c>
      <c r="AE108" s="63">
        <f t="shared" si="58"/>
        <v>0</v>
      </c>
      <c r="AF108" s="63">
        <f t="shared" si="58"/>
        <v>0</v>
      </c>
      <c r="AG108" s="63">
        <f t="shared" si="58"/>
        <v>0</v>
      </c>
      <c r="AH108" s="63">
        <f t="shared" si="58"/>
        <v>0</v>
      </c>
      <c r="AI108" s="63">
        <f t="shared" si="58"/>
        <v>0</v>
      </c>
      <c r="AJ108" s="63">
        <f t="shared" si="58"/>
        <v>0</v>
      </c>
      <c r="AK108" s="63">
        <f t="shared" si="58"/>
        <v>0</v>
      </c>
      <c r="AL108" s="63">
        <f t="shared" si="58"/>
        <v>0</v>
      </c>
      <c r="AM108" s="63">
        <f t="shared" si="58"/>
        <v>0</v>
      </c>
      <c r="AN108" s="63">
        <f t="shared" si="58"/>
        <v>0</v>
      </c>
      <c r="AO108" s="63">
        <f t="shared" si="58"/>
        <v>0</v>
      </c>
      <c r="AP108" s="63">
        <f t="shared" si="58"/>
        <v>0</v>
      </c>
      <c r="AQ108" s="63">
        <f t="shared" si="58"/>
        <v>0</v>
      </c>
      <c r="AR108" s="63">
        <f t="shared" si="58"/>
        <v>0</v>
      </c>
      <c r="AS108" s="63">
        <f t="shared" si="58"/>
        <v>0</v>
      </c>
      <c r="AT108" s="63">
        <f t="shared" si="58"/>
        <v>0</v>
      </c>
      <c r="AU108" s="63">
        <f t="shared" si="58"/>
        <v>0</v>
      </c>
      <c r="AV108" s="63">
        <f t="shared" si="58"/>
        <v>0</v>
      </c>
      <c r="AW108" s="63">
        <f t="shared" si="58"/>
        <v>0</v>
      </c>
      <c r="AX108" s="63">
        <f t="shared" si="58"/>
        <v>0</v>
      </c>
      <c r="AY108" s="63">
        <f t="shared" si="58"/>
        <v>0</v>
      </c>
      <c r="AZ108" s="63">
        <f t="shared" si="58"/>
        <v>0</v>
      </c>
      <c r="BA108" s="63">
        <f t="shared" si="58"/>
        <v>0</v>
      </c>
      <c r="BB108" s="63">
        <f t="shared" si="58"/>
        <v>0</v>
      </c>
      <c r="BC108" s="63">
        <f t="shared" si="58"/>
        <v>0</v>
      </c>
      <c r="BD108" s="63">
        <f t="shared" si="58"/>
        <v>0</v>
      </c>
      <c r="BE108" s="63">
        <f t="shared" si="58"/>
        <v>0</v>
      </c>
      <c r="BF108" s="63">
        <f t="shared" si="58"/>
        <v>0</v>
      </c>
      <c r="BG108" s="63">
        <f t="shared" si="58"/>
        <v>0</v>
      </c>
      <c r="BH108" s="63">
        <f t="shared" si="58"/>
        <v>0</v>
      </c>
      <c r="BI108" s="63">
        <f t="shared" si="58"/>
        <v>0</v>
      </c>
      <c r="BJ108" s="63">
        <f t="shared" si="58"/>
        <v>0</v>
      </c>
    </row>
    <row r="109" spans="1:63" outlineLevel="1" x14ac:dyDescent="0.15">
      <c r="A109" s="47" t="s">
        <v>650</v>
      </c>
      <c r="C109" s="63">
        <f t="shared" ref="C109:E109" si="59">C97-C106</f>
        <v>0</v>
      </c>
      <c r="D109" s="63">
        <f t="shared" si="59"/>
        <v>0</v>
      </c>
      <c r="E109" s="63">
        <f t="shared" si="59"/>
        <v>0</v>
      </c>
      <c r="F109" s="63">
        <f>F97-F106</f>
        <v>22290</v>
      </c>
      <c r="G109" s="63">
        <f t="shared" ref="G109:BJ109" si="60">G97-G106</f>
        <v>22290</v>
      </c>
      <c r="H109" s="63">
        <f t="shared" si="60"/>
        <v>22290</v>
      </c>
      <c r="I109" s="63">
        <f t="shared" si="60"/>
        <v>22290</v>
      </c>
      <c r="J109" s="63">
        <f t="shared" si="60"/>
        <v>22290</v>
      </c>
      <c r="K109" s="63">
        <f t="shared" si="60"/>
        <v>22290</v>
      </c>
      <c r="L109" s="63">
        <f t="shared" si="60"/>
        <v>22290</v>
      </c>
      <c r="M109" s="63">
        <f t="shared" si="60"/>
        <v>22290</v>
      </c>
      <c r="N109" s="63">
        <f t="shared" si="60"/>
        <v>14860</v>
      </c>
      <c r="O109" s="63">
        <f t="shared" si="60"/>
        <v>-241333470</v>
      </c>
      <c r="P109" s="63" t="e">
        <f t="shared" si="60"/>
        <v>#VALUE!</v>
      </c>
      <c r="Q109" s="63" t="e">
        <f t="shared" si="60"/>
        <v>#VALUE!</v>
      </c>
      <c r="R109" s="63" t="e">
        <f t="shared" si="60"/>
        <v>#VALUE!</v>
      </c>
      <c r="S109" s="63" t="e">
        <f t="shared" si="60"/>
        <v>#VALUE!</v>
      </c>
      <c r="T109" s="63" t="e">
        <f t="shared" si="60"/>
        <v>#VALUE!</v>
      </c>
      <c r="U109" s="63" t="e">
        <f t="shared" si="60"/>
        <v>#VALUE!</v>
      </c>
      <c r="V109" s="63" t="e">
        <f t="shared" si="60"/>
        <v>#VALUE!</v>
      </c>
      <c r="W109" s="63" t="e">
        <f t="shared" si="60"/>
        <v>#VALUE!</v>
      </c>
      <c r="X109" s="63" t="e">
        <f t="shared" si="60"/>
        <v>#VALUE!</v>
      </c>
      <c r="Y109" s="63" t="e">
        <f t="shared" si="60"/>
        <v>#VALUE!</v>
      </c>
      <c r="Z109" s="63" t="e">
        <f t="shared" si="60"/>
        <v>#VALUE!</v>
      </c>
      <c r="AA109" s="63" t="e">
        <f t="shared" si="60"/>
        <v>#VALUE!</v>
      </c>
      <c r="AB109" s="63" t="e">
        <f t="shared" si="60"/>
        <v>#VALUE!</v>
      </c>
      <c r="AC109" s="63" t="e">
        <f t="shared" si="60"/>
        <v>#VALUE!</v>
      </c>
      <c r="AD109" s="63" t="e">
        <f t="shared" si="60"/>
        <v>#VALUE!</v>
      </c>
      <c r="AE109" s="63" t="e">
        <f t="shared" si="60"/>
        <v>#VALUE!</v>
      </c>
      <c r="AF109" s="63" t="e">
        <f t="shared" si="60"/>
        <v>#VALUE!</v>
      </c>
      <c r="AG109" s="63" t="e">
        <f t="shared" si="60"/>
        <v>#VALUE!</v>
      </c>
      <c r="AH109" s="63" t="e">
        <f t="shared" si="60"/>
        <v>#VALUE!</v>
      </c>
      <c r="AI109" s="63" t="e">
        <f t="shared" si="60"/>
        <v>#VALUE!</v>
      </c>
      <c r="AJ109" s="63" t="e">
        <f t="shared" si="60"/>
        <v>#VALUE!</v>
      </c>
      <c r="AK109" s="63" t="e">
        <f t="shared" si="60"/>
        <v>#VALUE!</v>
      </c>
      <c r="AL109" s="63" t="e">
        <f t="shared" si="60"/>
        <v>#VALUE!</v>
      </c>
      <c r="AM109" s="63">
        <f t="shared" si="60"/>
        <v>0</v>
      </c>
      <c r="AN109" s="63">
        <f t="shared" si="60"/>
        <v>0</v>
      </c>
      <c r="AO109" s="63">
        <f t="shared" si="60"/>
        <v>0</v>
      </c>
      <c r="AP109" s="63">
        <f t="shared" si="60"/>
        <v>0</v>
      </c>
      <c r="AQ109" s="63">
        <f t="shared" si="60"/>
        <v>0</v>
      </c>
      <c r="AR109" s="63">
        <f t="shared" si="60"/>
        <v>0</v>
      </c>
      <c r="AS109" s="63">
        <f t="shared" si="60"/>
        <v>0</v>
      </c>
      <c r="AT109" s="63">
        <f t="shared" si="60"/>
        <v>0</v>
      </c>
      <c r="AU109" s="63">
        <f t="shared" si="60"/>
        <v>0</v>
      </c>
      <c r="AV109" s="63">
        <f t="shared" si="60"/>
        <v>0</v>
      </c>
      <c r="AW109" s="63">
        <f t="shared" si="60"/>
        <v>0</v>
      </c>
      <c r="AX109" s="63">
        <f t="shared" si="60"/>
        <v>0</v>
      </c>
      <c r="AY109" s="63">
        <f t="shared" si="60"/>
        <v>0</v>
      </c>
      <c r="AZ109" s="63">
        <f t="shared" si="60"/>
        <v>0</v>
      </c>
      <c r="BA109" s="63">
        <f t="shared" si="60"/>
        <v>0</v>
      </c>
      <c r="BB109" s="63">
        <f t="shared" si="60"/>
        <v>0</v>
      </c>
      <c r="BC109" s="63">
        <f t="shared" si="60"/>
        <v>0</v>
      </c>
      <c r="BD109" s="63">
        <f t="shared" si="60"/>
        <v>0</v>
      </c>
      <c r="BE109" s="63">
        <f t="shared" si="60"/>
        <v>0</v>
      </c>
      <c r="BF109" s="63">
        <f t="shared" si="60"/>
        <v>0</v>
      </c>
      <c r="BG109" s="63">
        <f t="shared" si="60"/>
        <v>0</v>
      </c>
      <c r="BH109" s="63">
        <f t="shared" si="60"/>
        <v>0</v>
      </c>
      <c r="BI109" s="63">
        <f t="shared" si="60"/>
        <v>0</v>
      </c>
      <c r="BJ109" s="63">
        <f t="shared" si="60"/>
        <v>0</v>
      </c>
      <c r="BK109" s="118" t="e">
        <f>SUM(C109:BJ109)</f>
        <v>#VALUE!</v>
      </c>
    </row>
    <row r="110" spans="1:63" outlineLevel="1" x14ac:dyDescent="0.15">
      <c r="A110" s="47" t="s">
        <v>326</v>
      </c>
      <c r="C110" s="46">
        <f>IF(C109&gt;0,(C109/C97),0)</f>
        <v>0</v>
      </c>
      <c r="D110" s="46">
        <f>IF(D109&gt;0,(D109/D97),0)</f>
        <v>0</v>
      </c>
      <c r="E110" s="46">
        <f>IF(E109&gt;0,(E109/E97),0)</f>
        <v>0</v>
      </c>
      <c r="F110" s="46">
        <f>IF(F109&gt;0,(F109/F97),0)</f>
        <v>0.35499283325370284</v>
      </c>
      <c r="G110" s="46">
        <f>IF(G109&gt;0,(G109/G97),0)</f>
        <v>0.35499283325370284</v>
      </c>
      <c r="H110" s="46">
        <f>IF(H109&gt;0,(H109/H97),0)</f>
        <v>0.35499283325370284</v>
      </c>
      <c r="I110" s="46">
        <f>IF(I109&gt;0,(I109/I97),0)</f>
        <v>0.35499283325370284</v>
      </c>
      <c r="J110" s="46">
        <f>IF(J109&gt;0,(J109/J97),0)</f>
        <v>0.35499283325370284</v>
      </c>
      <c r="K110" s="46">
        <f>IF(K109&gt;0,(K109/K97),0)</f>
        <v>0.35499283325370284</v>
      </c>
      <c r="L110" s="46">
        <f>IF(L109&gt;0,(L109/L97),0)</f>
        <v>0.35499283325370284</v>
      </c>
      <c r="M110" s="46">
        <f>IF(M109&gt;0,(M109/M97),0)</f>
        <v>0.35499283325370284</v>
      </c>
      <c r="N110" s="46">
        <f>IF(N109&gt;0,(N109/N97),0)</f>
        <v>0.35499283325370284</v>
      </c>
      <c r="O110" s="46">
        <f>IF(O109&gt;0,(O109/O97),0)</f>
        <v>0</v>
      </c>
      <c r="P110" s="46" t="e">
        <f>IF(P109&gt;0,(P109/P97),0)</f>
        <v>#VALUE!</v>
      </c>
      <c r="Q110" s="46" t="e">
        <f>IF(Q109&gt;0,(Q109/Q97),0)</f>
        <v>#VALUE!</v>
      </c>
      <c r="R110" s="46" t="e">
        <f>IF(R109&gt;0,(R109/R97),0)</f>
        <v>#VALUE!</v>
      </c>
      <c r="S110" s="46" t="e">
        <f>IF(S109&gt;0,(S109/S97),0)</f>
        <v>#VALUE!</v>
      </c>
      <c r="T110" s="46" t="e">
        <f>IF(T109&gt;0,(T109/T97),0)</f>
        <v>#VALUE!</v>
      </c>
      <c r="U110" s="46" t="e">
        <f>IF(U109&gt;0,(U109/U97),0)</f>
        <v>#VALUE!</v>
      </c>
      <c r="V110" s="46" t="e">
        <f>IF(V109&gt;0,(V109/V97),0)</f>
        <v>#VALUE!</v>
      </c>
      <c r="W110" s="46" t="e">
        <f>IF(W109&gt;0,(W109/W97),0)</f>
        <v>#VALUE!</v>
      </c>
      <c r="X110" s="46" t="e">
        <f>IF(X109&gt;0,(X109/X97),0)</f>
        <v>#VALUE!</v>
      </c>
      <c r="Y110" s="46" t="e">
        <f>IF(Y109&gt;0,(Y109/Y97),0)</f>
        <v>#VALUE!</v>
      </c>
      <c r="Z110" s="46" t="e">
        <f>IF(Z109&gt;0,(Z109/Z97),0)</f>
        <v>#VALUE!</v>
      </c>
      <c r="AA110" s="46" t="e">
        <f>IF(AA109&gt;0,(AA109/AA97),0)</f>
        <v>#VALUE!</v>
      </c>
      <c r="AB110" s="46" t="e">
        <f>IF(AB109&gt;0,(AB109/AB97),0)</f>
        <v>#VALUE!</v>
      </c>
      <c r="AC110" s="46" t="e">
        <f>IF(AC109&gt;0,(AC109/AC97),0)</f>
        <v>#VALUE!</v>
      </c>
      <c r="AD110" s="46" t="e">
        <f>IF(AD109&gt;0,(AD109/AD97),0)</f>
        <v>#VALUE!</v>
      </c>
      <c r="AE110" s="46" t="e">
        <f>IF(AE109&gt;0,(AE109/AE97),0)</f>
        <v>#VALUE!</v>
      </c>
      <c r="AF110" s="46" t="e">
        <f>IF(AF109&gt;0,(AF109/AF97),0)</f>
        <v>#VALUE!</v>
      </c>
      <c r="AG110" s="46" t="e">
        <f>IF(AG109&gt;0,(AG109/AG97),0)</f>
        <v>#VALUE!</v>
      </c>
      <c r="AH110" s="46" t="e">
        <f>IF(AH109&gt;0,(AH109/AH97),0)</f>
        <v>#VALUE!</v>
      </c>
      <c r="AI110" s="46" t="e">
        <f>IF(AI109&gt;0,(AI109/AI97),0)</f>
        <v>#VALUE!</v>
      </c>
      <c r="AJ110" s="46" t="e">
        <f>IF(AJ109&gt;0,(AJ109/AJ97),0)</f>
        <v>#VALUE!</v>
      </c>
      <c r="AK110" s="46" t="e">
        <f>IF(AK109&gt;0,(AK109/AK97),0)</f>
        <v>#VALUE!</v>
      </c>
      <c r="AL110" s="46" t="e">
        <f>IF(AL109&gt;0,(AL109/AL97),0)</f>
        <v>#VALUE!</v>
      </c>
      <c r="AM110" s="46">
        <f>IF(AM109&gt;0,(AM109/AM97),0)</f>
        <v>0</v>
      </c>
      <c r="AN110" s="46">
        <f>IF(AN109&gt;0,(AN109/AN97),0)</f>
        <v>0</v>
      </c>
      <c r="AO110" s="46">
        <f>IF(AO109&gt;0,(AO109/AO97),0)</f>
        <v>0</v>
      </c>
      <c r="AP110" s="46">
        <f>IF(AP109&gt;0,(AP109/AP97),0)</f>
        <v>0</v>
      </c>
      <c r="AQ110" s="46">
        <f>IF(AQ109&gt;0,(AQ109/AQ97),0)</f>
        <v>0</v>
      </c>
      <c r="AR110" s="46">
        <f>IF(AR109&gt;0,(AR109/AR97),0)</f>
        <v>0</v>
      </c>
      <c r="AS110" s="46">
        <f>IF(AS109&gt;0,(AS109/AS97),0)</f>
        <v>0</v>
      </c>
      <c r="AT110" s="46">
        <f>IF(AT109&gt;0,(AT109/AT97),0)</f>
        <v>0</v>
      </c>
      <c r="AU110" s="46">
        <f>IF(AU109&gt;0,(AU109/AU97),0)</f>
        <v>0</v>
      </c>
      <c r="AV110" s="46">
        <f>IF(AV109&gt;0,(AV109/AV97),0)</f>
        <v>0</v>
      </c>
      <c r="AW110" s="46">
        <f>IF(AW109&gt;0,(AW109/AW97),0)</f>
        <v>0</v>
      </c>
      <c r="AX110" s="46">
        <f>IF(AX109&gt;0,(AX109/AX97),0)</f>
        <v>0</v>
      </c>
      <c r="AY110" s="46">
        <f>IF(AY109&gt;0,(AY109/AY97),0)</f>
        <v>0</v>
      </c>
      <c r="AZ110" s="46">
        <f>IF(AZ109&gt;0,(AZ109/AZ97),0)</f>
        <v>0</v>
      </c>
      <c r="BA110" s="46">
        <f>IF(BA109&gt;0,(BA109/BA97),0)</f>
        <v>0</v>
      </c>
      <c r="BB110" s="46">
        <f>IF(BB109&gt;0,(BB109/BB97),0)</f>
        <v>0</v>
      </c>
      <c r="BC110" s="46">
        <f>IF(BC109&gt;0,(BC109/BC97),0)</f>
        <v>0</v>
      </c>
      <c r="BD110" s="46">
        <f>IF(BD109&gt;0,(BD109/BD97),0)</f>
        <v>0</v>
      </c>
      <c r="BE110" s="46">
        <f>IF(BE109&gt;0,(BE109/BE97),0)</f>
        <v>0</v>
      </c>
      <c r="BF110" s="46">
        <f>IF(BF109&gt;0,(BF109/BF97),0)</f>
        <v>0</v>
      </c>
      <c r="BG110" s="46">
        <f>IF(BG109&gt;0,(BG109/BG97),0)</f>
        <v>0</v>
      </c>
      <c r="BH110" s="46">
        <f>IF(BH109&gt;0,(BH109/BH97),0)</f>
        <v>0</v>
      </c>
      <c r="BI110" s="46">
        <f>IF(BI109&gt;0,(BI109/BI97),0)</f>
        <v>0</v>
      </c>
      <c r="BJ110" s="46">
        <f>IF(BJ109&gt;0,(BJ109/BJ97),0)</f>
        <v>0</v>
      </c>
    </row>
    <row r="111" spans="1:63" customFormat="1" outlineLevel="1" x14ac:dyDescent="0.15">
      <c r="BK111" s="118"/>
    </row>
    <row r="112" spans="1:63" customFormat="1" outlineLevel="1" x14ac:dyDescent="0.15">
      <c r="A112" s="16" t="s">
        <v>1228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A75</f>
        <v>Domicilio Services Units</v>
      </c>
      <c r="C114" s="98">
        <f>'COGS-PRICE-MARGIN_CWS'!$B89</f>
        <v>0</v>
      </c>
      <c r="D114" s="98">
        <f>'COGS-PRICE-MARGIN_CWS'!$B89</f>
        <v>0</v>
      </c>
      <c r="E114" s="98">
        <f>'COGS-PRICE-MARGIN_CWS'!$B89</f>
        <v>0</v>
      </c>
      <c r="F114" s="98">
        <f>'COGS-PRICE-MARGIN_CWS'!$B89</f>
        <v>0</v>
      </c>
      <c r="G114" s="98">
        <f>'COGS-PRICE-MARGIN_CWS'!$B89</f>
        <v>0</v>
      </c>
      <c r="H114" s="98">
        <f>'COGS-PRICE-MARGIN_CWS'!$B89</f>
        <v>0</v>
      </c>
      <c r="I114" s="98">
        <f>'COGS-PRICE-MARGIN_CWS'!$B89</f>
        <v>0</v>
      </c>
      <c r="J114" s="98">
        <f>'COGS-PRICE-MARGIN_CWS'!$B89</f>
        <v>0</v>
      </c>
      <c r="K114" s="98">
        <f>'COGS-PRICE-MARGIN_CWS'!$B89</f>
        <v>0</v>
      </c>
      <c r="L114" s="98">
        <f>'COGS-PRICE-MARGIN_CWS'!$B89</f>
        <v>0</v>
      </c>
      <c r="M114" s="98">
        <f>'COGS-PRICE-MARGIN_CWS'!$B89</f>
        <v>0</v>
      </c>
      <c r="N114" s="98">
        <f>'COGS-PRICE-MARGIN_CWS'!$B89</f>
        <v>0</v>
      </c>
      <c r="O114" s="98">
        <f>'COGS-PRICE-MARGIN_CWS'!$B139</f>
        <v>0</v>
      </c>
      <c r="P114" s="98">
        <f>'COGS-PRICE-MARGIN_CWS'!$B139</f>
        <v>0</v>
      </c>
      <c r="Q114" s="98">
        <f>'COGS-PRICE-MARGIN_CWS'!$B139</f>
        <v>0</v>
      </c>
      <c r="R114" s="98">
        <f>'COGS-PRICE-MARGIN_CWS'!$B139</f>
        <v>0</v>
      </c>
      <c r="S114" s="98">
        <f>'COGS-PRICE-MARGIN_CWS'!$B139</f>
        <v>0</v>
      </c>
      <c r="T114" s="98">
        <f>'COGS-PRICE-MARGIN_CWS'!$B139</f>
        <v>0</v>
      </c>
      <c r="U114" s="98">
        <f>'COGS-PRICE-MARGIN_CWS'!$B139</f>
        <v>0</v>
      </c>
      <c r="V114" s="98">
        <f>'COGS-PRICE-MARGIN_CWS'!$B139</f>
        <v>0</v>
      </c>
      <c r="W114" s="98">
        <f>'COGS-PRICE-MARGIN_CWS'!$B139</f>
        <v>0</v>
      </c>
      <c r="X114" s="98">
        <f>'COGS-PRICE-MARGIN_CWS'!$B139</f>
        <v>0</v>
      </c>
      <c r="Y114" s="98">
        <f>'COGS-PRICE-MARGIN_CWS'!$B139</f>
        <v>0</v>
      </c>
      <c r="Z114" s="98">
        <f>'COGS-PRICE-MARGIN_CWS'!$B139</f>
        <v>0</v>
      </c>
      <c r="AA114" s="98">
        <f>'COGS-PRICE-MARGIN_CWS'!$B189</f>
        <v>0</v>
      </c>
      <c r="AB114" s="98">
        <f>'COGS-PRICE-MARGIN_CWS'!$B189</f>
        <v>0</v>
      </c>
      <c r="AC114" s="98">
        <f>'COGS-PRICE-MARGIN_CWS'!$B189</f>
        <v>0</v>
      </c>
      <c r="AD114" s="98">
        <f>'COGS-PRICE-MARGIN_CWS'!$B189</f>
        <v>0</v>
      </c>
      <c r="AE114" s="98">
        <f>'COGS-PRICE-MARGIN_CWS'!$B189</f>
        <v>0</v>
      </c>
      <c r="AF114" s="98">
        <f>'COGS-PRICE-MARGIN_CWS'!$B189</f>
        <v>0</v>
      </c>
      <c r="AG114" s="98">
        <f>'COGS-PRICE-MARGIN_CWS'!$B189</f>
        <v>0</v>
      </c>
      <c r="AH114" s="98">
        <f>'COGS-PRICE-MARGIN_CWS'!$B189</f>
        <v>0</v>
      </c>
      <c r="AI114" s="98">
        <f>'COGS-PRICE-MARGIN_CWS'!$B189</f>
        <v>0</v>
      </c>
      <c r="AJ114" s="98">
        <f>'COGS-PRICE-MARGIN_CWS'!$B189</f>
        <v>0</v>
      </c>
      <c r="AK114" s="98">
        <f>'COGS-PRICE-MARGIN_CWS'!$B189</f>
        <v>0</v>
      </c>
      <c r="AL114" s="98">
        <f>'COGS-PRICE-MARGIN_CWS'!$B189</f>
        <v>0</v>
      </c>
      <c r="AM114" s="98">
        <f>'COGS-PRICE-MARGIN_CWS'!$B176</f>
        <v>0</v>
      </c>
      <c r="AN114" s="98">
        <f>'COGS-PRICE-MARGIN_CWS'!$B176</f>
        <v>0</v>
      </c>
      <c r="AO114" s="98">
        <f>'COGS-PRICE-MARGIN_CWS'!$B176</f>
        <v>0</v>
      </c>
      <c r="AP114" s="98">
        <f>'COGS-PRICE-MARGIN_CWS'!$B176</f>
        <v>0</v>
      </c>
      <c r="AQ114" s="98">
        <f>'COGS-PRICE-MARGIN_CWS'!$B176</f>
        <v>0</v>
      </c>
      <c r="AR114" s="98">
        <f>'COGS-PRICE-MARGIN_CWS'!$B176</f>
        <v>0</v>
      </c>
      <c r="AS114" s="98">
        <f>'COGS-PRICE-MARGIN_CWS'!$B176</f>
        <v>0</v>
      </c>
      <c r="AT114" s="98">
        <f>'COGS-PRICE-MARGIN_CWS'!$B176</f>
        <v>0</v>
      </c>
      <c r="AU114" s="98">
        <f>'COGS-PRICE-MARGIN_CWS'!$B176</f>
        <v>0</v>
      </c>
      <c r="AV114" s="98">
        <f>'COGS-PRICE-MARGIN_CWS'!$B176</f>
        <v>0</v>
      </c>
      <c r="AW114" s="98">
        <f>'COGS-PRICE-MARGIN_CWS'!$B176</f>
        <v>0</v>
      </c>
      <c r="AX114" s="98">
        <f>'COGS-PRICE-MARGIN_CWS'!$B176</f>
        <v>0</v>
      </c>
      <c r="AY114" s="98">
        <f>'COGS-PRICE-MARGIN_CWS'!$B197</f>
        <v>0.3</v>
      </c>
      <c r="AZ114" s="98">
        <f>'COGS-PRICE-MARGIN_CWS'!$B197</f>
        <v>0.3</v>
      </c>
      <c r="BA114" s="98">
        <f>'COGS-PRICE-MARGIN_CWS'!$B197</f>
        <v>0.3</v>
      </c>
      <c r="BB114" s="98">
        <f>'COGS-PRICE-MARGIN_CWS'!$B197</f>
        <v>0.3</v>
      </c>
      <c r="BC114" s="98">
        <f>'COGS-PRICE-MARGIN_CWS'!$B197</f>
        <v>0.3</v>
      </c>
      <c r="BD114" s="98">
        <f>'COGS-PRICE-MARGIN_CWS'!$B197</f>
        <v>0.3</v>
      </c>
      <c r="BE114" s="98">
        <f>'COGS-PRICE-MARGIN_CWS'!$B197</f>
        <v>0.3</v>
      </c>
      <c r="BF114" s="98">
        <f>'COGS-PRICE-MARGIN_CWS'!$B197</f>
        <v>0.3</v>
      </c>
      <c r="BG114" s="98">
        <f>'COGS-PRICE-MARGIN_CWS'!$B197</f>
        <v>0.3</v>
      </c>
      <c r="BH114" s="98">
        <f>'COGS-PRICE-MARGIN_CWS'!$B197</f>
        <v>0.3</v>
      </c>
      <c r="BI114" s="98">
        <f>'COGS-PRICE-MARGIN_CWS'!$B197</f>
        <v>0.3</v>
      </c>
      <c r="BJ114" s="98">
        <f>'COGS-PRICE-MARGIN_CWS'!$B197</f>
        <v>0.3</v>
      </c>
      <c r="BK114" s="118"/>
    </row>
    <row r="115" spans="1:64" s="102" customFormat="1" outlineLevel="1" x14ac:dyDescent="0.15">
      <c r="A115" s="298" t="str">
        <f xml:space="preserve"> 'COGS-PRICE-MARGIN_CWS'!A77 &amp; " Units"</f>
        <v>Producto Fusión Units</v>
      </c>
      <c r="C115" s="169">
        <f>C92-C116</f>
        <v>0</v>
      </c>
      <c r="D115" s="169">
        <f>D92-D116</f>
        <v>0</v>
      </c>
      <c r="E115" s="169">
        <f>E92-E116</f>
        <v>0</v>
      </c>
      <c r="F115" s="169">
        <f>F92-F116</f>
        <v>3</v>
      </c>
      <c r="G115" s="169">
        <f>G92-G116</f>
        <v>3</v>
      </c>
      <c r="H115" s="169">
        <f>H92-H116</f>
        <v>3</v>
      </c>
      <c r="I115" s="169">
        <f>I92-I116</f>
        <v>3</v>
      </c>
      <c r="J115" s="169">
        <f>J92-J116</f>
        <v>3</v>
      </c>
      <c r="K115" s="169">
        <f>K92-K116</f>
        <v>3</v>
      </c>
      <c r="L115" s="169">
        <f>L92-L116</f>
        <v>3</v>
      </c>
      <c r="M115" s="169">
        <f>M92-M116</f>
        <v>3</v>
      </c>
      <c r="N115" s="169">
        <f>N92-N116</f>
        <v>2</v>
      </c>
      <c r="O115" s="102">
        <f>O92-O116</f>
        <v>21</v>
      </c>
      <c r="P115" s="102">
        <f>P92-P116</f>
        <v>0</v>
      </c>
      <c r="Q115" s="102">
        <f>Q92-Q116</f>
        <v>0</v>
      </c>
      <c r="R115" s="102">
        <f>R92-R116</f>
        <v>0</v>
      </c>
      <c r="S115" s="102">
        <f>S92-S116</f>
        <v>0</v>
      </c>
      <c r="T115" s="102">
        <f>T92-T116</f>
        <v>0</v>
      </c>
      <c r="U115" s="102">
        <f>U92-U116</f>
        <v>0</v>
      </c>
      <c r="V115" s="102">
        <f>V92-V116</f>
        <v>0</v>
      </c>
      <c r="W115" s="102">
        <f>W92-W116</f>
        <v>0</v>
      </c>
      <c r="X115" s="102">
        <f>X92-X116</f>
        <v>0</v>
      </c>
      <c r="Y115" s="102">
        <f>Y92-Y116</f>
        <v>0</v>
      </c>
      <c r="Z115" s="102">
        <f>Z92-Z116</f>
        <v>0</v>
      </c>
      <c r="AA115" s="102" t="e">
        <f>AA92-AA116</f>
        <v>#VALUE!</v>
      </c>
      <c r="AB115" s="102">
        <f>AB92-AB116</f>
        <v>0</v>
      </c>
      <c r="AC115" s="102">
        <f>AC92-AC116</f>
        <v>0</v>
      </c>
      <c r="AD115" s="102">
        <f>AD92-AD116</f>
        <v>0</v>
      </c>
      <c r="AE115" s="102">
        <f>AE92-AE116</f>
        <v>0</v>
      </c>
      <c r="AF115" s="102">
        <f>AF92-AF116</f>
        <v>0</v>
      </c>
      <c r="AG115" s="102">
        <f>AG92-AG116</f>
        <v>0</v>
      </c>
      <c r="AH115" s="102">
        <f>AH92-AH116</f>
        <v>0</v>
      </c>
      <c r="AI115" s="102">
        <f>AI92-AI116</f>
        <v>0</v>
      </c>
      <c r="AJ115" s="102">
        <f>AJ92-AJ116</f>
        <v>0</v>
      </c>
      <c r="AK115" s="102">
        <f>AK92-AK116</f>
        <v>0</v>
      </c>
      <c r="AL115" s="102">
        <f>AL92-AL116</f>
        <v>0</v>
      </c>
      <c r="AM115" s="102">
        <f>AM92-AM116</f>
        <v>0</v>
      </c>
      <c r="AN115" s="102">
        <f>AN92-AN116</f>
        <v>0</v>
      </c>
      <c r="AO115" s="102">
        <f>AO92-AO116</f>
        <v>0</v>
      </c>
      <c r="AP115" s="102">
        <f>AP92-AP116</f>
        <v>0</v>
      </c>
      <c r="AQ115" s="102">
        <f>AQ92-AQ116</f>
        <v>0</v>
      </c>
      <c r="AR115" s="102">
        <f>AR92-AR116</f>
        <v>0</v>
      </c>
      <c r="AS115" s="102">
        <f>AS92-AS116</f>
        <v>0</v>
      </c>
      <c r="AT115" s="102">
        <f>AT92-AT116</f>
        <v>0</v>
      </c>
      <c r="AU115" s="102">
        <f>AU92-AU116</f>
        <v>0</v>
      </c>
      <c r="AV115" s="102">
        <f>AV92-AV116</f>
        <v>0</v>
      </c>
      <c r="AW115" s="102">
        <f>AW92-AW116</f>
        <v>0</v>
      </c>
      <c r="AX115" s="102">
        <f>AX92-AX116</f>
        <v>0</v>
      </c>
      <c r="AY115" s="102">
        <f>AY92-AY116</f>
        <v>0</v>
      </c>
      <c r="AZ115" s="102">
        <f>AZ92-AZ116</f>
        <v>0</v>
      </c>
      <c r="BA115" s="102">
        <f>BA92-BA116</f>
        <v>0</v>
      </c>
      <c r="BB115" s="102">
        <f>BB92-BB116</f>
        <v>0</v>
      </c>
      <c r="BC115" s="102">
        <f>BC92-BC116</f>
        <v>0</v>
      </c>
      <c r="BD115" s="102">
        <f>BD92-BD116</f>
        <v>0</v>
      </c>
      <c r="BE115" s="102">
        <f>BE92-BE116</f>
        <v>0</v>
      </c>
      <c r="BF115" s="102">
        <f>BF92-BF116</f>
        <v>0</v>
      </c>
      <c r="BG115" s="102">
        <f>BG92-BG116</f>
        <v>0</v>
      </c>
      <c r="BH115" s="102">
        <f>BH92-BH116</f>
        <v>0</v>
      </c>
      <c r="BI115" s="102">
        <f>BI92-BI116</f>
        <v>0</v>
      </c>
      <c r="BJ115" s="102">
        <f>BJ92-BJ116</f>
        <v>0</v>
      </c>
      <c r="BK115" s="103" t="e">
        <f>SUM(C115:BJ115)</f>
        <v>#VALUE!</v>
      </c>
    </row>
    <row r="116" spans="1:64" s="102" customFormat="1" outlineLevel="1" x14ac:dyDescent="0.15">
      <c r="A116" s="298" t="str">
        <f xml:space="preserve"> 'COGS-PRICE-MARGIN_CWS'!A85 &amp; " Units"</f>
        <v>Local Services Units</v>
      </c>
      <c r="C116" s="169">
        <f>ROUNDUP(+C92*C114,0)</f>
        <v>0</v>
      </c>
      <c r="D116" s="169">
        <f>ROUNDUP(+D92*D114,0)</f>
        <v>0</v>
      </c>
      <c r="E116" s="169">
        <f>ROUNDUP(+E92*E114,0)</f>
        <v>0</v>
      </c>
      <c r="F116" s="169">
        <f>ROUNDUP(+F92*F114,0)</f>
        <v>0</v>
      </c>
      <c r="G116" s="169">
        <f>ROUNDUP(+G92*G114,0)</f>
        <v>0</v>
      </c>
      <c r="H116" s="169">
        <f>ROUNDUP(+H92*H114,0)</f>
        <v>0</v>
      </c>
      <c r="I116" s="169">
        <f>ROUNDUP(+I92*I114,0)</f>
        <v>0</v>
      </c>
      <c r="J116" s="169">
        <f>ROUNDUP(+J92*J114,0)</f>
        <v>0</v>
      </c>
      <c r="K116" s="169">
        <f>ROUNDUP(+K92*K114,0)</f>
        <v>0</v>
      </c>
      <c r="L116" s="169">
        <f>ROUNDUP(+L92*L114,0)</f>
        <v>0</v>
      </c>
      <c r="M116" s="169">
        <f>ROUNDUP(+M92*M114,0)</f>
        <v>0</v>
      </c>
      <c r="N116" s="169">
        <f>ROUNDUP(+N92*N114,0)</f>
        <v>0</v>
      </c>
      <c r="O116" s="102">
        <f>ROUNDUP(+O92*O114,0)</f>
        <v>0</v>
      </c>
      <c r="P116" s="102">
        <f>ROUNDUP(+P92*P114,0)</f>
        <v>0</v>
      </c>
      <c r="Q116" s="102">
        <f>ROUNDUP(+Q92*Q114,0)</f>
        <v>0</v>
      </c>
      <c r="R116" s="102">
        <f>ROUNDUP(+R92*R114,0)</f>
        <v>0</v>
      </c>
      <c r="S116" s="102">
        <f>ROUNDUP(+S92*S114,0)</f>
        <v>0</v>
      </c>
      <c r="T116" s="102">
        <f>ROUNDUP(+T92*T114,0)</f>
        <v>0</v>
      </c>
      <c r="U116" s="102">
        <f>ROUNDUP(+U92*U114,0)</f>
        <v>0</v>
      </c>
      <c r="V116" s="102">
        <f>ROUNDUP(+V92*V114,0)</f>
        <v>0</v>
      </c>
      <c r="W116" s="102">
        <f>ROUNDUP(+W92*W114,0)</f>
        <v>0</v>
      </c>
      <c r="X116" s="102">
        <f>ROUNDUP(+X92*X114,0)</f>
        <v>0</v>
      </c>
      <c r="Y116" s="102">
        <f>ROUNDUP(+Y92*Y114,0)</f>
        <v>0</v>
      </c>
      <c r="Z116" s="102">
        <f>ROUNDUP(+Z92*Z114,0)</f>
        <v>0</v>
      </c>
      <c r="AA116" s="102" t="e">
        <f>ROUNDUP(+AA92*AA114,0)</f>
        <v>#VALUE!</v>
      </c>
      <c r="AB116" s="102">
        <f>ROUNDUP(+AB92*AB114,0)</f>
        <v>0</v>
      </c>
      <c r="AC116" s="102">
        <f>ROUNDUP(+AC92*AC114,0)</f>
        <v>0</v>
      </c>
      <c r="AD116" s="102">
        <f>ROUNDUP(+AD92*AD114,0)</f>
        <v>0</v>
      </c>
      <c r="AE116" s="102">
        <f>ROUNDUP(+AE92*AE114,0)</f>
        <v>0</v>
      </c>
      <c r="AF116" s="102">
        <f>ROUNDUP(+AF92*AF114,0)</f>
        <v>0</v>
      </c>
      <c r="AG116" s="102">
        <f>ROUNDUP(+AG92*AG114,0)</f>
        <v>0</v>
      </c>
      <c r="AH116" s="102">
        <f>ROUNDUP(+AH92*AH114,0)</f>
        <v>0</v>
      </c>
      <c r="AI116" s="102">
        <f>ROUNDUP(+AI92*AI114,0)</f>
        <v>0</v>
      </c>
      <c r="AJ116" s="102">
        <f>ROUNDUP(+AJ92*AJ114,0)</f>
        <v>0</v>
      </c>
      <c r="AK116" s="102">
        <f>ROUNDUP(+AK92*AK114,0)</f>
        <v>0</v>
      </c>
      <c r="AL116" s="102">
        <f>ROUNDUP(+AL92*AL114,0)</f>
        <v>0</v>
      </c>
      <c r="AM116" s="102">
        <f>ROUNDUP(+AM92*AM114,0)</f>
        <v>0</v>
      </c>
      <c r="AN116" s="102">
        <f>ROUNDUP(+AN92*AN114,0)</f>
        <v>0</v>
      </c>
      <c r="AO116" s="102">
        <f>ROUNDUP(+AO92*AO114,0)</f>
        <v>0</v>
      </c>
      <c r="AP116" s="102">
        <f>ROUNDUP(+AP92*AP114,0)</f>
        <v>0</v>
      </c>
      <c r="AQ116" s="102">
        <f>ROUNDUP(+AQ92*AQ114,0)</f>
        <v>0</v>
      </c>
      <c r="AR116" s="102">
        <f>ROUNDUP(+AR92*AR114,0)</f>
        <v>0</v>
      </c>
      <c r="AS116" s="102">
        <f>ROUNDUP(+AS92*AS114,0)</f>
        <v>0</v>
      </c>
      <c r="AT116" s="102">
        <f>ROUNDUP(+AT92*AT114,0)</f>
        <v>0</v>
      </c>
      <c r="AU116" s="102">
        <f>ROUNDUP(+AU92*AU114,0)</f>
        <v>0</v>
      </c>
      <c r="AV116" s="102">
        <f>ROUNDUP(+AV92*AV114,0)</f>
        <v>0</v>
      </c>
      <c r="AW116" s="102">
        <f>ROUNDUP(+AW92*AW114,0)</f>
        <v>0</v>
      </c>
      <c r="AX116" s="102">
        <f>ROUNDUP(+AX92*AX114,0)</f>
        <v>0</v>
      </c>
      <c r="AY116" s="102">
        <f>ROUNDUP(+AY92*AY114,0)</f>
        <v>0</v>
      </c>
      <c r="AZ116" s="102">
        <f>ROUNDUP(+AZ92*AZ114,0)</f>
        <v>0</v>
      </c>
      <c r="BA116" s="102">
        <f>ROUNDUP(+BA92*BA114,0)</f>
        <v>0</v>
      </c>
      <c r="BB116" s="102">
        <f>ROUNDUP(+BB92*BB114,0)</f>
        <v>0</v>
      </c>
      <c r="BC116" s="102">
        <f>ROUNDUP(+BC92*BC114,0)</f>
        <v>0</v>
      </c>
      <c r="BD116" s="102">
        <f>ROUNDUP(+BD92*BD114,0)</f>
        <v>0</v>
      </c>
      <c r="BE116" s="102">
        <f>ROUNDUP(+BE92*BE114,0)</f>
        <v>0</v>
      </c>
      <c r="BF116" s="102">
        <f>ROUNDUP(+BF92*BF114,0)</f>
        <v>0</v>
      </c>
      <c r="BG116" s="102">
        <f>ROUNDUP(+BG92*BG114,0)</f>
        <v>0</v>
      </c>
      <c r="BH116" s="102">
        <f>ROUNDUP(+BH92*BH114,0)</f>
        <v>0</v>
      </c>
      <c r="BI116" s="102">
        <f>ROUNDUP(+BI92*BI114,0)</f>
        <v>0</v>
      </c>
      <c r="BJ116" s="102">
        <f>ROUNDUP(+BJ92*BJ114,0)</f>
        <v>0</v>
      </c>
      <c r="BK116" s="103" t="e">
        <f>SUM(C116:BJ116)</f>
        <v>#VALUE!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14" t="str">
        <f>A115</f>
        <v>Producto Fusión Units</v>
      </c>
      <c r="BK118" s="118"/>
    </row>
    <row r="119" spans="1:64" customFormat="1" outlineLevel="1" x14ac:dyDescent="0.15">
      <c r="A119" s="47" t="str">
        <f>'COGS-PRICE-MARGIN_CWS'!A78</f>
        <v>Plato servicio</v>
      </c>
      <c r="C119" s="169" t="e">
        <f>'COGS-PRICE-MARGIN_CWS'!$B81*C115</f>
        <v>#VALUE!</v>
      </c>
      <c r="D119" s="169" t="e">
        <f>'COGS-PRICE-MARGIN_CWS'!$B81*D115</f>
        <v>#VALUE!</v>
      </c>
      <c r="E119" s="169" t="e">
        <f>'COGS-PRICE-MARGIN_CWS'!$B81*E115</f>
        <v>#VALUE!</v>
      </c>
      <c r="F119" s="169" t="e">
        <f>'COGS-PRICE-MARGIN_CWS'!$B81*F115</f>
        <v>#VALUE!</v>
      </c>
      <c r="G119" s="169" t="e">
        <f>'COGS-PRICE-MARGIN_CWS'!$B81*G115</f>
        <v>#VALUE!</v>
      </c>
      <c r="H119" s="169" t="e">
        <f>'COGS-PRICE-MARGIN_CWS'!$B81*H115</f>
        <v>#VALUE!</v>
      </c>
      <c r="I119" s="169" t="e">
        <f>'COGS-PRICE-MARGIN_CWS'!$B81*I115</f>
        <v>#VALUE!</v>
      </c>
      <c r="J119" s="169" t="e">
        <f>'COGS-PRICE-MARGIN_CWS'!$B81*J115</f>
        <v>#VALUE!</v>
      </c>
      <c r="K119" s="169" t="e">
        <f>'COGS-PRICE-MARGIN_CWS'!$B81*K115</f>
        <v>#VALUE!</v>
      </c>
      <c r="L119" s="169" t="e">
        <f>'COGS-PRICE-MARGIN_CWS'!$B81*L115</f>
        <v>#VALUE!</v>
      </c>
      <c r="M119" s="169" t="e">
        <f>'COGS-PRICE-MARGIN_CWS'!$B81*M115</f>
        <v>#VALUE!</v>
      </c>
      <c r="N119" s="169" t="e">
        <f>'COGS-PRICE-MARGIN_CWS'!$B81*N115</f>
        <v>#VALUE!</v>
      </c>
      <c r="O119" s="169">
        <f>'COGS-PRICE-MARGIN_CWS'!$B128*O115</f>
        <v>483000</v>
      </c>
      <c r="P119" s="169">
        <f>'COGS-PRICE-MARGIN_CWS'!$B128*P115</f>
        <v>0</v>
      </c>
      <c r="Q119" s="169">
        <f>'COGS-PRICE-MARGIN_CWS'!$B128*Q115</f>
        <v>0</v>
      </c>
      <c r="R119" s="169">
        <f>'COGS-PRICE-MARGIN_CWS'!$B128*R115</f>
        <v>0</v>
      </c>
      <c r="S119" s="169">
        <f>'COGS-PRICE-MARGIN_CWS'!$B128*S115</f>
        <v>0</v>
      </c>
      <c r="T119" s="169">
        <f>'COGS-PRICE-MARGIN_CWS'!$B128*T115</f>
        <v>0</v>
      </c>
      <c r="U119" s="169">
        <f>'COGS-PRICE-MARGIN_CWS'!$B128*U115</f>
        <v>0</v>
      </c>
      <c r="V119" s="169">
        <f>'COGS-PRICE-MARGIN_CWS'!$B128*V115</f>
        <v>0</v>
      </c>
      <c r="W119" s="169">
        <f>'COGS-PRICE-MARGIN_CWS'!$B128*W115</f>
        <v>0</v>
      </c>
      <c r="X119" s="169">
        <f>'COGS-PRICE-MARGIN_CWS'!$B128*X115</f>
        <v>0</v>
      </c>
      <c r="Y119" s="169">
        <f>'COGS-PRICE-MARGIN_CWS'!$B128*Y115</f>
        <v>0</v>
      </c>
      <c r="Z119" s="169">
        <f>'COGS-PRICE-MARGIN_CWS'!$B128*Z115</f>
        <v>0</v>
      </c>
      <c r="AA119" s="90" t="e">
        <f>'COGS-PRICE-MARGIN_CWS'!$B178*AA115</f>
        <v>#VALUE!</v>
      </c>
      <c r="AB119" s="90">
        <f>'COGS-PRICE-MARGIN_CWS'!$B178*AB115</f>
        <v>0</v>
      </c>
      <c r="AC119" s="90">
        <f>'COGS-PRICE-MARGIN_CWS'!$B178*AC115</f>
        <v>0</v>
      </c>
      <c r="AD119" s="90">
        <f>'COGS-PRICE-MARGIN_CWS'!$B178*AD115</f>
        <v>0</v>
      </c>
      <c r="AE119" s="90">
        <f>'COGS-PRICE-MARGIN_CWS'!$B178*AE115</f>
        <v>0</v>
      </c>
      <c r="AF119" s="90">
        <f>'COGS-PRICE-MARGIN_CWS'!$B178*AF115</f>
        <v>0</v>
      </c>
      <c r="AG119" s="90">
        <f>'COGS-PRICE-MARGIN_CWS'!$B178*AG115</f>
        <v>0</v>
      </c>
      <c r="AH119" s="90">
        <f>'COGS-PRICE-MARGIN_CWS'!$B178*AH115</f>
        <v>0</v>
      </c>
      <c r="AI119" s="90">
        <f>'COGS-PRICE-MARGIN_CWS'!$B178*AI115</f>
        <v>0</v>
      </c>
      <c r="AJ119" s="90">
        <f>'COGS-PRICE-MARGIN_CWS'!$B178*AJ115</f>
        <v>0</v>
      </c>
      <c r="AK119" s="90">
        <f>'COGS-PRICE-MARGIN_CWS'!$B178*AK115</f>
        <v>0</v>
      </c>
      <c r="AL119" s="90">
        <f>'COGS-PRICE-MARGIN_CWS'!$B178*AL115</f>
        <v>0</v>
      </c>
      <c r="AM119" s="90">
        <f>'COGS-PRICE-MARGIN_CWS'!$B168*AM115</f>
        <v>0</v>
      </c>
      <c r="AN119" s="90">
        <f>'COGS-PRICE-MARGIN_CWS'!$B168*AN115</f>
        <v>0</v>
      </c>
      <c r="AO119" s="90">
        <f>'COGS-PRICE-MARGIN_CWS'!$B168*AO115</f>
        <v>0</v>
      </c>
      <c r="AP119" s="90">
        <f>'COGS-PRICE-MARGIN_CWS'!$B168*AP115</f>
        <v>0</v>
      </c>
      <c r="AQ119" s="90">
        <f>'COGS-PRICE-MARGIN_CWS'!$B168*AQ115</f>
        <v>0</v>
      </c>
      <c r="AR119" s="90">
        <f>'COGS-PRICE-MARGIN_CWS'!$B168*AR115</f>
        <v>0</v>
      </c>
      <c r="AS119" s="90">
        <f>'COGS-PRICE-MARGIN_CWS'!$B168*AS115</f>
        <v>0</v>
      </c>
      <c r="AT119" s="90">
        <f>'COGS-PRICE-MARGIN_CWS'!$B168*AT115</f>
        <v>0</v>
      </c>
      <c r="AU119" s="90">
        <f>'COGS-PRICE-MARGIN_CWS'!$B168*AU115</f>
        <v>0</v>
      </c>
      <c r="AV119" s="90">
        <f>'COGS-PRICE-MARGIN_CWS'!$B168*AV115</f>
        <v>0</v>
      </c>
      <c r="AW119" s="90">
        <f>'COGS-PRICE-MARGIN_CWS'!$B168*AW115</f>
        <v>0</v>
      </c>
      <c r="AX119" s="90">
        <f>'COGS-PRICE-MARGIN_CWS'!$B168*AX115</f>
        <v>0</v>
      </c>
      <c r="AY119" s="90">
        <f>'COGS-PRICE-MARGIN_CWS'!$B189*AY115</f>
        <v>0</v>
      </c>
      <c r="AZ119" s="90">
        <f>'COGS-PRICE-MARGIN_CWS'!$B189*AZ115</f>
        <v>0</v>
      </c>
      <c r="BA119" s="90">
        <f>'COGS-PRICE-MARGIN_CWS'!$B189*BA115</f>
        <v>0</v>
      </c>
      <c r="BB119" s="90">
        <f>'COGS-PRICE-MARGIN_CWS'!$B189*BB115</f>
        <v>0</v>
      </c>
      <c r="BC119" s="90">
        <f>'COGS-PRICE-MARGIN_CWS'!$B189*BC115</f>
        <v>0</v>
      </c>
      <c r="BD119" s="90">
        <f>'COGS-PRICE-MARGIN_CWS'!$B189*BD115</f>
        <v>0</v>
      </c>
      <c r="BE119" s="90">
        <f>'COGS-PRICE-MARGIN_CWS'!$B189*BE115</f>
        <v>0</v>
      </c>
      <c r="BF119" s="90">
        <f>'COGS-PRICE-MARGIN_CWS'!$B189*BF115</f>
        <v>0</v>
      </c>
      <c r="BG119" s="90">
        <f>'COGS-PRICE-MARGIN_CWS'!$B189*BG115</f>
        <v>0</v>
      </c>
      <c r="BH119" s="90">
        <f>'COGS-PRICE-MARGIN_CWS'!$B189*BH115</f>
        <v>0</v>
      </c>
      <c r="BI119" s="90">
        <f>'COGS-PRICE-MARGIN_CWS'!$B189*BI115</f>
        <v>0</v>
      </c>
      <c r="BJ119" s="90">
        <f>'COGS-PRICE-MARGIN_CWS'!$B189*BJ115</f>
        <v>0</v>
      </c>
      <c r="BK119" s="118" t="e">
        <f>SUM(C119:BJ119)</f>
        <v>#VALUE!</v>
      </c>
    </row>
    <row r="120" spans="1:64" customFormat="1" outlineLevel="1" x14ac:dyDescent="0.15">
      <c r="A120" s="47" t="s">
        <v>341</v>
      </c>
      <c r="C120" s="98">
        <f>'COGS-PRICE-MARGIN_CWS'!$C78</f>
        <v>0</v>
      </c>
      <c r="D120" s="98">
        <f>'COGS-PRICE-MARGIN_CWS'!$C78</f>
        <v>0</v>
      </c>
      <c r="E120" s="98">
        <f>'COGS-PRICE-MARGIN_CWS'!$C78</f>
        <v>0</v>
      </c>
      <c r="F120" s="98">
        <f>'COGS-PRICE-MARGIN_CWS'!$C78</f>
        <v>0</v>
      </c>
      <c r="G120" s="98">
        <f>'COGS-PRICE-MARGIN_CWS'!$C78</f>
        <v>0</v>
      </c>
      <c r="H120" s="98">
        <f>'COGS-PRICE-MARGIN_CWS'!$C78</f>
        <v>0</v>
      </c>
      <c r="I120" s="98">
        <f>'COGS-PRICE-MARGIN_CWS'!$C78</f>
        <v>0</v>
      </c>
      <c r="J120" s="98">
        <f>'COGS-PRICE-MARGIN_CWS'!$C78</f>
        <v>0</v>
      </c>
      <c r="K120" s="98">
        <f>'COGS-PRICE-MARGIN_CWS'!$C78</f>
        <v>0</v>
      </c>
      <c r="L120" s="98">
        <f>'COGS-PRICE-MARGIN_CWS'!$C78</f>
        <v>0</v>
      </c>
      <c r="M120" s="98">
        <f>'COGS-PRICE-MARGIN_CWS'!$C78</f>
        <v>0</v>
      </c>
      <c r="N120" s="98">
        <f>'COGS-PRICE-MARGIN_CWS'!$C78</f>
        <v>0</v>
      </c>
      <c r="O120" s="98">
        <f>'COGS-PRICE-MARGIN_CWS'!$C128</f>
        <v>0</v>
      </c>
      <c r="P120" s="98">
        <f>'COGS-PRICE-MARGIN_CWS'!$C128</f>
        <v>0</v>
      </c>
      <c r="Q120" s="98">
        <f>'COGS-PRICE-MARGIN_CWS'!$C128</f>
        <v>0</v>
      </c>
      <c r="R120" s="98">
        <f>'COGS-PRICE-MARGIN_CWS'!$C128</f>
        <v>0</v>
      </c>
      <c r="S120" s="98">
        <f>'COGS-PRICE-MARGIN_CWS'!$C128</f>
        <v>0</v>
      </c>
      <c r="T120" s="98">
        <f>'COGS-PRICE-MARGIN_CWS'!$C128</f>
        <v>0</v>
      </c>
      <c r="U120" s="98">
        <f>'COGS-PRICE-MARGIN_CWS'!$C128</f>
        <v>0</v>
      </c>
      <c r="V120" s="98">
        <f>'COGS-PRICE-MARGIN_CWS'!$C128</f>
        <v>0</v>
      </c>
      <c r="W120" s="98">
        <f>'COGS-PRICE-MARGIN_CWS'!$C128</f>
        <v>0</v>
      </c>
      <c r="X120" s="98">
        <f>'COGS-PRICE-MARGIN_CWS'!$C128</f>
        <v>0</v>
      </c>
      <c r="Y120" s="98">
        <f>'COGS-PRICE-MARGIN_CWS'!$C128</f>
        <v>0</v>
      </c>
      <c r="Z120" s="98">
        <f>'COGS-PRICE-MARGIN_CWS'!$C128</f>
        <v>0</v>
      </c>
      <c r="AA120" s="98">
        <f>'COGS-PRICE-MARGIN_CWS'!$C178</f>
        <v>0.09</v>
      </c>
      <c r="AB120" s="98">
        <f>'COGS-PRICE-MARGIN_CWS'!$C178</f>
        <v>0.09</v>
      </c>
      <c r="AC120" s="98">
        <f>'COGS-PRICE-MARGIN_CWS'!$C178</f>
        <v>0.09</v>
      </c>
      <c r="AD120" s="98">
        <f>'COGS-PRICE-MARGIN_CWS'!$C178</f>
        <v>0.09</v>
      </c>
      <c r="AE120" s="98">
        <f>'COGS-PRICE-MARGIN_CWS'!$C178</f>
        <v>0.09</v>
      </c>
      <c r="AF120" s="98">
        <f>'COGS-PRICE-MARGIN_CWS'!$C178</f>
        <v>0.09</v>
      </c>
      <c r="AG120" s="98">
        <f>'COGS-PRICE-MARGIN_CWS'!$C178</f>
        <v>0.09</v>
      </c>
      <c r="AH120" s="98">
        <f>'COGS-PRICE-MARGIN_CWS'!$C178</f>
        <v>0.09</v>
      </c>
      <c r="AI120" s="98">
        <f>'COGS-PRICE-MARGIN_CWS'!$C178</f>
        <v>0.09</v>
      </c>
      <c r="AJ120" s="98">
        <f>'COGS-PRICE-MARGIN_CWS'!$C178</f>
        <v>0.09</v>
      </c>
      <c r="AK120" s="98">
        <f>'COGS-PRICE-MARGIN_CWS'!$C178</f>
        <v>0.09</v>
      </c>
      <c r="AL120" s="98">
        <f>'COGS-PRICE-MARGIN_CWS'!$C178</f>
        <v>0.09</v>
      </c>
      <c r="AM120" s="98">
        <f>'COGS-PRICE-MARGIN_CWS'!$C168</f>
        <v>0</v>
      </c>
      <c r="AN120" s="98">
        <f>'COGS-PRICE-MARGIN_CWS'!$C168</f>
        <v>0</v>
      </c>
      <c r="AO120" s="98">
        <f>'COGS-PRICE-MARGIN_CWS'!$C168</f>
        <v>0</v>
      </c>
      <c r="AP120" s="98">
        <f>'COGS-PRICE-MARGIN_CWS'!$C168</f>
        <v>0</v>
      </c>
      <c r="AQ120" s="98">
        <f>'COGS-PRICE-MARGIN_CWS'!$C168</f>
        <v>0</v>
      </c>
      <c r="AR120" s="98">
        <f>'COGS-PRICE-MARGIN_CWS'!$C168</f>
        <v>0</v>
      </c>
      <c r="AS120" s="98">
        <f>'COGS-PRICE-MARGIN_CWS'!$C168</f>
        <v>0</v>
      </c>
      <c r="AT120" s="98">
        <f>'COGS-PRICE-MARGIN_CWS'!$C168</f>
        <v>0</v>
      </c>
      <c r="AU120" s="98">
        <f>'COGS-PRICE-MARGIN_CWS'!$C168</f>
        <v>0</v>
      </c>
      <c r="AV120" s="98">
        <f>'COGS-PRICE-MARGIN_CWS'!$C168</f>
        <v>0</v>
      </c>
      <c r="AW120" s="98">
        <f>'COGS-PRICE-MARGIN_CWS'!$C168</f>
        <v>0</v>
      </c>
      <c r="AX120" s="98">
        <f>'COGS-PRICE-MARGIN_CWS'!$C168</f>
        <v>0</v>
      </c>
      <c r="AY120" s="98">
        <f>'COGS-PRICE-MARGIN_CWS'!$C189</f>
        <v>0</v>
      </c>
      <c r="AZ120" s="98">
        <f>'COGS-PRICE-MARGIN_CWS'!$C189</f>
        <v>0</v>
      </c>
      <c r="BA120" s="98">
        <f>'COGS-PRICE-MARGIN_CWS'!$C189</f>
        <v>0</v>
      </c>
      <c r="BB120" s="98">
        <f>'COGS-PRICE-MARGIN_CWS'!$C189</f>
        <v>0</v>
      </c>
      <c r="BC120" s="98">
        <f>'COGS-PRICE-MARGIN_CWS'!$C189</f>
        <v>0</v>
      </c>
      <c r="BD120" s="98">
        <f>'COGS-PRICE-MARGIN_CWS'!$C189</f>
        <v>0</v>
      </c>
      <c r="BE120" s="98">
        <f>'COGS-PRICE-MARGIN_CWS'!$C189</f>
        <v>0</v>
      </c>
      <c r="BF120" s="98">
        <f>'COGS-PRICE-MARGIN_CWS'!$C189</f>
        <v>0</v>
      </c>
      <c r="BG120" s="98">
        <f>'COGS-PRICE-MARGIN_CWS'!$C189</f>
        <v>0</v>
      </c>
      <c r="BH120" s="98">
        <f>'COGS-PRICE-MARGIN_CWS'!$C189</f>
        <v>0</v>
      </c>
      <c r="BI120" s="98">
        <f>'COGS-PRICE-MARGIN_CWS'!$C189</f>
        <v>0</v>
      </c>
      <c r="BJ120" s="98">
        <f>'COGS-PRICE-MARGIN_CWS'!$C189</f>
        <v>0</v>
      </c>
      <c r="BK120" s="118"/>
    </row>
    <row r="121" spans="1:64" customFormat="1" outlineLevel="1" x14ac:dyDescent="0.15">
      <c r="A121" s="47" t="str">
        <f>A119 &amp; " Ingreso"</f>
        <v>Plato servicio Ingreso</v>
      </c>
      <c r="C121" s="169" t="e">
        <f t="shared" ref="C121:BJ121" si="61">C119*(1-C120)</f>
        <v>#VALUE!</v>
      </c>
      <c r="D121" s="169" t="e">
        <f t="shared" si="61"/>
        <v>#VALUE!</v>
      </c>
      <c r="E121" s="169" t="e">
        <f t="shared" si="61"/>
        <v>#VALUE!</v>
      </c>
      <c r="F121" s="169" t="e">
        <f t="shared" si="61"/>
        <v>#VALUE!</v>
      </c>
      <c r="G121" s="169" t="e">
        <f t="shared" si="61"/>
        <v>#VALUE!</v>
      </c>
      <c r="H121" s="169" t="e">
        <f t="shared" si="61"/>
        <v>#VALUE!</v>
      </c>
      <c r="I121" s="169" t="e">
        <f t="shared" si="61"/>
        <v>#VALUE!</v>
      </c>
      <c r="J121" s="169" t="e">
        <f t="shared" si="61"/>
        <v>#VALUE!</v>
      </c>
      <c r="K121" s="169" t="e">
        <f t="shared" si="61"/>
        <v>#VALUE!</v>
      </c>
      <c r="L121" s="169" t="e">
        <f t="shared" si="61"/>
        <v>#VALUE!</v>
      </c>
      <c r="M121" s="169" t="e">
        <f t="shared" si="61"/>
        <v>#VALUE!</v>
      </c>
      <c r="N121" s="169" t="e">
        <f t="shared" si="61"/>
        <v>#VALUE!</v>
      </c>
      <c r="O121" s="169">
        <f t="shared" si="61"/>
        <v>483000</v>
      </c>
      <c r="P121" s="169">
        <f t="shared" si="61"/>
        <v>0</v>
      </c>
      <c r="Q121" s="169">
        <f t="shared" si="61"/>
        <v>0</v>
      </c>
      <c r="R121" s="169">
        <f t="shared" si="61"/>
        <v>0</v>
      </c>
      <c r="S121" s="169">
        <f t="shared" si="61"/>
        <v>0</v>
      </c>
      <c r="T121" s="169">
        <f t="shared" si="61"/>
        <v>0</v>
      </c>
      <c r="U121" s="169">
        <f t="shared" si="61"/>
        <v>0</v>
      </c>
      <c r="V121" s="169">
        <f t="shared" si="61"/>
        <v>0</v>
      </c>
      <c r="W121" s="169">
        <f t="shared" si="61"/>
        <v>0</v>
      </c>
      <c r="X121" s="169">
        <f t="shared" si="61"/>
        <v>0</v>
      </c>
      <c r="Y121" s="169">
        <f t="shared" si="61"/>
        <v>0</v>
      </c>
      <c r="Z121" s="169">
        <f t="shared" si="61"/>
        <v>0</v>
      </c>
      <c r="AA121" s="169" t="e">
        <f t="shared" si="61"/>
        <v>#VALUE!</v>
      </c>
      <c r="AB121" s="169">
        <f t="shared" si="61"/>
        <v>0</v>
      </c>
      <c r="AC121" s="169">
        <f t="shared" si="61"/>
        <v>0</v>
      </c>
      <c r="AD121" s="169">
        <f t="shared" si="61"/>
        <v>0</v>
      </c>
      <c r="AE121" s="169">
        <f t="shared" si="61"/>
        <v>0</v>
      </c>
      <c r="AF121" s="169">
        <f t="shared" si="61"/>
        <v>0</v>
      </c>
      <c r="AG121" s="169">
        <f t="shared" si="61"/>
        <v>0</v>
      </c>
      <c r="AH121" s="169">
        <f t="shared" si="61"/>
        <v>0</v>
      </c>
      <c r="AI121" s="169">
        <f t="shared" si="61"/>
        <v>0</v>
      </c>
      <c r="AJ121" s="169">
        <f t="shared" si="61"/>
        <v>0</v>
      </c>
      <c r="AK121" s="169">
        <f t="shared" si="61"/>
        <v>0</v>
      </c>
      <c r="AL121" s="169">
        <f t="shared" si="61"/>
        <v>0</v>
      </c>
      <c r="AM121" s="90">
        <f t="shared" si="61"/>
        <v>0</v>
      </c>
      <c r="AN121" s="90">
        <f t="shared" si="61"/>
        <v>0</v>
      </c>
      <c r="AO121" s="90">
        <f t="shared" si="61"/>
        <v>0</v>
      </c>
      <c r="AP121" s="90">
        <f t="shared" si="61"/>
        <v>0</v>
      </c>
      <c r="AQ121" s="90">
        <f t="shared" si="61"/>
        <v>0</v>
      </c>
      <c r="AR121" s="90">
        <f t="shared" si="61"/>
        <v>0</v>
      </c>
      <c r="AS121" s="90">
        <f t="shared" si="61"/>
        <v>0</v>
      </c>
      <c r="AT121" s="90">
        <f t="shared" si="61"/>
        <v>0</v>
      </c>
      <c r="AU121" s="90">
        <f t="shared" si="61"/>
        <v>0</v>
      </c>
      <c r="AV121" s="90">
        <f t="shared" si="61"/>
        <v>0</v>
      </c>
      <c r="AW121" s="90">
        <f t="shared" si="61"/>
        <v>0</v>
      </c>
      <c r="AX121" s="90">
        <f t="shared" si="61"/>
        <v>0</v>
      </c>
      <c r="AY121" s="90">
        <f t="shared" si="61"/>
        <v>0</v>
      </c>
      <c r="AZ121" s="90">
        <f t="shared" si="61"/>
        <v>0</v>
      </c>
      <c r="BA121" s="90">
        <f t="shared" si="61"/>
        <v>0</v>
      </c>
      <c r="BB121" s="90">
        <f t="shared" si="61"/>
        <v>0</v>
      </c>
      <c r="BC121" s="90">
        <f t="shared" si="61"/>
        <v>0</v>
      </c>
      <c r="BD121" s="90">
        <f t="shared" si="61"/>
        <v>0</v>
      </c>
      <c r="BE121" s="90">
        <f t="shared" si="61"/>
        <v>0</v>
      </c>
      <c r="BF121" s="90">
        <f t="shared" si="61"/>
        <v>0</v>
      </c>
      <c r="BG121" s="90">
        <f t="shared" si="61"/>
        <v>0</v>
      </c>
      <c r="BH121" s="90">
        <f t="shared" si="61"/>
        <v>0</v>
      </c>
      <c r="BI121" s="90">
        <f t="shared" si="61"/>
        <v>0</v>
      </c>
      <c r="BJ121" s="90">
        <f t="shared" si="61"/>
        <v>0</v>
      </c>
      <c r="BK121" s="118" t="e">
        <f>SUM(C121:BJ121)</f>
        <v>#VALUE!</v>
      </c>
    </row>
    <row r="122" spans="1:64" customFormat="1" outlineLevel="1" x14ac:dyDescent="0.15">
      <c r="A122" s="47" t="s">
        <v>354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customFormat="1" outlineLevel="1" x14ac:dyDescent="0.15">
      <c r="BK123" s="118"/>
    </row>
    <row r="124" spans="1:64" customFormat="1" outlineLevel="1" x14ac:dyDescent="0.15">
      <c r="A124" s="16" t="str">
        <f>A116</f>
        <v>Local Services Units</v>
      </c>
      <c r="BK124" s="118"/>
    </row>
    <row r="125" spans="1:64" customFormat="1" outlineLevel="1" x14ac:dyDescent="0.15">
      <c r="A125" s="47" t="str">
        <f>'COGS-PRICE-MARGIN_CWS'!A86</f>
        <v>Servicio</v>
      </c>
      <c r="C125" s="169">
        <f>'COGS-PRICE-MARGIN_CWS'!$B90*C116</f>
        <v>0</v>
      </c>
      <c r="D125" s="169">
        <f>'COGS-PRICE-MARGIN_CWS'!$B90*D116</f>
        <v>0</v>
      </c>
      <c r="E125" s="169">
        <f>'COGS-PRICE-MARGIN_CWS'!$B90*E116</f>
        <v>0</v>
      </c>
      <c r="F125" s="90">
        <f>'COGS-PRICE-MARGIN_CWS'!$B90*F116</f>
        <v>0</v>
      </c>
      <c r="G125" s="90">
        <f>'COGS-PRICE-MARGIN_CWS'!$B90*G116</f>
        <v>0</v>
      </c>
      <c r="H125" s="90">
        <f>'COGS-PRICE-MARGIN_CWS'!$B90*H116</f>
        <v>0</v>
      </c>
      <c r="I125" s="90">
        <f>'COGS-PRICE-MARGIN_CWS'!$B90*I116</f>
        <v>0</v>
      </c>
      <c r="J125" s="90">
        <f>'COGS-PRICE-MARGIN_CWS'!$B90*J116</f>
        <v>0</v>
      </c>
      <c r="K125" s="90">
        <f>'COGS-PRICE-MARGIN_CWS'!$B90*K116</f>
        <v>0</v>
      </c>
      <c r="L125" s="90">
        <f>'COGS-PRICE-MARGIN_CWS'!$B90*L116</f>
        <v>0</v>
      </c>
      <c r="M125" s="90">
        <f>'COGS-PRICE-MARGIN_CWS'!$B90*M116</f>
        <v>0</v>
      </c>
      <c r="N125" s="90">
        <f>'COGS-PRICE-MARGIN_CWS'!$B90*N116</f>
        <v>0</v>
      </c>
      <c r="O125" s="169">
        <f>'COGS-PRICE-MARGIN_CWS'!$B136*O116</f>
        <v>0</v>
      </c>
      <c r="P125" s="169">
        <f>'COGS-PRICE-MARGIN_CWS'!$B136*P116</f>
        <v>0</v>
      </c>
      <c r="Q125" s="169">
        <f>'COGS-PRICE-MARGIN_CWS'!$B136*Q116</f>
        <v>0</v>
      </c>
      <c r="R125" s="169">
        <f>'COGS-PRICE-MARGIN_CWS'!$B136*R116</f>
        <v>0</v>
      </c>
      <c r="S125" s="169">
        <f>'COGS-PRICE-MARGIN_CWS'!$B136*S116</f>
        <v>0</v>
      </c>
      <c r="T125" s="169">
        <f>'COGS-PRICE-MARGIN_CWS'!$B136*T116</f>
        <v>0</v>
      </c>
      <c r="U125" s="169">
        <f>'COGS-PRICE-MARGIN_CWS'!$B136*U116</f>
        <v>0</v>
      </c>
      <c r="V125" s="169">
        <f>'COGS-PRICE-MARGIN_CWS'!$B136*V116</f>
        <v>0</v>
      </c>
      <c r="W125" s="169">
        <f>'COGS-PRICE-MARGIN_CWS'!$B136*W116</f>
        <v>0</v>
      </c>
      <c r="X125" s="169">
        <f>'COGS-PRICE-MARGIN_CWS'!$B136*X116</f>
        <v>0</v>
      </c>
      <c r="Y125" s="169">
        <f>'COGS-PRICE-MARGIN_CWS'!$B136*Y116</f>
        <v>0</v>
      </c>
      <c r="Z125" s="169">
        <f>'COGS-PRICE-MARGIN_CWS'!$B136*Z116</f>
        <v>0</v>
      </c>
      <c r="AA125" s="90" t="e">
        <f>'COGS-PRICE-MARGIN_CWS'!$B186*AA116</f>
        <v>#VALUE!</v>
      </c>
      <c r="AB125" s="90">
        <f>'COGS-PRICE-MARGIN_CWS'!$B186*AB116</f>
        <v>0</v>
      </c>
      <c r="AC125" s="90">
        <f>'COGS-PRICE-MARGIN_CWS'!$B186*AC116</f>
        <v>0</v>
      </c>
      <c r="AD125" s="90">
        <f>'COGS-PRICE-MARGIN_CWS'!$B186*AD116</f>
        <v>0</v>
      </c>
      <c r="AE125" s="90">
        <f>'COGS-PRICE-MARGIN_CWS'!$B186*AE116</f>
        <v>0</v>
      </c>
      <c r="AF125" s="90">
        <f>'COGS-PRICE-MARGIN_CWS'!$B186*AF116</f>
        <v>0</v>
      </c>
      <c r="AG125" s="90">
        <f>'COGS-PRICE-MARGIN_CWS'!$B186*AG116</f>
        <v>0</v>
      </c>
      <c r="AH125" s="90">
        <f>'COGS-PRICE-MARGIN_CWS'!$B186*AH116</f>
        <v>0</v>
      </c>
      <c r="AI125" s="90">
        <f>'COGS-PRICE-MARGIN_CWS'!$B186*AI116</f>
        <v>0</v>
      </c>
      <c r="AJ125" s="90">
        <f>'COGS-PRICE-MARGIN_CWS'!$B186*AJ116</f>
        <v>0</v>
      </c>
      <c r="AK125" s="90">
        <f>'COGS-PRICE-MARGIN_CWS'!$B186*AK116</f>
        <v>0</v>
      </c>
      <c r="AL125" s="90">
        <f>'COGS-PRICE-MARGIN_CWS'!$B186*AL116</f>
        <v>0</v>
      </c>
      <c r="AM125" s="90">
        <f>'COGS-PRICE-MARGIN_CWS'!$B174*AM116</f>
        <v>0</v>
      </c>
      <c r="AN125" s="90">
        <f>'COGS-PRICE-MARGIN_CWS'!$B174*AN116</f>
        <v>0</v>
      </c>
      <c r="AO125" s="90">
        <f>'COGS-PRICE-MARGIN_CWS'!$B174*AO116</f>
        <v>0</v>
      </c>
      <c r="AP125" s="90">
        <f>'COGS-PRICE-MARGIN_CWS'!$B174*AP116</f>
        <v>0</v>
      </c>
      <c r="AQ125" s="90">
        <f>'COGS-PRICE-MARGIN_CWS'!$B174*AQ116</f>
        <v>0</v>
      </c>
      <c r="AR125" s="90">
        <f>'COGS-PRICE-MARGIN_CWS'!$B174*AR116</f>
        <v>0</v>
      </c>
      <c r="AS125" s="90">
        <f>'COGS-PRICE-MARGIN_CWS'!$B174*AS116</f>
        <v>0</v>
      </c>
      <c r="AT125" s="90">
        <f>'COGS-PRICE-MARGIN_CWS'!$B174*AT116</f>
        <v>0</v>
      </c>
      <c r="AU125" s="90">
        <f>'COGS-PRICE-MARGIN_CWS'!$B174*AU116</f>
        <v>0</v>
      </c>
      <c r="AV125" s="90">
        <f>'COGS-PRICE-MARGIN_CWS'!$B174*AV116</f>
        <v>0</v>
      </c>
      <c r="AW125" s="90">
        <f>'COGS-PRICE-MARGIN_CWS'!$B174*AW116</f>
        <v>0</v>
      </c>
      <c r="AX125" s="90">
        <f>'COGS-PRICE-MARGIN_CWS'!$B174*AX116</f>
        <v>0</v>
      </c>
      <c r="AY125" s="90" t="e">
        <f>'COGS-PRICE-MARGIN_CWS'!$B195*AY116</f>
        <v>#VALUE!</v>
      </c>
      <c r="AZ125" s="90" t="e">
        <f>'COGS-PRICE-MARGIN_CWS'!$B195*AZ116</f>
        <v>#VALUE!</v>
      </c>
      <c r="BA125" s="90" t="e">
        <f>'COGS-PRICE-MARGIN_CWS'!$B195*BA116</f>
        <v>#VALUE!</v>
      </c>
      <c r="BB125" s="90" t="e">
        <f>'COGS-PRICE-MARGIN_CWS'!$B195*BB116</f>
        <v>#VALUE!</v>
      </c>
      <c r="BC125" s="90" t="e">
        <f>'COGS-PRICE-MARGIN_CWS'!$B195*BC116</f>
        <v>#VALUE!</v>
      </c>
      <c r="BD125" s="90" t="e">
        <f>'COGS-PRICE-MARGIN_CWS'!$B195*BD116</f>
        <v>#VALUE!</v>
      </c>
      <c r="BE125" s="90" t="e">
        <f>'COGS-PRICE-MARGIN_CWS'!$B195*BE116</f>
        <v>#VALUE!</v>
      </c>
      <c r="BF125" s="90" t="e">
        <f>'COGS-PRICE-MARGIN_CWS'!$B195*BF116</f>
        <v>#VALUE!</v>
      </c>
      <c r="BG125" s="90" t="e">
        <f>'COGS-PRICE-MARGIN_CWS'!$B195*BG116</f>
        <v>#VALUE!</v>
      </c>
      <c r="BH125" s="90" t="e">
        <f>'COGS-PRICE-MARGIN_CWS'!$B195*BH116</f>
        <v>#VALUE!</v>
      </c>
      <c r="BI125" s="90" t="e">
        <f>'COGS-PRICE-MARGIN_CWS'!$B195*BI116</f>
        <v>#VALUE!</v>
      </c>
      <c r="BJ125" s="90" t="e">
        <f>'COGS-PRICE-MARGIN_CWS'!$B195*BJ116</f>
        <v>#VALUE!</v>
      </c>
      <c r="BK125" s="118" t="e">
        <f>SUM(C125:BJ125)</f>
        <v>#VALUE!</v>
      </c>
    </row>
    <row r="126" spans="1:64" customFormat="1" outlineLevel="1" x14ac:dyDescent="0.15">
      <c r="A126" s="47" t="s">
        <v>353</v>
      </c>
      <c r="C126" s="12">
        <f>'REV-REC-MAINT_CWS'!F219</f>
        <v>0</v>
      </c>
      <c r="D126" s="12">
        <f>'REV-REC-MAINT_CWS'!G219</f>
        <v>0</v>
      </c>
      <c r="E126" s="12">
        <f>'REV-REC-MAINT_CWS'!H219</f>
        <v>0</v>
      </c>
      <c r="F126" s="12">
        <f>'REV-REC-MAINT_CWS'!I219</f>
        <v>0</v>
      </c>
      <c r="G126" s="12">
        <f>'REV-REC-MAINT_CWS'!J219</f>
        <v>0</v>
      </c>
      <c r="H126" s="12">
        <f>'REV-REC-MAINT_CWS'!K219</f>
        <v>0</v>
      </c>
      <c r="I126" s="12">
        <f>'REV-REC-MAINT_CWS'!L219</f>
        <v>0</v>
      </c>
      <c r="J126" s="12">
        <f>'REV-REC-MAINT_CWS'!M219</f>
        <v>0</v>
      </c>
      <c r="K126" s="12">
        <f>'REV-REC-MAINT_CWS'!N219</f>
        <v>0</v>
      </c>
      <c r="L126" s="12">
        <f>'REV-REC-MAINT_CWS'!O219</f>
        <v>0</v>
      </c>
      <c r="M126" s="12">
        <f>'REV-REC-MAINT_CWS'!P219</f>
        <v>0</v>
      </c>
      <c r="N126" s="12">
        <f>'REV-REC-MAINT_CWS'!Q219</f>
        <v>0</v>
      </c>
      <c r="O126" s="12">
        <f>'REV-REC-MAINT_CWS'!R219</f>
        <v>0</v>
      </c>
      <c r="P126" s="12">
        <f>'REV-REC-MAINT_CWS'!S219</f>
        <v>0</v>
      </c>
      <c r="Q126" s="12">
        <f>'REV-REC-MAINT_CWS'!T219</f>
        <v>0</v>
      </c>
      <c r="R126" s="12">
        <f>'REV-REC-MAINT_CWS'!U219</f>
        <v>0</v>
      </c>
      <c r="S126" s="12">
        <f>'REV-REC-MAINT_CWS'!V219</f>
        <v>0</v>
      </c>
      <c r="T126" s="12">
        <f>'REV-REC-MAINT_CWS'!W219</f>
        <v>0</v>
      </c>
      <c r="U126" s="12">
        <f>'REV-REC-MAINT_CWS'!X219</f>
        <v>0</v>
      </c>
      <c r="V126" s="12">
        <f>'REV-REC-MAINT_CWS'!Y219</f>
        <v>0</v>
      </c>
      <c r="W126" s="12">
        <f>'REV-REC-MAINT_CWS'!Z219</f>
        <v>0</v>
      </c>
      <c r="X126" s="12">
        <f>'REV-REC-MAINT_CWS'!AA219</f>
        <v>0</v>
      </c>
      <c r="Y126" s="12">
        <f>'REV-REC-MAINT_CWS'!AB219</f>
        <v>0</v>
      </c>
      <c r="Z126" s="12">
        <f>'REV-REC-MAINT_CWS'!AC219</f>
        <v>0</v>
      </c>
      <c r="AA126" s="12">
        <f>'REV-REC-MAINT_CWS'!AD219</f>
        <v>0</v>
      </c>
      <c r="AB126" s="12">
        <f>'REV-REC-MAINT_CWS'!AE219</f>
        <v>0</v>
      </c>
      <c r="AC126" s="12">
        <f>'REV-REC-MAINT_CWS'!AF219</f>
        <v>0</v>
      </c>
      <c r="AD126" s="12">
        <f>'REV-REC-MAINT_CWS'!AG219</f>
        <v>0</v>
      </c>
      <c r="AE126" s="12">
        <f>'REV-REC-MAINT_CWS'!AH219</f>
        <v>0</v>
      </c>
      <c r="AF126" s="12">
        <f>'REV-REC-MAINT_CWS'!AI219</f>
        <v>0</v>
      </c>
      <c r="AG126" s="12">
        <f>'REV-REC-MAINT_CWS'!AJ219</f>
        <v>0</v>
      </c>
      <c r="AH126" s="12">
        <f>'REV-REC-MAINT_CWS'!AK219</f>
        <v>0</v>
      </c>
      <c r="AI126" s="12">
        <f>'REV-REC-MAINT_CWS'!AL219</f>
        <v>0</v>
      </c>
      <c r="AJ126" s="12">
        <f>'REV-REC-MAINT_CWS'!AM219</f>
        <v>0</v>
      </c>
      <c r="AK126" s="12">
        <f>'REV-REC-MAINT_CWS'!AN219</f>
        <v>0</v>
      </c>
      <c r="AL126" s="12">
        <f>'REV-REC-MAINT_CWS'!AO219</f>
        <v>0</v>
      </c>
      <c r="AM126" s="12">
        <f>'REV-REC-MAINT_CWS'!AP219</f>
        <v>0</v>
      </c>
      <c r="AN126" s="12">
        <f>'REV-REC-MAINT_CWS'!AQ219</f>
        <v>0</v>
      </c>
      <c r="AO126" s="12">
        <f>'REV-REC-MAINT_CWS'!AR219</f>
        <v>0</v>
      </c>
      <c r="AP126" s="12">
        <f>'REV-REC-MAINT_CWS'!AS219</f>
        <v>0</v>
      </c>
      <c r="AQ126" s="12">
        <f>'REV-REC-MAINT_CWS'!AT219</f>
        <v>0</v>
      </c>
      <c r="AR126" s="12">
        <f>'REV-REC-MAINT_CWS'!AU219</f>
        <v>0</v>
      </c>
      <c r="AS126" s="12">
        <f>'REV-REC-MAINT_CWS'!AV219</f>
        <v>0</v>
      </c>
      <c r="AT126" s="12">
        <f>'REV-REC-MAINT_CWS'!AW219</f>
        <v>0</v>
      </c>
      <c r="AU126" s="12">
        <f>'REV-REC-MAINT_CWS'!AX219</f>
        <v>0</v>
      </c>
      <c r="AV126" s="12">
        <f>'REV-REC-MAINT_CWS'!AY219</f>
        <v>0</v>
      </c>
      <c r="AW126" s="12">
        <f>'REV-REC-MAINT_CWS'!AZ219</f>
        <v>0</v>
      </c>
      <c r="AX126" s="12">
        <f>'REV-REC-MAINT_CWS'!BA219</f>
        <v>0</v>
      </c>
      <c r="AY126" s="12">
        <f>'REV-REC-MAINT_CWS'!BB219</f>
        <v>0</v>
      </c>
      <c r="AZ126" s="12">
        <f>'REV-REC-MAINT_CWS'!BC219</f>
        <v>0</v>
      </c>
      <c r="BA126" s="12">
        <f>'REV-REC-MAINT_CWS'!BD219</f>
        <v>0</v>
      </c>
      <c r="BB126" s="12">
        <f>'REV-REC-MAINT_CWS'!BE219</f>
        <v>0</v>
      </c>
      <c r="BC126" s="12">
        <f>'REV-REC-MAINT_CWS'!BF219</f>
        <v>0</v>
      </c>
      <c r="BD126" s="12">
        <f>'REV-REC-MAINT_CWS'!BG219</f>
        <v>0</v>
      </c>
      <c r="BE126" s="12">
        <f>'REV-REC-MAINT_CWS'!BH219</f>
        <v>0</v>
      </c>
      <c r="BF126" s="12">
        <f>'REV-REC-MAINT_CWS'!BI219</f>
        <v>0</v>
      </c>
      <c r="BG126" s="12">
        <f>'REV-REC-MAINT_CWS'!BJ219</f>
        <v>0</v>
      </c>
      <c r="BH126" s="12">
        <f>'REV-REC-MAINT_CWS'!BK219</f>
        <v>0</v>
      </c>
      <c r="BI126" s="12">
        <f>'REV-REC-MAINT_CWS'!BL219</f>
        <v>0</v>
      </c>
      <c r="BJ126" s="12">
        <f>'REV-REC-MAINT_CWS'!BM219</f>
        <v>0</v>
      </c>
      <c r="BK126" s="118">
        <f>SUM(C126:BJ126)</f>
        <v>0</v>
      </c>
    </row>
    <row r="127" spans="1:64" x14ac:dyDescent="0.15">
      <c r="A127" s="47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63"/>
      <c r="AK127" s="63"/>
      <c r="AL127" s="63"/>
      <c r="AM127" s="63"/>
      <c r="AN127" s="63"/>
      <c r="AO127" s="63"/>
      <c r="AP127" s="63"/>
      <c r="AQ127" s="63"/>
      <c r="AR127" s="63"/>
      <c r="AS127" s="63"/>
      <c r="AT127" s="63"/>
      <c r="AU127" s="63"/>
      <c r="AV127" s="63"/>
      <c r="AW127" s="63"/>
      <c r="AX127" s="63"/>
      <c r="AY127" s="63"/>
      <c r="AZ127" s="63"/>
      <c r="BA127" s="63"/>
      <c r="BB127" s="63"/>
      <c r="BC127" s="63"/>
      <c r="BD127" s="63"/>
      <c r="BE127" s="63"/>
      <c r="BF127" s="63"/>
      <c r="BG127" s="63"/>
      <c r="BH127" s="63"/>
      <c r="BI127" s="63"/>
      <c r="BJ127" s="63"/>
      <c r="BL127" s="178"/>
    </row>
    <row r="128" spans="1:64" x14ac:dyDescent="0.15">
      <c r="A128" s="47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  <c r="AB128" s="63"/>
      <c r="AC128" s="63"/>
      <c r="AD128" s="63"/>
      <c r="AE128" s="63"/>
      <c r="AF128" s="63"/>
      <c r="AG128" s="63"/>
      <c r="AH128" s="63"/>
      <c r="AI128" s="63"/>
      <c r="AJ128" s="63"/>
      <c r="AK128" s="63"/>
      <c r="AL128" s="63"/>
      <c r="AM128" s="63"/>
      <c r="AN128" s="63"/>
      <c r="AO128" s="63"/>
      <c r="AP128" s="63"/>
      <c r="AQ128" s="63"/>
      <c r="AR128" s="63"/>
      <c r="AS128" s="63"/>
      <c r="AT128" s="63"/>
      <c r="AU128" s="63"/>
      <c r="AV128" s="63"/>
      <c r="AW128" s="63"/>
      <c r="AX128" s="63"/>
      <c r="AY128" s="63"/>
      <c r="AZ128" s="63"/>
      <c r="BA128" s="63"/>
      <c r="BB128" s="63"/>
      <c r="BC128" s="63"/>
      <c r="BD128" s="63"/>
      <c r="BE128" s="63"/>
      <c r="BF128" s="63"/>
      <c r="BG128" s="63"/>
      <c r="BH128" s="63"/>
      <c r="BI128" s="63"/>
      <c r="BJ128" s="63"/>
      <c r="BL128" s="178"/>
    </row>
    <row r="129" spans="1:64" x14ac:dyDescent="0.15"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</row>
    <row r="130" spans="1:64" x14ac:dyDescent="0.15">
      <c r="A130" s="33" t="s">
        <v>360</v>
      </c>
      <c r="C130" s="63">
        <f>C88+C83+C56</f>
        <v>0</v>
      </c>
      <c r="D130" s="63">
        <f>D88+D83+D56</f>
        <v>0</v>
      </c>
      <c r="E130" s="63">
        <f>E88+E83+E56</f>
        <v>0</v>
      </c>
      <c r="F130" s="63">
        <f>F88+F83+F56</f>
        <v>86900</v>
      </c>
      <c r="G130" s="63">
        <f>G88+G83+G56</f>
        <v>103280</v>
      </c>
      <c r="H130" s="63">
        <f>H88+H83+H56</f>
        <v>119660</v>
      </c>
      <c r="I130" s="63">
        <f>I88+I83+I56</f>
        <v>86900</v>
      </c>
      <c r="J130" s="63">
        <f>J88+J83+J56</f>
        <v>103280</v>
      </c>
      <c r="K130" s="63">
        <f>K88+K83+K56</f>
        <v>68020</v>
      </c>
      <c r="L130" s="63">
        <f>L88+L83+L56</f>
        <v>68020</v>
      </c>
      <c r="M130" s="63">
        <f>M88+M83+M56</f>
        <v>68020</v>
      </c>
      <c r="N130" s="63">
        <f>N88+N83+N56</f>
        <v>35260</v>
      </c>
      <c r="O130" s="63">
        <f>O88+O83+O56</f>
        <v>308160</v>
      </c>
      <c r="P130" s="63">
        <f>P88+P83+P56</f>
        <v>500760</v>
      </c>
      <c r="Q130" s="63">
        <f>Q88+Q83+Q56</f>
        <v>558540</v>
      </c>
      <c r="R130" s="63">
        <f>R88+R83+R56</f>
        <v>558540</v>
      </c>
      <c r="S130" s="63">
        <f>S88+S83+S56</f>
        <v>616320</v>
      </c>
      <c r="T130" s="63">
        <f>T88+T83+T56</f>
        <v>674100</v>
      </c>
      <c r="U130" s="63">
        <f>U88+U83+U56</f>
        <v>558540</v>
      </c>
      <c r="V130" s="63">
        <f>V88+V83+V56</f>
        <v>616320</v>
      </c>
      <c r="W130" s="63">
        <f>W88+W83+W56</f>
        <v>500760</v>
      </c>
      <c r="X130" s="63">
        <f>X88+X83+X56</f>
        <v>500760</v>
      </c>
      <c r="Y130" s="63">
        <f>Y88+Y83+Y56</f>
        <v>500760</v>
      </c>
      <c r="Z130" s="63">
        <f>Z88+Z83+Z56</f>
        <v>308160</v>
      </c>
      <c r="AA130" s="63">
        <f>AA88+AA83+AA56</f>
        <v>636123.99</v>
      </c>
      <c r="AB130" s="63">
        <f>AB88+AB83+AB56</f>
        <v>1030959.57</v>
      </c>
      <c r="AC130" s="63">
        <f>AC88+AC83+AC56</f>
        <v>1162571.43</v>
      </c>
      <c r="AD130" s="63">
        <f>AD88+AD83+AD56</f>
        <v>1162571.43</v>
      </c>
      <c r="AE130" s="63">
        <f>AE88+AE83+AE56</f>
        <v>1272247.98</v>
      </c>
      <c r="AF130" s="63">
        <f>AF88+AF83+AF56</f>
        <v>1403859.84</v>
      </c>
      <c r="AG130" s="63">
        <f>AG88+AG83+AG56</f>
        <v>1162571.43</v>
      </c>
      <c r="AH130" s="63">
        <f>AH88+AH83+AH56</f>
        <v>1272247.98</v>
      </c>
      <c r="AI130" s="63">
        <f>AI88+AI83+AI56</f>
        <v>1030959.57</v>
      </c>
      <c r="AJ130" s="63">
        <f>AJ88+AJ83+AJ56</f>
        <v>1030959.57</v>
      </c>
      <c r="AK130" s="63">
        <f>AK88+AK83+AK56</f>
        <v>1030959.57</v>
      </c>
      <c r="AL130" s="63">
        <f>AL88+AL83+AL56</f>
        <v>636123.99</v>
      </c>
      <c r="AM130" s="63" t="e">
        <f>AM88+AM83+AM56</f>
        <v>#REF!</v>
      </c>
      <c r="AN130" s="63" t="e">
        <f>AN88+AN83+AN56</f>
        <v>#REF!</v>
      </c>
      <c r="AO130" s="63" t="e">
        <f>AO88+AO83+AO56</f>
        <v>#REF!</v>
      </c>
      <c r="AP130" s="63" t="e">
        <f>AP88+AP83+AP56</f>
        <v>#REF!</v>
      </c>
      <c r="AQ130" s="63" t="e">
        <f>AQ88+AQ83+AQ56</f>
        <v>#REF!</v>
      </c>
      <c r="AR130" s="63" t="e">
        <f>AR88+AR83+AR56</f>
        <v>#REF!</v>
      </c>
      <c r="AS130" s="63" t="e">
        <f>AS88+AS83+AS56</f>
        <v>#REF!</v>
      </c>
      <c r="AT130" s="63" t="e">
        <f>AT88+AT83+AT56</f>
        <v>#REF!</v>
      </c>
      <c r="AU130" s="63" t="e">
        <f>AU88+AU83+AU56</f>
        <v>#REF!</v>
      </c>
      <c r="AV130" s="63" t="e">
        <f>AV88+AV83+AV56</f>
        <v>#REF!</v>
      </c>
      <c r="AW130" s="63" t="e">
        <f>AW88+AW83+AW56</f>
        <v>#REF!</v>
      </c>
      <c r="AX130" s="63" t="e">
        <f>AX88+AX83+AX56</f>
        <v>#REF!</v>
      </c>
      <c r="AY130" s="63" t="e">
        <f>AY88+AY83+AY56</f>
        <v>#REF!</v>
      </c>
      <c r="AZ130" s="63" t="e">
        <f>AZ88+AZ83+AZ56</f>
        <v>#REF!</v>
      </c>
      <c r="BA130" s="63" t="e">
        <f>BA88+BA83+BA56</f>
        <v>#REF!</v>
      </c>
      <c r="BB130" s="63" t="e">
        <f>BB88+BB83+BB56</f>
        <v>#REF!</v>
      </c>
      <c r="BC130" s="63" t="e">
        <f>BC88+BC83+BC56</f>
        <v>#REF!</v>
      </c>
      <c r="BD130" s="63" t="e">
        <f>BD88+BD83+BD56</f>
        <v>#REF!</v>
      </c>
      <c r="BE130" s="63" t="e">
        <f>BE88+BE83+BE56</f>
        <v>#REF!</v>
      </c>
      <c r="BF130" s="63" t="e">
        <f>BF88+BF83+BF56</f>
        <v>#REF!</v>
      </c>
      <c r="BG130" s="63" t="e">
        <f>BG88+BG83+BG56</f>
        <v>#REF!</v>
      </c>
      <c r="BH130" s="63" t="e">
        <f>BH88+BH83+BH56</f>
        <v>#REF!</v>
      </c>
      <c r="BI130" s="63" t="e">
        <f>BI88+BI83+BI56</f>
        <v>#REF!</v>
      </c>
      <c r="BJ130" s="63" t="e">
        <f>BJ88+BJ83+BJ56</f>
        <v>#REF!</v>
      </c>
      <c r="BK130" s="118" t="e">
        <f>SUM(C130:BJ130)</f>
        <v>#REF!</v>
      </c>
      <c r="BL130" s="178" t="e">
        <f>BK87+BK86+BK82+BK81+BK56</f>
        <v>#REF!</v>
      </c>
    </row>
    <row r="131" spans="1:64" x14ac:dyDescent="0.15">
      <c r="A131" s="33" t="s">
        <v>648</v>
      </c>
      <c r="C131" s="63">
        <f>C68+C83+C88</f>
        <v>0</v>
      </c>
      <c r="D131" s="63">
        <f>D68+D83+D88</f>
        <v>0</v>
      </c>
      <c r="E131" s="63">
        <f>E68+E83+E88</f>
        <v>0</v>
      </c>
      <c r="F131" s="63">
        <f>F68+F83+F88</f>
        <v>24400</v>
      </c>
      <c r="G131" s="63">
        <f>G68+G83+G88</f>
        <v>28280</v>
      </c>
      <c r="H131" s="63">
        <f>H68+H83+H88</f>
        <v>32160</v>
      </c>
      <c r="I131" s="63">
        <f>I68+I83+I88</f>
        <v>24400</v>
      </c>
      <c r="J131" s="63">
        <f>J68+J83+J88</f>
        <v>28280</v>
      </c>
      <c r="K131" s="63">
        <f>K68+K83+K88</f>
        <v>18020</v>
      </c>
      <c r="L131" s="63">
        <f>L68+L83+L88</f>
        <v>18020</v>
      </c>
      <c r="M131" s="63">
        <f>M68+M83+M88</f>
        <v>18020</v>
      </c>
      <c r="N131" s="63">
        <f>N68+N83+N88</f>
        <v>10260</v>
      </c>
      <c r="O131" s="63">
        <f>O68+O83+O88</f>
        <v>94160</v>
      </c>
      <c r="P131" s="63">
        <f>P68+P83+P88</f>
        <v>153010</v>
      </c>
      <c r="Q131" s="63">
        <f>Q68+Q83+Q88</f>
        <v>170665</v>
      </c>
      <c r="R131" s="63">
        <f>R68+R83+R88</f>
        <v>170665</v>
      </c>
      <c r="S131" s="63">
        <f>S68+S83+S88</f>
        <v>188320</v>
      </c>
      <c r="T131" s="63">
        <f>T68+T83+T88</f>
        <v>205975</v>
      </c>
      <c r="U131" s="63">
        <f>U68+U83+U88</f>
        <v>170665</v>
      </c>
      <c r="V131" s="63">
        <f>V68+V83+V88</f>
        <v>188320</v>
      </c>
      <c r="W131" s="63">
        <f>W68+W83+W88</f>
        <v>153010</v>
      </c>
      <c r="X131" s="63">
        <f>X68+X83+X88</f>
        <v>153010</v>
      </c>
      <c r="Y131" s="63">
        <f>Y68+Y83+Y88</f>
        <v>153010</v>
      </c>
      <c r="Z131" s="63">
        <f>Z68+Z83+Z88</f>
        <v>94160</v>
      </c>
      <c r="AA131" s="63">
        <f>AA68+AA83+AA88</f>
        <v>-192377.01</v>
      </c>
      <c r="AB131" s="63">
        <f>AB68+AB83+AB88</f>
        <v>-311783.43</v>
      </c>
      <c r="AC131" s="63">
        <f>AC68+AC83+AC88</f>
        <v>-351585.57</v>
      </c>
      <c r="AD131" s="63">
        <f>AD68+AD83+AD88</f>
        <v>-351585.57</v>
      </c>
      <c r="AE131" s="63">
        <f>AE68+AE83+AE88</f>
        <v>-384754.02</v>
      </c>
      <c r="AF131" s="63">
        <f>AF68+AF83+AF88</f>
        <v>-424556.16</v>
      </c>
      <c r="AG131" s="63">
        <f>AG68+AG83+AG88</f>
        <v>-351585.57</v>
      </c>
      <c r="AH131" s="63">
        <f>AH68+AH83+AH88</f>
        <v>-384754.02</v>
      </c>
      <c r="AI131" s="63">
        <f>AI68+AI83+AI88</f>
        <v>-311783.43</v>
      </c>
      <c r="AJ131" s="63">
        <f>AJ68+AJ83+AJ88</f>
        <v>-311783.43</v>
      </c>
      <c r="AK131" s="63">
        <f>AK68+AK83+AK88</f>
        <v>-311783.43</v>
      </c>
      <c r="AL131" s="63">
        <f>AL68+AL83+AL88</f>
        <v>-192377.01</v>
      </c>
      <c r="AM131" s="63" t="e">
        <f>AM68+AM83+AM88</f>
        <v>#VALUE!</v>
      </c>
      <c r="AN131" s="63" t="e">
        <f>AN68+AN83+AN88</f>
        <v>#VALUE!</v>
      </c>
      <c r="AO131" s="63" t="e">
        <f>AO68+AO83+AO88</f>
        <v>#VALUE!</v>
      </c>
      <c r="AP131" s="63" t="e">
        <f>AP68+AP83+AP88</f>
        <v>#VALUE!</v>
      </c>
      <c r="AQ131" s="63" t="e">
        <f>AQ68+AQ83+AQ88</f>
        <v>#VALUE!</v>
      </c>
      <c r="AR131" s="63" t="e">
        <f>AR68+AR83+AR88</f>
        <v>#VALUE!</v>
      </c>
      <c r="AS131" s="63" t="e">
        <f>AS68+AS83+AS88</f>
        <v>#VALUE!</v>
      </c>
      <c r="AT131" s="63" t="e">
        <f>AT68+AT83+AT88</f>
        <v>#VALUE!</v>
      </c>
      <c r="AU131" s="63" t="e">
        <f>AU68+AU83+AU88</f>
        <v>#VALUE!</v>
      </c>
      <c r="AV131" s="63" t="e">
        <f>AV68+AV83+AV88</f>
        <v>#VALUE!</v>
      </c>
      <c r="AW131" s="63" t="e">
        <f>AW68+AW83+AW88</f>
        <v>#VALUE!</v>
      </c>
      <c r="AX131" s="63" t="e">
        <f>AX68+AX83+AX88</f>
        <v>#VALUE!</v>
      </c>
      <c r="AY131" s="63" t="e">
        <f>AY68+AY83+AY88</f>
        <v>#REF!</v>
      </c>
      <c r="AZ131" s="63" t="e">
        <f>AZ68+AZ83+AZ88</f>
        <v>#REF!</v>
      </c>
      <c r="BA131" s="63" t="e">
        <f>BA68+BA83+BA88</f>
        <v>#REF!</v>
      </c>
      <c r="BB131" s="63" t="e">
        <f>BB68+BB83+BB88</f>
        <v>#REF!</v>
      </c>
      <c r="BC131" s="63" t="e">
        <f>BC68+BC83+BC88</f>
        <v>#REF!</v>
      </c>
      <c r="BD131" s="63" t="e">
        <f>BD68+BD83+BD88</f>
        <v>#REF!</v>
      </c>
      <c r="BE131" s="63" t="e">
        <f>BE68+BE83+BE88</f>
        <v>#REF!</v>
      </c>
      <c r="BF131" s="63" t="e">
        <f>BF68+BF83+BF88</f>
        <v>#REF!</v>
      </c>
      <c r="BG131" s="63" t="e">
        <f>BG68+BG83+BG88</f>
        <v>#REF!</v>
      </c>
      <c r="BH131" s="63" t="e">
        <f>BH68+BH83+BH88</f>
        <v>#REF!</v>
      </c>
      <c r="BI131" s="63" t="e">
        <f>BI68+BI83+BI88</f>
        <v>#REF!</v>
      </c>
      <c r="BJ131" s="63" t="e">
        <f>BJ68+BJ83+BJ88</f>
        <v>#REF!</v>
      </c>
      <c r="BK131" s="118" t="e">
        <f>SUM(C131:BJ131)</f>
        <v>#VALUE!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C5 E6:E7 G6:G7 I6:I7 K6:K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371" t="s">
        <v>356</v>
      </c>
      <c r="B4" s="371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357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252000</v>
      </c>
      <c r="AB7" s="9">
        <f>'REV-REVCALC_CWS'!AB17</f>
        <v>414000</v>
      </c>
      <c r="AC7" s="9">
        <f>'REV-REVCALC_CWS'!AC17</f>
        <v>468000</v>
      </c>
      <c r="AD7" s="9">
        <f>'REV-REVCALC_CWS'!AD17</f>
        <v>468000</v>
      </c>
      <c r="AE7" s="9">
        <f>'REV-REVCALC_CWS'!AE17</f>
        <v>522000</v>
      </c>
      <c r="AF7" s="9">
        <f>'REV-REVCALC_CWS'!AF17</f>
        <v>576000</v>
      </c>
      <c r="AG7" s="9">
        <f>'REV-REVCALC_CWS'!AG17</f>
        <v>468000</v>
      </c>
      <c r="AH7" s="9">
        <f>'REV-REVCALC_CWS'!AH17</f>
        <v>522000</v>
      </c>
      <c r="AI7" s="9">
        <f>'REV-REVCALC_CWS'!AI17</f>
        <v>414000</v>
      </c>
      <c r="AJ7" s="9">
        <f>'REV-REVCALC_CWS'!AJ17</f>
        <v>414000</v>
      </c>
      <c r="AK7" s="9">
        <f>'REV-REVCALC_CWS'!AK17</f>
        <v>414000</v>
      </c>
      <c r="AL7" s="9">
        <f>'REV-REVCALC_CWS'!AL17</f>
        <v>252000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594000</v>
      </c>
      <c r="AZ7" s="9">
        <f>'REV-REVCALC_CWS'!AZ17</f>
        <v>954000</v>
      </c>
      <c r="BA7" s="9">
        <f>'REV-REVCALC_CWS'!BA17</f>
        <v>1062000</v>
      </c>
      <c r="BB7" s="9">
        <f>'REV-REVCALC_CWS'!BB17</f>
        <v>1062000</v>
      </c>
      <c r="BC7" s="9">
        <f>'REV-REVCALC_CWS'!BC17</f>
        <v>1188000</v>
      </c>
      <c r="BD7" s="9">
        <f>'REV-REVCALC_CWS'!BD17</f>
        <v>1296000</v>
      </c>
      <c r="BE7" s="9">
        <f>'REV-REVCALC_CWS'!BE17</f>
        <v>1062000</v>
      </c>
      <c r="BF7" s="9">
        <f>'REV-REVCALC_CWS'!BF17</f>
        <v>1188000</v>
      </c>
      <c r="BG7" s="9">
        <f>'REV-REVCALC_CWS'!BG17</f>
        <v>954000</v>
      </c>
      <c r="BH7" s="9">
        <f>'REV-REVCALC_CWS'!BH17</f>
        <v>954000</v>
      </c>
      <c r="BI7" s="9">
        <f>'REV-REVCALC_CWS'!BI17</f>
        <v>954000</v>
      </c>
      <c r="BJ7" s="9">
        <f>'REV-REVCALC_CWS'!BJ17</f>
        <v>594000</v>
      </c>
    </row>
    <row r="8" spans="1:63" x14ac:dyDescent="0.15">
      <c r="B8" s="33" t="s">
        <v>358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4.6500000000000004</v>
      </c>
      <c r="AC8" s="9">
        <f>'REV-REVCALC_CWS'!AC40</f>
        <v>5.27</v>
      </c>
      <c r="AD8" s="9">
        <f>'REV-REVCALC_CWS'!AD40</f>
        <v>5.27</v>
      </c>
      <c r="AE8" s="9">
        <f>'REV-REVCALC_CWS'!AE40</f>
        <v>6.2</v>
      </c>
      <c r="AF8" s="9">
        <f>'REV-REVCALC_CWS'!AF40</f>
        <v>6.82</v>
      </c>
      <c r="AG8" s="9">
        <f>'REV-REVCALC_CWS'!AG40</f>
        <v>5.27</v>
      </c>
      <c r="AH8" s="9">
        <f>'REV-REVCALC_CWS'!AH40</f>
        <v>6.2</v>
      </c>
      <c r="AI8" s="9">
        <f>'REV-REVCALC_CWS'!AI40</f>
        <v>4.6500000000000004</v>
      </c>
      <c r="AJ8" s="9">
        <f>'REV-REVCALC_CWS'!AJ40</f>
        <v>4.6500000000000004</v>
      </c>
      <c r="AK8" s="9">
        <f>'REV-REVCALC_CWS'!AK40</f>
        <v>4.6500000000000004</v>
      </c>
      <c r="AL8" s="9">
        <f>'REV-REVCALC_CWS'!AL40</f>
        <v>2.79</v>
      </c>
      <c r="AM8" s="9" t="e">
        <f>'REV-REVCALC_CWS'!AM40</f>
        <v>#REF!</v>
      </c>
      <c r="AN8" s="9" t="e">
        <f>'REV-REVCALC_CWS'!AN40</f>
        <v>#REF!</v>
      </c>
      <c r="AO8" s="9" t="e">
        <f>'REV-REVCALC_CWS'!AO40</f>
        <v>#REF!</v>
      </c>
      <c r="AP8" s="9" t="e">
        <f>'REV-REVCALC_CWS'!AP40</f>
        <v>#REF!</v>
      </c>
      <c r="AQ8" s="9" t="e">
        <f>'REV-REVCALC_CWS'!AQ40</f>
        <v>#REF!</v>
      </c>
      <c r="AR8" s="9" t="e">
        <f>'REV-REVCALC_CWS'!AR40</f>
        <v>#REF!</v>
      </c>
      <c r="AS8" s="9" t="e">
        <f>'REV-REVCALC_CWS'!AS40</f>
        <v>#REF!</v>
      </c>
      <c r="AT8" s="9" t="e">
        <f>'REV-REVCALC_CWS'!AT40</f>
        <v>#REF!</v>
      </c>
      <c r="AU8" s="9" t="e">
        <f>'REV-REVCALC_CWS'!AU40</f>
        <v>#REF!</v>
      </c>
      <c r="AV8" s="9" t="e">
        <f>'REV-REVCALC_CWS'!AV40</f>
        <v>#REF!</v>
      </c>
      <c r="AW8" s="9" t="e">
        <f>'REV-REVCALC_CWS'!AW40</f>
        <v>#REF!</v>
      </c>
      <c r="AX8" s="9" t="e">
        <f>'REV-REVCALC_CWS'!AX40</f>
        <v>#REF!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359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 t="e">
        <f>'REV-REVCALC_CWS'!AM41</f>
        <v>#REF!</v>
      </c>
      <c r="AN9" s="9" t="e">
        <f>'REV-REVCALC_CWS'!AN41</f>
        <v>#REF!</v>
      </c>
      <c r="AO9" s="9" t="e">
        <f>'REV-REVCALC_CWS'!AO41</f>
        <v>#REF!</v>
      </c>
      <c r="AP9" s="9" t="e">
        <f>'REV-REVCALC_CWS'!AP41</f>
        <v>#REF!</v>
      </c>
      <c r="AQ9" s="9" t="e">
        <f>'REV-REVCALC_CWS'!AQ41</f>
        <v>#REF!</v>
      </c>
      <c r="AR9" s="9" t="e">
        <f>'REV-REVCALC_CWS'!AR41</f>
        <v>#REF!</v>
      </c>
      <c r="AS9" s="9" t="e">
        <f>'REV-REVCALC_CWS'!AS41</f>
        <v>#REF!</v>
      </c>
      <c r="AT9" s="9" t="e">
        <f>'REV-REVCALC_CWS'!AT41</f>
        <v>#REF!</v>
      </c>
      <c r="AU9" s="9" t="e">
        <f>'REV-REVCALC_CWS'!AU41</f>
        <v>#REF!</v>
      </c>
      <c r="AV9" s="9" t="e">
        <f>'REV-REVCALC_CWS'!AV41</f>
        <v>#REF!</v>
      </c>
      <c r="AW9" s="9" t="e">
        <f>'REV-REVCALC_CWS'!AW41</f>
        <v>#REF!</v>
      </c>
      <c r="AX9" s="9" t="e">
        <f>'REV-REVCALC_CWS'!AX41</f>
        <v>#REF!</v>
      </c>
      <c r="AY9" s="9" t="e">
        <f>'REV-REVCALC_CWS'!AY41</f>
        <v>#REF!</v>
      </c>
      <c r="AZ9" s="9" t="e">
        <f>'REV-REVCALC_CWS'!AZ41</f>
        <v>#REF!</v>
      </c>
      <c r="BA9" s="9" t="e">
        <f>'REV-REVCALC_CWS'!BA41</f>
        <v>#REF!</v>
      </c>
      <c r="BB9" s="9" t="e">
        <f>'REV-REVCALC_CWS'!BB41</f>
        <v>#REF!</v>
      </c>
      <c r="BC9" s="9" t="e">
        <f>'REV-REVCALC_CWS'!BC41</f>
        <v>#REF!</v>
      </c>
      <c r="BD9" s="9" t="e">
        <f>'REV-REVCALC_CWS'!BD41</f>
        <v>#REF!</v>
      </c>
      <c r="BE9" s="9" t="e">
        <f>'REV-REVCALC_CWS'!BE41</f>
        <v>#REF!</v>
      </c>
      <c r="BF9" s="9" t="e">
        <f>'REV-REVCALC_CWS'!BF41</f>
        <v>#REF!</v>
      </c>
      <c r="BG9" s="9" t="e">
        <f>'REV-REVCALC_CWS'!BG41</f>
        <v>#REF!</v>
      </c>
      <c r="BH9" s="9" t="e">
        <f>'REV-REVCALC_CWS'!BH41</f>
        <v>#REF!</v>
      </c>
      <c r="BI9" s="9" t="e">
        <f>'REV-REVCALC_CWS'!BI41</f>
        <v>#REF!</v>
      </c>
      <c r="BJ9" s="9" t="e">
        <f>'REV-REVCALC_CWS'!BJ41</f>
        <v>#REF!</v>
      </c>
    </row>
    <row r="10" spans="1:63" x14ac:dyDescent="0.15">
      <c r="B10" s="33" t="s">
        <v>1074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12500</v>
      </c>
      <c r="AB10" s="9">
        <f>'REV-REVCALC_CWS'!AB44</f>
        <v>20000</v>
      </c>
      <c r="AC10" s="9">
        <f>'REV-REVCALC_CWS'!AC44</f>
        <v>22500</v>
      </c>
      <c r="AD10" s="9">
        <f>'REV-REVCALC_CWS'!AD44</f>
        <v>22500</v>
      </c>
      <c r="AE10" s="9">
        <f>'REV-REVCALC_CWS'!AE44</f>
        <v>22500</v>
      </c>
      <c r="AF10" s="9">
        <f>'REV-REVCALC_CWS'!AF44</f>
        <v>25000</v>
      </c>
      <c r="AG10" s="9">
        <f>'REV-REVCALC_CWS'!AG44</f>
        <v>22500</v>
      </c>
      <c r="AH10" s="9">
        <f>'REV-REVCALC_CWS'!AH44</f>
        <v>22500</v>
      </c>
      <c r="AI10" s="9">
        <f>'REV-REVCALC_CWS'!AI44</f>
        <v>20000</v>
      </c>
      <c r="AJ10" s="9">
        <f>'REV-REVCALC_CWS'!AJ44</f>
        <v>20000</v>
      </c>
      <c r="AK10" s="9">
        <f>'REV-REVCALC_CWS'!AK44</f>
        <v>20000</v>
      </c>
      <c r="AL10" s="9">
        <f>'REV-REVCALC_CWS'!AL44</f>
        <v>12500</v>
      </c>
      <c r="AM10" s="9" t="e">
        <f>'REV-REVCALC_CWS'!AM44</f>
        <v>#REF!</v>
      </c>
      <c r="AN10" s="9" t="e">
        <f>'REV-REVCALC_CWS'!AN44</f>
        <v>#REF!</v>
      </c>
      <c r="AO10" s="9" t="e">
        <f>'REV-REVCALC_CWS'!AO44</f>
        <v>#REF!</v>
      </c>
      <c r="AP10" s="9" t="e">
        <f>'REV-REVCALC_CWS'!AP44</f>
        <v>#REF!</v>
      </c>
      <c r="AQ10" s="9" t="e">
        <f>'REV-REVCALC_CWS'!AQ44</f>
        <v>#REF!</v>
      </c>
      <c r="AR10" s="9" t="e">
        <f>'REV-REVCALC_CWS'!AR44</f>
        <v>#REF!</v>
      </c>
      <c r="AS10" s="9" t="e">
        <f>'REV-REVCALC_CWS'!AS44</f>
        <v>#REF!</v>
      </c>
      <c r="AT10" s="9" t="e">
        <f>'REV-REVCALC_CWS'!AT44</f>
        <v>#REF!</v>
      </c>
      <c r="AU10" s="9" t="e">
        <f>'REV-REVCALC_CWS'!AU44</f>
        <v>#REF!</v>
      </c>
      <c r="AV10" s="9" t="e">
        <f>'REV-REVCALC_CWS'!AV44</f>
        <v>#REF!</v>
      </c>
      <c r="AW10" s="9" t="e">
        <f>'REV-REVCALC_CWS'!AW44</f>
        <v>#REF!</v>
      </c>
      <c r="AX10" s="9" t="e">
        <f>'REV-REVCALC_CWS'!AX44</f>
        <v>#REF!</v>
      </c>
      <c r="AY10" s="9">
        <f>'REV-REVCALC_CWS'!AY44</f>
        <v>0</v>
      </c>
      <c r="AZ10" s="9">
        <f>'REV-REVCALC_CWS'!AZ44</f>
        <v>0</v>
      </c>
      <c r="BA10" s="9">
        <f>'REV-REVCALC_CWS'!BA44</f>
        <v>0</v>
      </c>
      <c r="BB10" s="9">
        <f>'REV-REVCALC_CWS'!BB44</f>
        <v>0</v>
      </c>
      <c r="BC10" s="9">
        <f>'REV-REVCALC_CWS'!BC44</f>
        <v>0</v>
      </c>
      <c r="BD10" s="9">
        <f>'REV-REVCALC_CWS'!BD44</f>
        <v>0</v>
      </c>
      <c r="BE10" s="9">
        <f>'REV-REVCALC_CWS'!BE44</f>
        <v>0</v>
      </c>
      <c r="BF10" s="9">
        <f>'REV-REVCALC_CWS'!BF44</f>
        <v>0</v>
      </c>
      <c r="BG10" s="9">
        <f>'REV-REVCALC_CWS'!BG44</f>
        <v>0</v>
      </c>
      <c r="BH10" s="9">
        <f>'REV-REVCALC_CWS'!BH44</f>
        <v>0</v>
      </c>
      <c r="BI10" s="9">
        <f>'REV-REVCALC_CWS'!BI44</f>
        <v>0</v>
      </c>
      <c r="BJ10" s="9">
        <f>'REV-REVCALC_CWS'!BJ44</f>
        <v>0</v>
      </c>
    </row>
    <row r="11" spans="1:63" x14ac:dyDescent="0.15">
      <c r="B11" s="33" t="s">
        <v>361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 t="e">
        <f>'REV-REVCALC_CWS'!AM45</f>
        <v>#REF!</v>
      </c>
      <c r="AN11" s="9" t="e">
        <f>'REV-REVCALC_CWS'!AN45</f>
        <v>#REF!</v>
      </c>
      <c r="AO11" s="9" t="e">
        <f>'REV-REVCALC_CWS'!AO45</f>
        <v>#REF!</v>
      </c>
      <c r="AP11" s="9" t="e">
        <f>'REV-REVCALC_CWS'!AP45</f>
        <v>#REF!</v>
      </c>
      <c r="AQ11" s="9" t="e">
        <f>'REV-REVCALC_CWS'!AQ45</f>
        <v>#REF!</v>
      </c>
      <c r="AR11" s="9" t="e">
        <f>'REV-REVCALC_CWS'!AR45</f>
        <v>#REF!</v>
      </c>
      <c r="AS11" s="9" t="e">
        <f>'REV-REVCALC_CWS'!AS45</f>
        <v>#REF!</v>
      </c>
      <c r="AT11" s="9" t="e">
        <f>'REV-REVCALC_CWS'!AT45</f>
        <v>#REF!</v>
      </c>
      <c r="AU11" s="9" t="e">
        <f>'REV-REVCALC_CWS'!AU45</f>
        <v>#REF!</v>
      </c>
      <c r="AV11" s="9" t="e">
        <f>'REV-REVCALC_CWS'!AV45</f>
        <v>#REF!</v>
      </c>
      <c r="AW11" s="9" t="e">
        <f>'REV-REVCALC_CWS'!AW45</f>
        <v>#REF!</v>
      </c>
      <c r="AX11" s="9" t="e">
        <f>'REV-REVCALC_CWS'!AX45</f>
        <v>#REF!</v>
      </c>
      <c r="AY11" s="9" t="e">
        <f>'REV-REVCALC_CWS'!AY45</f>
        <v>#REF!</v>
      </c>
      <c r="AZ11" s="9" t="e">
        <f>'REV-REVCALC_CWS'!AZ45</f>
        <v>#REF!</v>
      </c>
      <c r="BA11" s="9" t="e">
        <f>'REV-REVCALC_CWS'!BA45</f>
        <v>#REF!</v>
      </c>
      <c r="BB11" s="9" t="e">
        <f>'REV-REVCALC_CWS'!BB45</f>
        <v>#REF!</v>
      </c>
      <c r="BC11" s="9" t="e">
        <f>'REV-REVCALC_CWS'!BC45</f>
        <v>#REF!</v>
      </c>
      <c r="BD11" s="9" t="e">
        <f>'REV-REVCALC_CWS'!BD45</f>
        <v>#REF!</v>
      </c>
      <c r="BE11" s="9" t="e">
        <f>'REV-REVCALC_CWS'!BE45</f>
        <v>#REF!</v>
      </c>
      <c r="BF11" s="9" t="e">
        <f>'REV-REVCALC_CWS'!BF45</f>
        <v>#REF!</v>
      </c>
      <c r="BG11" s="9" t="e">
        <f>'REV-REVCALC_CWS'!BG45</f>
        <v>#REF!</v>
      </c>
      <c r="BH11" s="9" t="e">
        <f>'REV-REVCALC_CWS'!BH45</f>
        <v>#REF!</v>
      </c>
      <c r="BI11" s="9" t="e">
        <f>'REV-REVCALC_CWS'!BI45</f>
        <v>#REF!</v>
      </c>
      <c r="BJ11" s="9" t="e">
        <f>'REV-REVCALC_CWS'!BJ45</f>
        <v>#REF!</v>
      </c>
    </row>
    <row r="12" spans="1:63" x14ac:dyDescent="0.15">
      <c r="B12" s="33" t="s">
        <v>360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264500</v>
      </c>
      <c r="AB12" s="9">
        <f t="shared" si="0"/>
        <v>434004.65</v>
      </c>
      <c r="AC12" s="9">
        <f t="shared" si="0"/>
        <v>490505.27</v>
      </c>
      <c r="AD12" s="9">
        <f t="shared" si="0"/>
        <v>490505.27</v>
      </c>
      <c r="AE12" s="9">
        <f t="shared" si="0"/>
        <v>544506.19999999995</v>
      </c>
      <c r="AF12" s="9">
        <f t="shared" si="0"/>
        <v>601006.81999999995</v>
      </c>
      <c r="AG12" s="9">
        <f t="shared" si="0"/>
        <v>490505.27</v>
      </c>
      <c r="AH12" s="9">
        <f t="shared" si="0"/>
        <v>544506.19999999995</v>
      </c>
      <c r="AI12" s="9">
        <f t="shared" si="0"/>
        <v>434004.65</v>
      </c>
      <c r="AJ12" s="9">
        <f t="shared" si="0"/>
        <v>434004.65</v>
      </c>
      <c r="AK12" s="9">
        <f t="shared" si="0"/>
        <v>434004.65</v>
      </c>
      <c r="AL12" s="9">
        <f t="shared" si="0"/>
        <v>264502.79000000004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 t="e">
        <f t="shared" si="0"/>
        <v>#REF!</v>
      </c>
      <c r="AZ12" s="9" t="e">
        <f t="shared" si="0"/>
        <v>#REF!</v>
      </c>
      <c r="BA12" s="9" t="e">
        <f t="shared" si="0"/>
        <v>#REF!</v>
      </c>
      <c r="BB12" s="9" t="e">
        <f t="shared" si="0"/>
        <v>#REF!</v>
      </c>
      <c r="BC12" s="9" t="e">
        <f t="shared" si="0"/>
        <v>#REF!</v>
      </c>
      <c r="BD12" s="9" t="e">
        <f t="shared" si="0"/>
        <v>#REF!</v>
      </c>
      <c r="BE12" s="9" t="e">
        <f t="shared" si="0"/>
        <v>#REF!</v>
      </c>
      <c r="BF12" s="9" t="e">
        <f t="shared" si="0"/>
        <v>#REF!</v>
      </c>
      <c r="BG12" s="9" t="e">
        <f t="shared" si="0"/>
        <v>#REF!</v>
      </c>
      <c r="BH12" s="9" t="e">
        <f t="shared" si="0"/>
        <v>#REF!</v>
      </c>
      <c r="BI12" s="9" t="e">
        <f t="shared" si="0"/>
        <v>#REF!</v>
      </c>
      <c r="BJ12" s="9" t="e">
        <f t="shared" si="0"/>
        <v>#REF!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4367205</v>
      </c>
      <c r="AL13" s="38">
        <f>SUM(AA7:AL11)</f>
        <v>5426556.4200000009</v>
      </c>
      <c r="AX13" s="38" t="e">
        <f>SUM(AM7:AX11)</f>
        <v>#VALUE!</v>
      </c>
      <c r="BJ13" s="38" t="e">
        <f>SUM(AY7:BJ11)</f>
        <v>#REF!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627</v>
      </c>
    </row>
    <row r="17" spans="2:62" x14ac:dyDescent="0.15">
      <c r="C17" s="371" t="s">
        <v>35</v>
      </c>
      <c r="D17" s="371"/>
      <c r="E17" s="371"/>
      <c r="F17" s="371"/>
      <c r="G17" s="371"/>
      <c r="H17" s="371"/>
      <c r="I17" s="371"/>
      <c r="J17" s="371"/>
      <c r="K17" s="371"/>
      <c r="L17" s="371"/>
      <c r="M17" s="371"/>
      <c r="N17" s="371"/>
      <c r="O17" s="371" t="s">
        <v>36</v>
      </c>
      <c r="P17" s="371"/>
      <c r="Q17" s="371"/>
      <c r="R17" s="371"/>
      <c r="S17" s="371"/>
      <c r="T17" s="371"/>
      <c r="U17" s="371"/>
      <c r="V17" s="371"/>
      <c r="W17" s="371"/>
      <c r="X17" s="371"/>
      <c r="Y17" s="371"/>
      <c r="Z17" s="371"/>
      <c r="AA17" s="371" t="s">
        <v>37</v>
      </c>
      <c r="AB17" s="371"/>
      <c r="AC17" s="371"/>
      <c r="AD17" s="371"/>
      <c r="AE17" s="371"/>
      <c r="AF17" s="371"/>
      <c r="AG17" s="371"/>
      <c r="AH17" s="371"/>
      <c r="AI17" s="371"/>
      <c r="AJ17" s="371"/>
      <c r="AK17" s="371"/>
      <c r="AL17" s="371"/>
      <c r="AM17" s="371" t="s">
        <v>38</v>
      </c>
      <c r="AN17" s="371"/>
      <c r="AO17" s="371"/>
      <c r="AP17" s="371"/>
      <c r="AQ17" s="371"/>
      <c r="AR17" s="371"/>
      <c r="AS17" s="371"/>
      <c r="AT17" s="371"/>
      <c r="AU17" s="371"/>
      <c r="AV17" s="371"/>
      <c r="AW17" s="371"/>
      <c r="AX17" s="371"/>
      <c r="AY17" s="371" t="s">
        <v>39</v>
      </c>
      <c r="AZ17" s="371"/>
      <c r="BA17" s="371"/>
      <c r="BB17" s="371"/>
      <c r="BC17" s="371"/>
      <c r="BD17" s="371"/>
      <c r="BE17" s="371"/>
      <c r="BF17" s="371"/>
      <c r="BG17" s="371"/>
      <c r="BH17" s="371"/>
      <c r="BI17" s="371"/>
      <c r="BJ17" s="371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360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89500</v>
      </c>
      <c r="AB20" s="9">
        <f>'FIN-P&amp;L_CWS'!AD129</f>
        <v>146504.65</v>
      </c>
      <c r="AC20" s="9">
        <f>'FIN-P&amp;L_CWS'!AE129</f>
        <v>165505.26999999999</v>
      </c>
      <c r="AD20" s="9">
        <f>'FIN-P&amp;L_CWS'!AF129</f>
        <v>165505.26999999999</v>
      </c>
      <c r="AE20" s="9">
        <f>'FIN-P&amp;L_CWS'!AG129</f>
        <v>182006.2</v>
      </c>
      <c r="AF20" s="9">
        <f>'FIN-P&amp;L_CWS'!AH129</f>
        <v>201006.82</v>
      </c>
      <c r="AG20" s="9">
        <f>'FIN-P&amp;L_CWS'!AI129</f>
        <v>165505.26999999999</v>
      </c>
      <c r="AH20" s="9">
        <f>'FIN-P&amp;L_CWS'!AJ129</f>
        <v>182006.2</v>
      </c>
      <c r="AI20" s="9">
        <f>'FIN-P&amp;L_CWS'!AK129</f>
        <v>146504.65</v>
      </c>
      <c r="AJ20" s="9">
        <f>'FIN-P&amp;L_CWS'!AL129</f>
        <v>146504.65</v>
      </c>
      <c r="AK20" s="9">
        <f>'FIN-P&amp;L_CWS'!AM129</f>
        <v>146504.65</v>
      </c>
      <c r="AL20" s="9">
        <f>'FIN-P&amp;L_CWS'!AN129</f>
        <v>89502.790000000008</v>
      </c>
      <c r="AM20" s="9" t="e">
        <f>'FIN-P&amp;L_CWS'!AO129</f>
        <v>#REF!</v>
      </c>
      <c r="AN20" s="9" t="e">
        <f>'FIN-P&amp;L_CWS'!AP129</f>
        <v>#REF!</v>
      </c>
      <c r="AO20" s="9" t="e">
        <f>'FIN-P&amp;L_CWS'!AQ129</f>
        <v>#REF!</v>
      </c>
      <c r="AP20" s="9" t="e">
        <f>'FIN-P&amp;L_CWS'!AR129</f>
        <v>#REF!</v>
      </c>
      <c r="AQ20" s="9" t="e">
        <f>'FIN-P&amp;L_CWS'!AS129</f>
        <v>#REF!</v>
      </c>
      <c r="AR20" s="9" t="e">
        <f>'FIN-P&amp;L_CWS'!AT129</f>
        <v>#REF!</v>
      </c>
      <c r="AS20" s="9" t="e">
        <f>'FIN-P&amp;L_CWS'!AU129</f>
        <v>#REF!</v>
      </c>
      <c r="AT20" s="9" t="e">
        <f>'FIN-P&amp;L_CWS'!AV129</f>
        <v>#REF!</v>
      </c>
      <c r="AU20" s="9" t="e">
        <f>'FIN-P&amp;L_CWS'!AW129</f>
        <v>#REF!</v>
      </c>
      <c r="AV20" s="9" t="e">
        <f>'FIN-P&amp;L_CWS'!AX129</f>
        <v>#REF!</v>
      </c>
      <c r="AW20" s="9" t="e">
        <f>'FIN-P&amp;L_CWS'!AY129</f>
        <v>#REF!</v>
      </c>
      <c r="AX20" s="9" t="e">
        <f>'FIN-P&amp;L_CWS'!AZ129</f>
        <v>#REF!</v>
      </c>
      <c r="AY20" s="9" t="e">
        <f>'FIN-P&amp;L_CWS'!BA129</f>
        <v>#REF!</v>
      </c>
      <c r="AZ20" s="9" t="e">
        <f>'FIN-P&amp;L_CWS'!BB129</f>
        <v>#REF!</v>
      </c>
      <c r="BA20" s="9" t="e">
        <f>'FIN-P&amp;L_CWS'!BC129</f>
        <v>#REF!</v>
      </c>
      <c r="BB20" s="9" t="e">
        <f>'FIN-P&amp;L_CWS'!BD129</f>
        <v>#REF!</v>
      </c>
      <c r="BC20" s="9" t="e">
        <f>'FIN-P&amp;L_CWS'!BE129</f>
        <v>#REF!</v>
      </c>
      <c r="BD20" s="9" t="e">
        <f>'FIN-P&amp;L_CWS'!BF129</f>
        <v>#REF!</v>
      </c>
      <c r="BE20" s="9" t="e">
        <f>'FIN-P&amp;L_CWS'!BG129</f>
        <v>#REF!</v>
      </c>
      <c r="BF20" s="9" t="e">
        <f>'FIN-P&amp;L_CWS'!BH129</f>
        <v>#REF!</v>
      </c>
      <c r="BG20" s="9" t="e">
        <f>'FIN-P&amp;L_CWS'!BI129</f>
        <v>#REF!</v>
      </c>
      <c r="BH20" s="9" t="e">
        <f>'FIN-P&amp;L_CWS'!BJ129</f>
        <v>#REF!</v>
      </c>
      <c r="BI20" s="9" t="e">
        <f>'FIN-P&amp;L_CWS'!BK129</f>
        <v>#REF!</v>
      </c>
      <c r="BJ20" s="9" t="e">
        <f>'FIN-P&amp;L_CWS'!BL129</f>
        <v>#REF!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10827695.341666667</v>
      </c>
      <c r="P21" s="9">
        <f>'FIN-P&amp;L_CWS'!R205</f>
        <v>10815910.191666666</v>
      </c>
      <c r="Q21" s="9">
        <f>'FIN-P&amp;L_CWS'!S205</f>
        <v>10815970.091666667</v>
      </c>
      <c r="R21" s="9">
        <f>'FIN-P&amp;L_CWS'!T205</f>
        <v>10835535.091666667</v>
      </c>
      <c r="S21" s="9">
        <f>'FIN-P&amp;L_CWS'!U205</f>
        <v>10820228.141666666</v>
      </c>
      <c r="T21" s="9">
        <f>'FIN-P&amp;L_CWS'!V205</f>
        <v>10825676.441666666</v>
      </c>
      <c r="U21" s="9">
        <f>'FIN-P&amp;L_CWS'!W205</f>
        <v>9826141.7583333347</v>
      </c>
      <c r="V21" s="9">
        <f>'FIN-P&amp;L_CWS'!X205</f>
        <v>9827154.8083333336</v>
      </c>
      <c r="W21" s="9">
        <f>'FIN-P&amp;L_CWS'!Y205</f>
        <v>9823016.8583333343</v>
      </c>
      <c r="X21" s="9">
        <f>'FIN-P&amp;L_CWS'!Z205</f>
        <v>9841531.8583333343</v>
      </c>
      <c r="Y21" s="9">
        <f>'FIN-P&amp;L_CWS'!AA205</f>
        <v>9823016.8583333343</v>
      </c>
      <c r="Z21" s="9">
        <f>'FIN-P&amp;L_CWS'!AB205</f>
        <v>9823707.0083333347</v>
      </c>
      <c r="AA21" s="9">
        <f>'FIN-P&amp;L_CWS'!AC205</f>
        <v>8289317.8822916662</v>
      </c>
      <c r="AB21" s="9">
        <f>'FIN-P&amp;L_CWS'!AD205</f>
        <v>8293674.6884583328</v>
      </c>
      <c r="AC21" s="9">
        <f>'FIN-P&amp;L_CWS'!AE205</f>
        <v>8289054.7070583338</v>
      </c>
      <c r="AD21" s="9">
        <f>'FIN-P&amp;L_CWS'!AF205</f>
        <v>8311159.7070583338</v>
      </c>
      <c r="AE21" s="9">
        <f>'FIN-P&amp;L_CWS'!AG205</f>
        <v>8290119.734958332</v>
      </c>
      <c r="AF21" s="9">
        <f>'FIN-P&amp;L_CWS'!AH205</f>
        <v>8297919.753558333</v>
      </c>
      <c r="AG21" s="9">
        <f>'FIN-P&amp;L_CWS'!AI205</f>
        <v>8290409.7070583338</v>
      </c>
      <c r="AH21" s="9">
        <f>'FIN-P&amp;L_CWS'!AJ205</f>
        <v>8293919.734958332</v>
      </c>
      <c r="AI21" s="9">
        <f>'FIN-P&amp;L_CWS'!AK205</f>
        <v>8287554.6884583328</v>
      </c>
      <c r="AJ21" s="9">
        <f>'FIN-P&amp;L_CWS'!AL205</f>
        <v>8308159.6884583328</v>
      </c>
      <c r="AK21" s="9">
        <f>'FIN-P&amp;L_CWS'!AM205</f>
        <v>8287554.6884583328</v>
      </c>
      <c r="AL21" s="9">
        <f>'FIN-P&amp;L_CWS'!AN205</f>
        <v>8286304.6326583326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#REF!</v>
      </c>
      <c r="AZ21" s="9" t="e">
        <f>'FIN-P&amp;L_CWS'!BB205</f>
        <v>#REF!</v>
      </c>
      <c r="BA21" s="9" t="e">
        <f>'FIN-P&amp;L_CWS'!BC205</f>
        <v>#REF!</v>
      </c>
      <c r="BB21" s="9" t="e">
        <f>'FIN-P&amp;L_CWS'!BD205</f>
        <v>#REF!</v>
      </c>
      <c r="BC21" s="9" t="e">
        <f>'FIN-P&amp;L_CWS'!BE205</f>
        <v>#REF!</v>
      </c>
      <c r="BD21" s="9" t="e">
        <f>'FIN-P&amp;L_CWS'!BF205</f>
        <v>#REF!</v>
      </c>
      <c r="BE21" s="9" t="e">
        <f>'FIN-P&amp;L_CWS'!BG205</f>
        <v>#REF!</v>
      </c>
      <c r="BF21" s="9" t="e">
        <f>'FIN-P&amp;L_CWS'!BH205</f>
        <v>#REF!</v>
      </c>
      <c r="BG21" s="9" t="e">
        <f>'FIN-P&amp;L_CWS'!BI205</f>
        <v>#REF!</v>
      </c>
      <c r="BH21" s="9" t="e">
        <f>'FIN-P&amp;L_CWS'!BJ205</f>
        <v>#REF!</v>
      </c>
      <c r="BI21" s="9" t="e">
        <f>'FIN-P&amp;L_CWS'!BK205</f>
        <v>#REF!</v>
      </c>
      <c r="BJ21" s="9" t="e">
        <f>'FIN-P&amp;L_CWS'!BL205</f>
        <v>#REF!</v>
      </c>
    </row>
    <row r="22" spans="2:62" x14ac:dyDescent="0.15">
      <c r="B22" s="33" t="s">
        <v>535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-10754935.341666667</v>
      </c>
      <c r="P22" s="9">
        <f>'FIN-P&amp;L_CWS'!R207</f>
        <v>-10702490.191666666</v>
      </c>
      <c r="Q22" s="9">
        <f>'FIN-P&amp;L_CWS'!S207</f>
        <v>-10682220.091666667</v>
      </c>
      <c r="R22" s="9">
        <f>'FIN-P&amp;L_CWS'!T207</f>
        <v>-10701785.091666667</v>
      </c>
      <c r="S22" s="9">
        <f>'FIN-P&amp;L_CWS'!U207</f>
        <v>-10674708.141666666</v>
      </c>
      <c r="T22" s="9">
        <f>'FIN-P&amp;L_CWS'!V207</f>
        <v>-10665711.441666666</v>
      </c>
      <c r="U22" s="9">
        <f>'FIN-P&amp;L_CWS'!W207</f>
        <v>-9692391.7583333347</v>
      </c>
      <c r="V22" s="9">
        <f>'FIN-P&amp;L_CWS'!X207</f>
        <v>-9681634.8083333336</v>
      </c>
      <c r="W22" s="9">
        <f>'FIN-P&amp;L_CWS'!Y207</f>
        <v>-9709596.8583333343</v>
      </c>
      <c r="X22" s="9">
        <f>'FIN-P&amp;L_CWS'!Z207</f>
        <v>-9728111.8583333343</v>
      </c>
      <c r="Y22" s="9">
        <f>'FIN-P&amp;L_CWS'!AA207</f>
        <v>-9709596.8583333343</v>
      </c>
      <c r="Z22" s="9">
        <f>'FIN-P&amp;L_CWS'!AB207</f>
        <v>-9750947.0083333347</v>
      </c>
      <c r="AA22" s="9">
        <f>'FIN-P&amp;L_CWS'!AC207</f>
        <v>-8199817.8822916662</v>
      </c>
      <c r="AB22" s="9">
        <f>'FIN-P&amp;L_CWS'!AD207</f>
        <v>-8147170.0384583324</v>
      </c>
      <c r="AC22" s="9">
        <f>'FIN-P&amp;L_CWS'!AE207</f>
        <v>-8123549.4370583342</v>
      </c>
      <c r="AD22" s="9">
        <f>'FIN-P&amp;L_CWS'!AF207</f>
        <v>-8145654.4370583342</v>
      </c>
      <c r="AE22" s="9">
        <f>'FIN-P&amp;L_CWS'!AG207</f>
        <v>-8108113.5349583318</v>
      </c>
      <c r="AF22" s="9">
        <f>'FIN-P&amp;L_CWS'!AH207</f>
        <v>-8096912.9335583327</v>
      </c>
      <c r="AG22" s="9">
        <f>'FIN-P&amp;L_CWS'!AI207</f>
        <v>-8124904.4370583342</v>
      </c>
      <c r="AH22" s="9">
        <f>'FIN-P&amp;L_CWS'!AJ207</f>
        <v>-8111913.5349583318</v>
      </c>
      <c r="AI22" s="9">
        <f>'FIN-P&amp;L_CWS'!AK207</f>
        <v>-8141050.0384583324</v>
      </c>
      <c r="AJ22" s="9">
        <f>'FIN-P&amp;L_CWS'!AL207</f>
        <v>-8161655.0384583324</v>
      </c>
      <c r="AK22" s="9">
        <f>'FIN-P&amp;L_CWS'!AM207</f>
        <v>-8141050.0384583324</v>
      </c>
      <c r="AL22" s="9">
        <f>'FIN-P&amp;L_CWS'!AN207</f>
        <v>-8196801.8426583325</v>
      </c>
      <c r="AM22" s="9" t="e">
        <f>'FIN-P&amp;L_CWS'!AO207</f>
        <v>#REF!</v>
      </c>
      <c r="AN22" s="9" t="e">
        <f>'FIN-P&amp;L_CWS'!AP207</f>
        <v>#REF!</v>
      </c>
      <c r="AO22" s="9" t="e">
        <f>'FIN-P&amp;L_CWS'!AQ207</f>
        <v>#REF!</v>
      </c>
      <c r="AP22" s="9" t="e">
        <f>'FIN-P&amp;L_CWS'!AR207</f>
        <v>#REF!</v>
      </c>
      <c r="AQ22" s="9" t="e">
        <f>'FIN-P&amp;L_CWS'!AS207</f>
        <v>#REF!</v>
      </c>
      <c r="AR22" s="9" t="e">
        <f>'FIN-P&amp;L_CWS'!AT207</f>
        <v>#REF!</v>
      </c>
      <c r="AS22" s="9" t="e">
        <f>'FIN-P&amp;L_CWS'!AU207</f>
        <v>#REF!</v>
      </c>
      <c r="AT22" s="9" t="e">
        <f>'FIN-P&amp;L_CWS'!AV207</f>
        <v>#REF!</v>
      </c>
      <c r="AU22" s="9" t="e">
        <f>'FIN-P&amp;L_CWS'!AW207</f>
        <v>#REF!</v>
      </c>
      <c r="AV22" s="9" t="e">
        <f>'FIN-P&amp;L_CWS'!AX207</f>
        <v>#REF!</v>
      </c>
      <c r="AW22" s="9" t="e">
        <f>'FIN-P&amp;L_CWS'!AY207</f>
        <v>#REF!</v>
      </c>
      <c r="AX22" s="9" t="e">
        <f>'FIN-P&amp;L_CWS'!AZ207</f>
        <v>#REF!</v>
      </c>
      <c r="AY22" s="9" t="e">
        <f>'FIN-P&amp;L_CWS'!BA207</f>
        <v>#REF!</v>
      </c>
      <c r="AZ22" s="9" t="e">
        <f>'FIN-P&amp;L_CWS'!BB207</f>
        <v>#REF!</v>
      </c>
      <c r="BA22" s="9" t="e">
        <f>'FIN-P&amp;L_CWS'!BC207</f>
        <v>#REF!</v>
      </c>
      <c r="BB22" s="9" t="e">
        <f>'FIN-P&amp;L_CWS'!BD207</f>
        <v>#REF!</v>
      </c>
      <c r="BC22" s="9" t="e">
        <f>'FIN-P&amp;L_CWS'!BE207</f>
        <v>#REF!</v>
      </c>
      <c r="BD22" s="9" t="e">
        <f>'FIN-P&amp;L_CWS'!BF207</f>
        <v>#REF!</v>
      </c>
      <c r="BE22" s="9" t="e">
        <f>'FIN-P&amp;L_CWS'!BG207</f>
        <v>#REF!</v>
      </c>
      <c r="BF22" s="9" t="e">
        <f>'FIN-P&amp;L_CWS'!BH207</f>
        <v>#REF!</v>
      </c>
      <c r="BG22" s="9" t="e">
        <f>'FIN-P&amp;L_CWS'!BI207</f>
        <v>#REF!</v>
      </c>
      <c r="BH22" s="9" t="e">
        <f>'FIN-P&amp;L_CWS'!BJ207</f>
        <v>#REF!</v>
      </c>
      <c r="BI22" s="9" t="e">
        <f>'FIN-P&amp;L_CWS'!BK207</f>
        <v>#REF!</v>
      </c>
      <c r="BJ22" s="9" t="e">
        <f>'FIN-P&amp;L_CWS'!BL207</f>
        <v>#REF!</v>
      </c>
    </row>
    <row r="23" spans="2:62" x14ac:dyDescent="0.15">
      <c r="B23" s="33" t="s">
        <v>536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-123197135.94166668</v>
      </c>
      <c r="P23" s="9">
        <f>'FIN-P&amp;L_CWS'!R208</f>
        <v>-133899626.13333334</v>
      </c>
      <c r="Q23" s="9">
        <f>'FIN-P&amp;L_CWS'!S208</f>
        <v>-144581846.22499999</v>
      </c>
      <c r="R23" s="9">
        <f>'FIN-P&amp;L_CWS'!T208</f>
        <v>-155283631.31666666</v>
      </c>
      <c r="S23" s="9">
        <f>'FIN-P&amp;L_CWS'!U208</f>
        <v>-165958339.45833331</v>
      </c>
      <c r="T23" s="9">
        <f>'FIN-P&amp;L_CWS'!V208</f>
        <v>-176624050.89999998</v>
      </c>
      <c r="U23" s="9">
        <f>'FIN-P&amp;L_CWS'!W208</f>
        <v>-186316442.6583333</v>
      </c>
      <c r="V23" s="9">
        <f>'FIN-P&amp;L_CWS'!X208</f>
        <v>-195998077.46666664</v>
      </c>
      <c r="W23" s="9">
        <f>'FIN-P&amp;L_CWS'!Y208</f>
        <v>-205707674.32499999</v>
      </c>
      <c r="X23" s="9">
        <f>'FIN-P&amp;L_CWS'!Z208</f>
        <v>-215435786.18333334</v>
      </c>
      <c r="Y23" s="9">
        <f>'FIN-P&amp;L_CWS'!AA208</f>
        <v>-225145383.04166669</v>
      </c>
      <c r="Z23" s="9">
        <f>'FIN-P&amp;L_CWS'!AB208</f>
        <v>-234896330.05000001</v>
      </c>
      <c r="AA23" s="9">
        <f>'FIN-P&amp;L_CWS'!AC208</f>
        <v>-243096147.93229169</v>
      </c>
      <c r="AB23" s="9">
        <f>'FIN-P&amp;L_CWS'!AD208</f>
        <v>-251243317.97075003</v>
      </c>
      <c r="AC23" s="9">
        <f>'FIN-P&amp;L_CWS'!AE208</f>
        <v>-259366867.40780836</v>
      </c>
      <c r="AD23" s="9">
        <f>'FIN-P&amp;L_CWS'!AF208</f>
        <v>-267512521.84486669</v>
      </c>
      <c r="AE23" s="9">
        <f>'FIN-P&amp;L_CWS'!AG208</f>
        <v>-275620635.379825</v>
      </c>
      <c r="AF23" s="9">
        <f>'FIN-P&amp;L_CWS'!AH208</f>
        <v>-283717548.31338334</v>
      </c>
      <c r="AG23" s="9">
        <f>'FIN-P&amp;L_CWS'!AI208</f>
        <v>-291842452.75044167</v>
      </c>
      <c r="AH23" s="9">
        <f>'FIN-P&amp;L_CWS'!AJ208</f>
        <v>-299954366.28539997</v>
      </c>
      <c r="AI23" s="9">
        <f>'FIN-P&amp;L_CWS'!AK208</f>
        <v>-308095416.32385832</v>
      </c>
      <c r="AJ23" s="9">
        <f>'FIN-P&amp;L_CWS'!AL208</f>
        <v>-316257071.36231667</v>
      </c>
      <c r="AK23" s="9">
        <f>'FIN-P&amp;L_CWS'!AM208</f>
        <v>-324398121.40077502</v>
      </c>
      <c r="AL23" s="9">
        <f>'FIN-P&amp;L_CWS'!AN208</f>
        <v>-332594923.24343336</v>
      </c>
      <c r="AM23" s="9" t="e">
        <f>'FIN-P&amp;L_CWS'!AO208</f>
        <v>#REF!</v>
      </c>
      <c r="AN23" s="9" t="e">
        <f>'FIN-P&amp;L_CWS'!AP208</f>
        <v>#REF!</v>
      </c>
      <c r="AO23" s="9" t="e">
        <f>'FIN-P&amp;L_CWS'!AQ208</f>
        <v>#REF!</v>
      </c>
      <c r="AP23" s="9" t="e">
        <f>'FIN-P&amp;L_CWS'!AR208</f>
        <v>#REF!</v>
      </c>
      <c r="AQ23" s="9" t="e">
        <f>'FIN-P&amp;L_CWS'!AS208</f>
        <v>#REF!</v>
      </c>
      <c r="AR23" s="9" t="e">
        <f>'FIN-P&amp;L_CWS'!AT208</f>
        <v>#REF!</v>
      </c>
      <c r="AS23" s="9" t="e">
        <f>'FIN-P&amp;L_CWS'!AU208</f>
        <v>#REF!</v>
      </c>
      <c r="AT23" s="9" t="e">
        <f>'FIN-P&amp;L_CWS'!AV208</f>
        <v>#REF!</v>
      </c>
      <c r="AU23" s="9" t="e">
        <f>'FIN-P&amp;L_CWS'!AW208</f>
        <v>#REF!</v>
      </c>
      <c r="AV23" s="9" t="e">
        <f>'FIN-P&amp;L_CWS'!AX208</f>
        <v>#REF!</v>
      </c>
      <c r="AW23" s="9" t="e">
        <f>'FIN-P&amp;L_CWS'!AY208</f>
        <v>#REF!</v>
      </c>
      <c r="AX23" s="9" t="e">
        <f>'FIN-P&amp;L_CWS'!AZ208</f>
        <v>#REF!</v>
      </c>
      <c r="AY23" s="9" t="e">
        <f>'FIN-P&amp;L_CWS'!BA208</f>
        <v>#REF!</v>
      </c>
      <c r="AZ23" s="9" t="e">
        <f>'FIN-P&amp;L_CWS'!BB208</f>
        <v>#REF!</v>
      </c>
      <c r="BA23" s="9" t="e">
        <f>'FIN-P&amp;L_CWS'!BC208</f>
        <v>#REF!</v>
      </c>
      <c r="BB23" s="9" t="e">
        <f>'FIN-P&amp;L_CWS'!BD208</f>
        <v>#REF!</v>
      </c>
      <c r="BC23" s="9" t="e">
        <f>'FIN-P&amp;L_CWS'!BE208</f>
        <v>#REF!</v>
      </c>
      <c r="BD23" s="9" t="e">
        <f>'FIN-P&amp;L_CWS'!BF208</f>
        <v>#REF!</v>
      </c>
      <c r="BE23" s="9" t="e">
        <f>'FIN-P&amp;L_CWS'!BG208</f>
        <v>#REF!</v>
      </c>
      <c r="BF23" s="9" t="e">
        <f>'FIN-P&amp;L_CWS'!BH208</f>
        <v>#REF!</v>
      </c>
      <c r="BG23" s="9" t="e">
        <f>'FIN-P&amp;L_CWS'!BI208</f>
        <v>#REF!</v>
      </c>
      <c r="BH23" s="9" t="e">
        <f>'FIN-P&amp;L_CWS'!BJ208</f>
        <v>#REF!</v>
      </c>
      <c r="BI23" s="9" t="e">
        <f>'FIN-P&amp;L_CWS'!BK208</f>
        <v>#REF!</v>
      </c>
      <c r="BJ23" s="9" t="e">
        <f>'FIN-P&amp;L_CWS'!BL208</f>
        <v>#REF!</v>
      </c>
    </row>
    <row r="25" spans="2:62" x14ac:dyDescent="0.15">
      <c r="B25" s="14" t="s">
        <v>661</v>
      </c>
    </row>
    <row r="26" spans="2:62" x14ac:dyDescent="0.15"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648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24400</v>
      </c>
      <c r="G28" s="9">
        <f>COGS_DB!G13</f>
        <v>28280</v>
      </c>
      <c r="H28" s="9">
        <f>COGS_DB!H13</f>
        <v>32160</v>
      </c>
      <c r="I28" s="9">
        <f>COGS_DB!I13</f>
        <v>24400</v>
      </c>
      <c r="J28" s="9">
        <f>COGS_DB!J13</f>
        <v>28280</v>
      </c>
      <c r="K28" s="9">
        <f>COGS_DB!K13</f>
        <v>18020</v>
      </c>
      <c r="L28" s="9">
        <f>COGS_DB!L13</f>
        <v>18020</v>
      </c>
      <c r="M28" s="9">
        <f>COGS_DB!M13</f>
        <v>18020</v>
      </c>
      <c r="N28" s="9">
        <f>COGS_DB!N13</f>
        <v>10260</v>
      </c>
      <c r="O28" s="9">
        <f>COGS_DB!O13</f>
        <v>94160</v>
      </c>
      <c r="P28" s="9">
        <f>COGS_DB!P13</f>
        <v>153010</v>
      </c>
      <c r="Q28" s="9">
        <f>COGS_DB!Q13</f>
        <v>170665</v>
      </c>
      <c r="R28" s="9">
        <f>COGS_DB!R13</f>
        <v>170665</v>
      </c>
      <c r="S28" s="9">
        <f>COGS_DB!S13</f>
        <v>188320</v>
      </c>
      <c r="T28" s="9">
        <f>COGS_DB!T13</f>
        <v>205975</v>
      </c>
      <c r="U28" s="9">
        <f>COGS_DB!U13</f>
        <v>170665</v>
      </c>
      <c r="V28" s="9">
        <f>COGS_DB!V13</f>
        <v>188320</v>
      </c>
      <c r="W28" s="9">
        <f>COGS_DB!W13</f>
        <v>153010</v>
      </c>
      <c r="X28" s="9">
        <f>COGS_DB!X13</f>
        <v>153010</v>
      </c>
      <c r="Y28" s="9">
        <f>COGS_DB!Y13</f>
        <v>153010</v>
      </c>
      <c r="Z28" s="9">
        <f>COGS_DB!Z13</f>
        <v>94160</v>
      </c>
      <c r="AA28" s="9">
        <f>COGS_DB!AA13</f>
        <v>-192377.01</v>
      </c>
      <c r="AB28" s="9">
        <f>COGS_DB!AB13</f>
        <v>-311783.43</v>
      </c>
      <c r="AC28" s="9">
        <f>COGS_DB!AC13</f>
        <v>-351585.57</v>
      </c>
      <c r="AD28" s="9">
        <f>COGS_DB!AD13</f>
        <v>-351585.57</v>
      </c>
      <c r="AE28" s="9">
        <f>COGS_DB!AE13</f>
        <v>-384754.02</v>
      </c>
      <c r="AF28" s="9">
        <f>COGS_DB!AF13</f>
        <v>-424556.16</v>
      </c>
      <c r="AG28" s="9">
        <f>COGS_DB!AG13</f>
        <v>-351585.57</v>
      </c>
      <c r="AH28" s="9">
        <f>COGS_DB!AH13</f>
        <v>-384754.02</v>
      </c>
      <c r="AI28" s="9">
        <f>COGS_DB!AI13</f>
        <v>-311783.43</v>
      </c>
      <c r="AJ28" s="9">
        <f>COGS_DB!AJ13</f>
        <v>-311783.43</v>
      </c>
      <c r="AK28" s="9">
        <f>COGS_DB!AK13</f>
        <v>-311783.43</v>
      </c>
      <c r="AL28" s="9">
        <f>COGS_DB!AL13</f>
        <v>-192377.01</v>
      </c>
      <c r="AM28" s="9" t="e">
        <f>COGS_DB!AM13</f>
        <v>#VALUE!</v>
      </c>
      <c r="AN28" s="9" t="e">
        <f>COGS_DB!AN13</f>
        <v>#VALUE!</v>
      </c>
      <c r="AO28" s="9" t="e">
        <f>COGS_DB!AO13</f>
        <v>#VALUE!</v>
      </c>
      <c r="AP28" s="9" t="e">
        <f>COGS_DB!AP13</f>
        <v>#VALUE!</v>
      </c>
      <c r="AQ28" s="9" t="e">
        <f>COGS_DB!AQ13</f>
        <v>#VALUE!</v>
      </c>
      <c r="AR28" s="9" t="e">
        <f>COGS_DB!AR13</f>
        <v>#VALUE!</v>
      </c>
      <c r="AS28" s="9" t="e">
        <f>COGS_DB!AS13</f>
        <v>#VALUE!</v>
      </c>
      <c r="AT28" s="9" t="e">
        <f>COGS_DB!AT13</f>
        <v>#VALUE!</v>
      </c>
      <c r="AU28" s="9" t="e">
        <f>COGS_DB!AU13</f>
        <v>#VALUE!</v>
      </c>
      <c r="AV28" s="9" t="e">
        <f>COGS_DB!AV13</f>
        <v>#VALUE!</v>
      </c>
      <c r="AW28" s="9" t="e">
        <f>COGS_DB!AW13</f>
        <v>#VALUE!</v>
      </c>
      <c r="AX28" s="9" t="e">
        <f>COGS_DB!AX13</f>
        <v>#VALUE!</v>
      </c>
      <c r="AY28" s="9" t="e">
        <f>COGS_DB!AY13</f>
        <v>#REF!</v>
      </c>
      <c r="AZ28" s="9" t="e">
        <f>COGS_DB!AZ13</f>
        <v>#REF!</v>
      </c>
      <c r="BA28" s="9" t="e">
        <f>COGS_DB!BA13</f>
        <v>#REF!</v>
      </c>
      <c r="BB28" s="9" t="e">
        <f>COGS_DB!BB13</f>
        <v>#REF!</v>
      </c>
      <c r="BC28" s="9" t="e">
        <f>COGS_DB!BC13</f>
        <v>#REF!</v>
      </c>
      <c r="BD28" s="9" t="e">
        <f>COGS_DB!BD13</f>
        <v>#REF!</v>
      </c>
      <c r="BE28" s="9" t="e">
        <f>COGS_DB!BE13</f>
        <v>#REF!</v>
      </c>
      <c r="BF28" s="9" t="e">
        <f>COGS_DB!BF13</f>
        <v>#REF!</v>
      </c>
      <c r="BG28" s="9" t="e">
        <f>COGS_DB!BG13</f>
        <v>#REF!</v>
      </c>
      <c r="BH28" s="9" t="e">
        <f>COGS_DB!BH13</f>
        <v>#REF!</v>
      </c>
      <c r="BI28" s="9" t="e">
        <f>COGS_DB!BI13</f>
        <v>#REF!</v>
      </c>
      <c r="BJ28" s="9" t="e">
        <f>COGS_DB!BJ13</f>
        <v>#REF!</v>
      </c>
    </row>
    <row r="29" spans="2:62" x14ac:dyDescent="0.15">
      <c r="B29" s="14" t="s">
        <v>654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11640</v>
      </c>
      <c r="G29" s="9">
        <f>COGS_DB!G15</f>
        <v>15520</v>
      </c>
      <c r="H29" s="9">
        <f>COGS_DB!H15</f>
        <v>19400</v>
      </c>
      <c r="I29" s="9">
        <f>COGS_DB!I15</f>
        <v>11640</v>
      </c>
      <c r="J29" s="9">
        <f>COGS_DB!J15</f>
        <v>15520</v>
      </c>
      <c r="K29" s="9">
        <f>COGS_DB!K15</f>
        <v>11640</v>
      </c>
      <c r="L29" s="9">
        <f>COGS_DB!L15</f>
        <v>11640</v>
      </c>
      <c r="M29" s="9">
        <f>COGS_DB!M15</f>
        <v>11640</v>
      </c>
      <c r="N29" s="9">
        <f>COGS_DB!N15</f>
        <v>3880</v>
      </c>
      <c r="O29" s="9">
        <f>COGS_DB!O15</f>
        <v>-251783840</v>
      </c>
      <c r="P29" s="9">
        <f>COGS_DB!P15</f>
        <v>-409148740</v>
      </c>
      <c r="Q29" s="9">
        <f>COGS_DB!Q15</f>
        <v>-456358210</v>
      </c>
      <c r="R29" s="9">
        <f>COGS_DB!R15</f>
        <v>-456358210</v>
      </c>
      <c r="S29" s="9">
        <f>COGS_DB!S15</f>
        <v>-503567680</v>
      </c>
      <c r="T29" s="9">
        <f>COGS_DB!T15</f>
        <v>-550777150</v>
      </c>
      <c r="U29" s="9">
        <f>COGS_DB!U15</f>
        <v>-456358210</v>
      </c>
      <c r="V29" s="9">
        <f>COGS_DB!V15</f>
        <v>-503567680</v>
      </c>
      <c r="W29" s="9">
        <f>COGS_DB!W15</f>
        <v>-409148740</v>
      </c>
      <c r="X29" s="9">
        <f>COGS_DB!X15</f>
        <v>-409148740</v>
      </c>
      <c r="Y29" s="9">
        <f>COGS_DB!Y15</f>
        <v>-409148740</v>
      </c>
      <c r="Z29" s="9">
        <f>COGS_DB!Z15</f>
        <v>-251783840</v>
      </c>
      <c r="AA29" s="9">
        <f>COGS_DB!AA15</f>
        <v>-192377.01</v>
      </c>
      <c r="AB29" s="9">
        <f>COGS_DB!AB15</f>
        <v>-311783.43</v>
      </c>
      <c r="AC29" s="9">
        <f>COGS_DB!AC15</f>
        <v>-351585.57</v>
      </c>
      <c r="AD29" s="9">
        <f>COGS_DB!AD15</f>
        <v>-351585.57</v>
      </c>
      <c r="AE29" s="9">
        <f>COGS_DB!AE15</f>
        <v>-384754.02</v>
      </c>
      <c r="AF29" s="9">
        <f>COGS_DB!AF15</f>
        <v>-424556.16</v>
      </c>
      <c r="AG29" s="9">
        <f>COGS_DB!AG15</f>
        <v>-351585.57</v>
      </c>
      <c r="AH29" s="9">
        <f>COGS_DB!AH15</f>
        <v>-384754.02</v>
      </c>
      <c r="AI29" s="9">
        <f>COGS_DB!AI15</f>
        <v>-311783.43</v>
      </c>
      <c r="AJ29" s="9">
        <f>COGS_DB!AJ15</f>
        <v>-311783.43</v>
      </c>
      <c r="AK29" s="9">
        <f>COGS_DB!AK15</f>
        <v>-311783.43</v>
      </c>
      <c r="AL29" s="9">
        <f>COGS_DB!AL15</f>
        <v>-192377.01</v>
      </c>
      <c r="AM29" s="9" t="e">
        <f>COGS_DB!AM15</f>
        <v>#REF!</v>
      </c>
      <c r="AN29" s="9" t="e">
        <f>COGS_DB!AN15</f>
        <v>#REF!</v>
      </c>
      <c r="AO29" s="9" t="e">
        <f>COGS_DB!AO15</f>
        <v>#REF!</v>
      </c>
      <c r="AP29" s="9" t="e">
        <f>COGS_DB!AP15</f>
        <v>#REF!</v>
      </c>
      <c r="AQ29" s="9" t="e">
        <f>COGS_DB!AQ15</f>
        <v>#REF!</v>
      </c>
      <c r="AR29" s="9" t="e">
        <f>COGS_DB!AR15</f>
        <v>#REF!</v>
      </c>
      <c r="AS29" s="9" t="e">
        <f>COGS_DB!AS15</f>
        <v>#REF!</v>
      </c>
      <c r="AT29" s="9" t="e">
        <f>COGS_DB!AT15</f>
        <v>#REF!</v>
      </c>
      <c r="AU29" s="9" t="e">
        <f>COGS_DB!AU15</f>
        <v>#REF!</v>
      </c>
      <c r="AV29" s="9" t="e">
        <f>COGS_DB!AV15</f>
        <v>#REF!</v>
      </c>
      <c r="AW29" s="9" t="e">
        <f>COGS_DB!AW15</f>
        <v>#REF!</v>
      </c>
      <c r="AX29" s="9" t="e">
        <f>COGS_DB!AX15</f>
        <v>#REF!</v>
      </c>
      <c r="AY29" s="9" t="e">
        <f>COGS_DB!AY15</f>
        <v>#REF!</v>
      </c>
      <c r="AZ29" s="9" t="e">
        <f>COGS_DB!AZ15</f>
        <v>#REF!</v>
      </c>
      <c r="BA29" s="9" t="e">
        <f>COGS_DB!BA15</f>
        <v>#REF!</v>
      </c>
      <c r="BB29" s="9" t="e">
        <f>COGS_DB!BB15</f>
        <v>#REF!</v>
      </c>
      <c r="BC29" s="9" t="e">
        <f>COGS_DB!BC15</f>
        <v>#REF!</v>
      </c>
      <c r="BD29" s="9" t="e">
        <f>COGS_DB!BD15</f>
        <v>#REF!</v>
      </c>
      <c r="BE29" s="9" t="e">
        <f>COGS_DB!BE15</f>
        <v>#REF!</v>
      </c>
      <c r="BF29" s="9" t="e">
        <f>COGS_DB!BF15</f>
        <v>#REF!</v>
      </c>
      <c r="BG29" s="9" t="e">
        <f>COGS_DB!BG15</f>
        <v>#REF!</v>
      </c>
      <c r="BH29" s="9" t="e">
        <f>COGS_DB!BH15</f>
        <v>#REF!</v>
      </c>
      <c r="BI29" s="9" t="e">
        <f>COGS_DB!BI15</f>
        <v>#REF!</v>
      </c>
      <c r="BJ29" s="9" t="e">
        <f>COGS_DB!BJ15</f>
        <v>#REF!</v>
      </c>
    </row>
    <row r="30" spans="2:62" x14ac:dyDescent="0.15">
      <c r="B30" s="14" t="s">
        <v>655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12760</v>
      </c>
      <c r="G30" s="9">
        <f>COGS_DB!G16</f>
        <v>12760</v>
      </c>
      <c r="H30" s="9">
        <f>COGS_DB!H16</f>
        <v>12760</v>
      </c>
      <c r="I30" s="9">
        <f>COGS_DB!I16</f>
        <v>12760</v>
      </c>
      <c r="J30" s="9">
        <f>COGS_DB!J16</f>
        <v>12760</v>
      </c>
      <c r="K30" s="9">
        <f>COGS_DB!K16</f>
        <v>6380</v>
      </c>
      <c r="L30" s="9">
        <f>COGS_DB!L16</f>
        <v>6380</v>
      </c>
      <c r="M30" s="9">
        <f>COGS_DB!M16</f>
        <v>6380</v>
      </c>
      <c r="N30" s="9">
        <f>COGS_DB!N16</f>
        <v>6380</v>
      </c>
      <c r="O30" s="9">
        <f>COGS_DB!O16</f>
        <v>251878000</v>
      </c>
      <c r="P30" s="9">
        <f>COGS_DB!P16</f>
        <v>409301750</v>
      </c>
      <c r="Q30" s="9">
        <f>COGS_DB!Q16</f>
        <v>456528875</v>
      </c>
      <c r="R30" s="9">
        <f>COGS_DB!R16</f>
        <v>456528875</v>
      </c>
      <c r="S30" s="9">
        <f>COGS_DB!S16</f>
        <v>503756000</v>
      </c>
      <c r="T30" s="9">
        <f>COGS_DB!T16</f>
        <v>550983125</v>
      </c>
      <c r="U30" s="9">
        <f>COGS_DB!U16</f>
        <v>456528875</v>
      </c>
      <c r="V30" s="9">
        <f>COGS_DB!V16</f>
        <v>503756000</v>
      </c>
      <c r="W30" s="9">
        <f>COGS_DB!W16</f>
        <v>409301750</v>
      </c>
      <c r="X30" s="9">
        <f>COGS_DB!X16</f>
        <v>409301750</v>
      </c>
      <c r="Y30" s="9">
        <f>COGS_DB!Y16</f>
        <v>409301750</v>
      </c>
      <c r="Z30" s="9">
        <f>COGS_DB!Z16</f>
        <v>251878000</v>
      </c>
      <c r="AA30" s="9">
        <f>COGS_DB!AA16</f>
        <v>0</v>
      </c>
      <c r="AB30" s="9">
        <f>COGS_DB!AB16</f>
        <v>0</v>
      </c>
      <c r="AC30" s="9">
        <f>COGS_DB!AC16</f>
        <v>0</v>
      </c>
      <c r="AD30" s="9">
        <f>COGS_DB!AD16</f>
        <v>0</v>
      </c>
      <c r="AE30" s="9">
        <f>COGS_DB!AE16</f>
        <v>0</v>
      </c>
      <c r="AF30" s="9">
        <f>COGS_DB!AF16</f>
        <v>0</v>
      </c>
      <c r="AG30" s="9">
        <f>COGS_DB!AG16</f>
        <v>0</v>
      </c>
      <c r="AH30" s="9">
        <f>COGS_DB!AH16</f>
        <v>0</v>
      </c>
      <c r="AI30" s="9">
        <f>COGS_DB!AI16</f>
        <v>0</v>
      </c>
      <c r="AJ30" s="9">
        <f>COGS_DB!AJ16</f>
        <v>0</v>
      </c>
      <c r="AK30" s="9">
        <f>COGS_DB!AK16</f>
        <v>0</v>
      </c>
      <c r="AL30" s="9">
        <f>COGS_DB!AL16</f>
        <v>0</v>
      </c>
      <c r="AM30" s="9" t="e">
        <f>COGS_DB!AM16</f>
        <v>#REF!</v>
      </c>
      <c r="AN30" s="9" t="e">
        <f>COGS_DB!AN16</f>
        <v>#REF!</v>
      </c>
      <c r="AO30" s="9" t="e">
        <f>COGS_DB!AO16</f>
        <v>#REF!</v>
      </c>
      <c r="AP30" s="9" t="e">
        <f>COGS_DB!AP16</f>
        <v>#REF!</v>
      </c>
      <c r="AQ30" s="9" t="e">
        <f>COGS_DB!AQ16</f>
        <v>#REF!</v>
      </c>
      <c r="AR30" s="9" t="e">
        <f>COGS_DB!AR16</f>
        <v>#REF!</v>
      </c>
      <c r="AS30" s="9" t="e">
        <f>COGS_DB!AS16</f>
        <v>#REF!</v>
      </c>
      <c r="AT30" s="9" t="e">
        <f>COGS_DB!AT16</f>
        <v>#REF!</v>
      </c>
      <c r="AU30" s="9" t="e">
        <f>COGS_DB!AU16</f>
        <v>#REF!</v>
      </c>
      <c r="AV30" s="9" t="e">
        <f>COGS_DB!AV16</f>
        <v>#REF!</v>
      </c>
      <c r="AW30" s="9" t="e">
        <f>COGS_DB!AW16</f>
        <v>#REF!</v>
      </c>
      <c r="AX30" s="9" t="e">
        <f>COGS_DB!AX16</f>
        <v>#REF!</v>
      </c>
      <c r="AY30" s="9" t="e">
        <f>COGS_DB!AY16</f>
        <v>#REF!</v>
      </c>
      <c r="AZ30" s="9" t="e">
        <f>COGS_DB!AZ16</f>
        <v>#REF!</v>
      </c>
      <c r="BA30" s="9" t="e">
        <f>COGS_DB!BA16</f>
        <v>#REF!</v>
      </c>
      <c r="BB30" s="9" t="e">
        <f>COGS_DB!BB16</f>
        <v>#REF!</v>
      </c>
      <c r="BC30" s="9" t="e">
        <f>COGS_DB!BC16</f>
        <v>#REF!</v>
      </c>
      <c r="BD30" s="9" t="e">
        <f>COGS_DB!BD16</f>
        <v>#REF!</v>
      </c>
      <c r="BE30" s="9" t="e">
        <f>COGS_DB!BE16</f>
        <v>#REF!</v>
      </c>
      <c r="BF30" s="9" t="e">
        <f>COGS_DB!BF16</f>
        <v>#REF!</v>
      </c>
      <c r="BG30" s="9" t="e">
        <f>COGS_DB!BG16</f>
        <v>#REF!</v>
      </c>
      <c r="BH30" s="9" t="e">
        <f>COGS_DB!BH16</f>
        <v>#REF!</v>
      </c>
      <c r="BI30" s="9" t="e">
        <f>COGS_DB!BI16</f>
        <v>#REF!</v>
      </c>
      <c r="BJ30" s="9" t="e">
        <f>COGS_DB!BJ16</f>
        <v>#REF!</v>
      </c>
    </row>
    <row r="31" spans="2:62" x14ac:dyDescent="0.15">
      <c r="B31" s="14" t="s">
        <v>653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0.28078250863060988</v>
      </c>
      <c r="G31" s="98">
        <f>COGS_DB!G14</f>
        <v>0.27381874515879162</v>
      </c>
      <c r="H31" s="98">
        <f>COGS_DB!H14</f>
        <v>0.26876149089085744</v>
      </c>
      <c r="I31" s="98">
        <f>COGS_DB!I14</f>
        <v>0.28078250863060988</v>
      </c>
      <c r="J31" s="98">
        <f>COGS_DB!J14</f>
        <v>0.27381874515879162</v>
      </c>
      <c r="K31" s="98">
        <f>COGS_DB!K14</f>
        <v>0.26492208174066451</v>
      </c>
      <c r="L31" s="98">
        <f>COGS_DB!L14</f>
        <v>0.26492208174066451</v>
      </c>
      <c r="M31" s="98">
        <f>COGS_DB!M14</f>
        <v>0.26492208174066451</v>
      </c>
      <c r="N31" s="98">
        <f>COGS_DB!N14</f>
        <v>0.29098128190584233</v>
      </c>
      <c r="O31" s="98">
        <f>COGS_DB!O14</f>
        <v>0.30555555555555558</v>
      </c>
      <c r="P31" s="98">
        <f>COGS_DB!P14</f>
        <v>0.30555555555555558</v>
      </c>
      <c r="Q31" s="98">
        <f>COGS_DB!Q14</f>
        <v>0.30555555555555558</v>
      </c>
      <c r="R31" s="98">
        <f>COGS_DB!R14</f>
        <v>0.30555555555555558</v>
      </c>
      <c r="S31" s="98">
        <f>COGS_DB!S14</f>
        <v>0.30555555555555558</v>
      </c>
      <c r="T31" s="98">
        <f>COGS_DB!T14</f>
        <v>0.30555555555555558</v>
      </c>
      <c r="U31" s="98">
        <f>COGS_DB!U14</f>
        <v>0.30555555555555558</v>
      </c>
      <c r="V31" s="98">
        <f>COGS_DB!V14</f>
        <v>0.30555555555555558</v>
      </c>
      <c r="W31" s="98">
        <f>COGS_DB!W14</f>
        <v>0.30555555555555558</v>
      </c>
      <c r="X31" s="98">
        <f>COGS_DB!X14</f>
        <v>0.30555555555555558</v>
      </c>
      <c r="Y31" s="98">
        <f>COGS_DB!Y14</f>
        <v>0.30555555555555558</v>
      </c>
      <c r="Z31" s="98">
        <f>COGS_DB!Z14</f>
        <v>0.30555555555555558</v>
      </c>
      <c r="AA31" s="98">
        <f>COGS_DB!AA14</f>
        <v>-0.30242061771636691</v>
      </c>
      <c r="AB31" s="98">
        <f>COGS_DB!AB14</f>
        <v>-0.30242061771636691</v>
      </c>
      <c r="AC31" s="98">
        <f>COGS_DB!AC14</f>
        <v>-0.30242061771636691</v>
      </c>
      <c r="AD31" s="98">
        <f>COGS_DB!AD14</f>
        <v>-0.30242061771636691</v>
      </c>
      <c r="AE31" s="98">
        <f>COGS_DB!AE14</f>
        <v>-0.30242061771636691</v>
      </c>
      <c r="AF31" s="98">
        <f>COGS_DB!AF14</f>
        <v>-0.30242061771636686</v>
      </c>
      <c r="AG31" s="98">
        <f>COGS_DB!AG14</f>
        <v>-0.30242061771636691</v>
      </c>
      <c r="AH31" s="98">
        <f>COGS_DB!AH14</f>
        <v>-0.30242061771636691</v>
      </c>
      <c r="AI31" s="98">
        <f>COGS_DB!AI14</f>
        <v>-0.30242061771636691</v>
      </c>
      <c r="AJ31" s="98">
        <f>COGS_DB!AJ14</f>
        <v>-0.30242061771636691</v>
      </c>
      <c r="AK31" s="98">
        <f>COGS_DB!AK14</f>
        <v>-0.30242061771636691</v>
      </c>
      <c r="AL31" s="98">
        <f>COGS_DB!AL14</f>
        <v>-0.30242061771636691</v>
      </c>
      <c r="AM31" s="98" t="e">
        <f>COGS_DB!AM14</f>
        <v>#REF!</v>
      </c>
      <c r="AN31" s="98" t="e">
        <f>COGS_DB!AN14</f>
        <v>#REF!</v>
      </c>
      <c r="AO31" s="98" t="e">
        <f>COGS_DB!AO14</f>
        <v>#REF!</v>
      </c>
      <c r="AP31" s="98" t="e">
        <f>COGS_DB!AP14</f>
        <v>#REF!</v>
      </c>
      <c r="AQ31" s="98" t="e">
        <f>COGS_DB!AQ14</f>
        <v>#REF!</v>
      </c>
      <c r="AR31" s="98" t="e">
        <f>COGS_DB!AR14</f>
        <v>#REF!</v>
      </c>
      <c r="AS31" s="98" t="e">
        <f>COGS_DB!AS14</f>
        <v>#REF!</v>
      </c>
      <c r="AT31" s="98" t="e">
        <f>COGS_DB!AT14</f>
        <v>#REF!</v>
      </c>
      <c r="AU31" s="98" t="e">
        <f>COGS_DB!AU14</f>
        <v>#REF!</v>
      </c>
      <c r="AV31" s="98" t="e">
        <f>COGS_DB!AV14</f>
        <v>#REF!</v>
      </c>
      <c r="AW31" s="98" t="e">
        <f>COGS_DB!AW14</f>
        <v>#REF!</v>
      </c>
      <c r="AX31" s="98" t="e">
        <f>COGS_DB!AX14</f>
        <v>#REF!</v>
      </c>
      <c r="AY31" s="98" t="e">
        <f>COGS_DB!AY14</f>
        <v>#REF!</v>
      </c>
      <c r="AZ31" s="98" t="e">
        <f>COGS_DB!AZ14</f>
        <v>#REF!</v>
      </c>
      <c r="BA31" s="98" t="e">
        <f>COGS_DB!BA14</f>
        <v>#REF!</v>
      </c>
      <c r="BB31" s="98" t="e">
        <f>COGS_DB!BB14</f>
        <v>#REF!</v>
      </c>
      <c r="BC31" s="98" t="e">
        <f>COGS_DB!BC14</f>
        <v>#REF!</v>
      </c>
      <c r="BD31" s="98" t="e">
        <f>COGS_DB!BD14</f>
        <v>#REF!</v>
      </c>
      <c r="BE31" s="98" t="e">
        <f>COGS_DB!BE14</f>
        <v>#REF!</v>
      </c>
      <c r="BF31" s="98" t="e">
        <f>COGS_DB!BF14</f>
        <v>#REF!</v>
      </c>
      <c r="BG31" s="98" t="e">
        <f>COGS_DB!BG14</f>
        <v>#REF!</v>
      </c>
      <c r="BH31" s="98" t="e">
        <f>COGS_DB!BH14</f>
        <v>#REF!</v>
      </c>
      <c r="BI31" s="98" t="e">
        <f>COGS_DB!BI14</f>
        <v>#REF!</v>
      </c>
      <c r="BJ31" s="98" t="e">
        <f>COGS_DB!BJ14</f>
        <v>#REF!</v>
      </c>
    </row>
    <row r="32" spans="2:62" x14ac:dyDescent="0.15">
      <c r="B32" s="14" t="s">
        <v>360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86900</v>
      </c>
      <c r="G32" s="9">
        <f>COGS_DB!G12</f>
        <v>103280</v>
      </c>
      <c r="H32" s="9">
        <f>COGS_DB!H12</f>
        <v>119660</v>
      </c>
      <c r="I32" s="9">
        <f>COGS_DB!I12</f>
        <v>86900</v>
      </c>
      <c r="J32" s="9">
        <f>COGS_DB!J12</f>
        <v>103280</v>
      </c>
      <c r="K32" s="9">
        <f>COGS_DB!K12</f>
        <v>68020</v>
      </c>
      <c r="L32" s="9">
        <f>COGS_DB!L12</f>
        <v>68020</v>
      </c>
      <c r="M32" s="9">
        <f>COGS_DB!M12</f>
        <v>68020</v>
      </c>
      <c r="N32" s="9">
        <f>COGS_DB!N12</f>
        <v>35260</v>
      </c>
      <c r="O32" s="9">
        <f>COGS_DB!O12</f>
        <v>308160</v>
      </c>
      <c r="P32" s="9">
        <f>COGS_DB!P12</f>
        <v>500760</v>
      </c>
      <c r="Q32" s="9">
        <f>COGS_DB!Q12</f>
        <v>558540</v>
      </c>
      <c r="R32" s="9">
        <f>COGS_DB!R12</f>
        <v>558540</v>
      </c>
      <c r="S32" s="9">
        <f>COGS_DB!S12</f>
        <v>616320</v>
      </c>
      <c r="T32" s="9">
        <f>COGS_DB!T12</f>
        <v>674100</v>
      </c>
      <c r="U32" s="9">
        <f>COGS_DB!U12</f>
        <v>558540</v>
      </c>
      <c r="V32" s="9">
        <f>COGS_DB!V12</f>
        <v>616320</v>
      </c>
      <c r="W32" s="9">
        <f>COGS_DB!W12</f>
        <v>500760</v>
      </c>
      <c r="X32" s="9">
        <f>COGS_DB!X12</f>
        <v>500760</v>
      </c>
      <c r="Y32" s="9">
        <f>COGS_DB!Y12</f>
        <v>500760</v>
      </c>
      <c r="Z32" s="9">
        <f>COGS_DB!Z12</f>
        <v>308160</v>
      </c>
      <c r="AA32" s="9">
        <f>COGS_DB!AA12</f>
        <v>636123.99</v>
      </c>
      <c r="AB32" s="9">
        <f>COGS_DB!AB12</f>
        <v>1030959.57</v>
      </c>
      <c r="AC32" s="9">
        <f>COGS_DB!AC12</f>
        <v>1162571.43</v>
      </c>
      <c r="AD32" s="9">
        <f>COGS_DB!AD12</f>
        <v>1162571.43</v>
      </c>
      <c r="AE32" s="9">
        <f>COGS_DB!AE12</f>
        <v>1272247.98</v>
      </c>
      <c r="AF32" s="9">
        <f>COGS_DB!AF12</f>
        <v>1403859.84</v>
      </c>
      <c r="AG32" s="9">
        <f>COGS_DB!AG12</f>
        <v>1162571.43</v>
      </c>
      <c r="AH32" s="9">
        <f>COGS_DB!AH12</f>
        <v>1272247.98</v>
      </c>
      <c r="AI32" s="9">
        <f>COGS_DB!AI12</f>
        <v>1030959.57</v>
      </c>
      <c r="AJ32" s="9">
        <f>COGS_DB!AJ12</f>
        <v>1030959.57</v>
      </c>
      <c r="AK32" s="9">
        <f>COGS_DB!AK12</f>
        <v>1030959.57</v>
      </c>
      <c r="AL32" s="9">
        <f>COGS_DB!AL12</f>
        <v>636123.99</v>
      </c>
      <c r="AM32" s="9" t="e">
        <f>COGS_DB!AM12</f>
        <v>#REF!</v>
      </c>
      <c r="AN32" s="9" t="e">
        <f>COGS_DB!AN12</f>
        <v>#REF!</v>
      </c>
      <c r="AO32" s="9" t="e">
        <f>COGS_DB!AO12</f>
        <v>#REF!</v>
      </c>
      <c r="AP32" s="9" t="e">
        <f>COGS_DB!AP12</f>
        <v>#REF!</v>
      </c>
      <c r="AQ32" s="9" t="e">
        <f>COGS_DB!AQ12</f>
        <v>#REF!</v>
      </c>
      <c r="AR32" s="9" t="e">
        <f>COGS_DB!AR12</f>
        <v>#REF!</v>
      </c>
      <c r="AS32" s="9" t="e">
        <f>COGS_DB!AS12</f>
        <v>#REF!</v>
      </c>
      <c r="AT32" s="9" t="e">
        <f>COGS_DB!AT12</f>
        <v>#REF!</v>
      </c>
      <c r="AU32" s="9" t="e">
        <f>COGS_DB!AU12</f>
        <v>#REF!</v>
      </c>
      <c r="AV32" s="9" t="e">
        <f>COGS_DB!AV12</f>
        <v>#REF!</v>
      </c>
      <c r="AW32" s="9" t="e">
        <f>COGS_DB!AW12</f>
        <v>#REF!</v>
      </c>
      <c r="AX32" s="9" t="e">
        <f>COGS_DB!AX12</f>
        <v>#REF!</v>
      </c>
      <c r="AY32" s="9" t="e">
        <f>COGS_DB!AY12</f>
        <v>#REF!</v>
      </c>
      <c r="AZ32" s="9" t="e">
        <f>COGS_DB!AZ12</f>
        <v>#REF!</v>
      </c>
      <c r="BA32" s="9" t="e">
        <f>COGS_DB!BA12</f>
        <v>#REF!</v>
      </c>
      <c r="BB32" s="9" t="e">
        <f>COGS_DB!BB12</f>
        <v>#REF!</v>
      </c>
      <c r="BC32" s="9" t="e">
        <f>COGS_DB!BC12</f>
        <v>#REF!</v>
      </c>
      <c r="BD32" s="9" t="e">
        <f>COGS_DB!BD12</f>
        <v>#REF!</v>
      </c>
      <c r="BE32" s="9" t="e">
        <f>COGS_DB!BE12</f>
        <v>#REF!</v>
      </c>
      <c r="BF32" s="9" t="e">
        <f>COGS_DB!BF12</f>
        <v>#REF!</v>
      </c>
      <c r="BG32" s="9" t="e">
        <f>COGS_DB!BG12</f>
        <v>#REF!</v>
      </c>
      <c r="BH32" s="9" t="e">
        <f>COGS_DB!BH12</f>
        <v>#REF!</v>
      </c>
      <c r="BI32" s="9" t="e">
        <f>COGS_DB!BI12</f>
        <v>#REF!</v>
      </c>
      <c r="BJ32" s="9" t="e">
        <f>COGS_DB!BJ12</f>
        <v>#REF!</v>
      </c>
    </row>
    <row r="34" spans="2:66" x14ac:dyDescent="0.15">
      <c r="B34" s="14" t="s">
        <v>662</v>
      </c>
      <c r="C34" s="371"/>
      <c r="D34" s="371"/>
      <c r="E34" s="371"/>
      <c r="F34" s="371"/>
      <c r="G34" s="371"/>
      <c r="H34" s="371"/>
      <c r="I34" s="371"/>
      <c r="J34" s="371"/>
      <c r="K34" s="371"/>
      <c r="L34" s="371"/>
      <c r="M34" s="371"/>
      <c r="N34" s="371"/>
      <c r="O34" s="371" t="s">
        <v>36</v>
      </c>
      <c r="P34" s="371"/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 t="s">
        <v>37</v>
      </c>
      <c r="AB34" s="371"/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 t="s">
        <v>38</v>
      </c>
      <c r="AN34" s="371"/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 t="s">
        <v>39</v>
      </c>
      <c r="AZ34" s="371"/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360</v>
      </c>
      <c r="C36" s="9">
        <f>COGS_DB!C3</f>
        <v>739340</v>
      </c>
      <c r="D36" s="9">
        <f>COGS_DB!E3</f>
        <v>6201720</v>
      </c>
      <c r="E36" s="9">
        <f>COGS_DB!G3</f>
        <v>12832156.350000001</v>
      </c>
      <c r="F36" s="9" t="e">
        <f>COGS_DB!I3</f>
        <v>#REF!</v>
      </c>
      <c r="G36" s="9" t="e">
        <f>COGS_DB!K3</f>
        <v>#REF!</v>
      </c>
      <c r="H36" s="9"/>
      <c r="I36" s="9"/>
      <c r="J36" s="9"/>
      <c r="K36" s="9"/>
      <c r="L36" s="9"/>
      <c r="M36" s="9"/>
      <c r="N36" s="9"/>
      <c r="O36" s="9">
        <f>COGS_DB!O20</f>
        <v>-824019840</v>
      </c>
      <c r="P36" s="9">
        <f>COGS_DB!P20</f>
        <v>-1339032240</v>
      </c>
      <c r="Q36" s="9">
        <f>COGS_DB!Q20</f>
        <v>-1493535960</v>
      </c>
      <c r="R36" s="9">
        <f>COGS_DB!R20</f>
        <v>-1493535960</v>
      </c>
      <c r="S36" s="9">
        <f>COGS_DB!S20</f>
        <v>-1648039680</v>
      </c>
      <c r="T36" s="9">
        <f>COGS_DB!T20</f>
        <v>-1802543400</v>
      </c>
      <c r="U36" s="9">
        <f>COGS_DB!U20</f>
        <v>-1493535960</v>
      </c>
      <c r="V36" s="9">
        <f>COGS_DB!V20</f>
        <v>-1648039680</v>
      </c>
      <c r="W36" s="9">
        <f>COGS_DB!W20</f>
        <v>-1339032240</v>
      </c>
      <c r="X36" s="9">
        <f>COGS_DB!X20</f>
        <v>-1339032240</v>
      </c>
      <c r="Y36" s="9">
        <f>COGS_DB!Y20</f>
        <v>-1339032240</v>
      </c>
      <c r="Z36" s="9">
        <f>COGS_DB!Z20</f>
        <v>-824019840</v>
      </c>
      <c r="AA36" s="9">
        <f>COGS_DB!AA20</f>
        <v>636115</v>
      </c>
      <c r="AB36" s="9">
        <f>COGS_DB!AB20</f>
        <v>1030945</v>
      </c>
      <c r="AC36" s="9">
        <f>COGS_DB!AC20</f>
        <v>1162555</v>
      </c>
      <c r="AD36" s="9">
        <f>COGS_DB!AD20</f>
        <v>1162555</v>
      </c>
      <c r="AE36" s="9">
        <f>COGS_DB!AE20</f>
        <v>1272230</v>
      </c>
      <c r="AF36" s="9">
        <f>COGS_DB!AF20</f>
        <v>1403840</v>
      </c>
      <c r="AG36" s="9">
        <f>COGS_DB!AG20</f>
        <v>1162555</v>
      </c>
      <c r="AH36" s="9">
        <f>COGS_DB!AH20</f>
        <v>1272230</v>
      </c>
      <c r="AI36" s="9">
        <f>COGS_DB!AI20</f>
        <v>1030945</v>
      </c>
      <c r="AJ36" s="9">
        <f>COGS_DB!AJ20</f>
        <v>1030945</v>
      </c>
      <c r="AK36" s="9">
        <f>COGS_DB!AK20</f>
        <v>1030945</v>
      </c>
      <c r="AL36" s="9">
        <f>COGS_DB!AL20</f>
        <v>636115</v>
      </c>
      <c r="AM36" s="9" t="e">
        <f>COGS_DB!AM20</f>
        <v>#REF!</v>
      </c>
      <c r="AN36" s="9" t="e">
        <f>COGS_DB!AN20</f>
        <v>#REF!</v>
      </c>
      <c r="AO36" s="9" t="e">
        <f>COGS_DB!AO20</f>
        <v>#REF!</v>
      </c>
      <c r="AP36" s="9" t="e">
        <f>COGS_DB!AP20</f>
        <v>#REF!</v>
      </c>
      <c r="AQ36" s="9" t="e">
        <f>COGS_DB!AQ20</f>
        <v>#REF!</v>
      </c>
      <c r="AR36" s="9" t="e">
        <f>COGS_DB!AR20</f>
        <v>#REF!</v>
      </c>
      <c r="AS36" s="9" t="e">
        <f>COGS_DB!AS20</f>
        <v>#REF!</v>
      </c>
      <c r="AT36" s="9" t="e">
        <f>COGS_DB!AT20</f>
        <v>#REF!</v>
      </c>
      <c r="AU36" s="9" t="e">
        <f>COGS_DB!AU20</f>
        <v>#REF!</v>
      </c>
      <c r="AV36" s="9" t="e">
        <f>COGS_DB!AV20</f>
        <v>#REF!</v>
      </c>
      <c r="AW36" s="9" t="e">
        <f>COGS_DB!AW20</f>
        <v>#REF!</v>
      </c>
      <c r="AX36" s="9" t="e">
        <f>COGS_DB!AX20</f>
        <v>#REF!</v>
      </c>
      <c r="AY36" s="9">
        <f>COGS_DB!AY20</f>
        <v>-1484406000</v>
      </c>
      <c r="AZ36" s="9">
        <f>COGS_DB!AZ20</f>
        <v>-2384046000</v>
      </c>
      <c r="BA36" s="9">
        <f>COGS_DB!BA20</f>
        <v>-2653938000</v>
      </c>
      <c r="BB36" s="9">
        <f>COGS_DB!BB20</f>
        <v>-2653938000</v>
      </c>
      <c r="BC36" s="9">
        <f>COGS_DB!BC20</f>
        <v>-2968812000</v>
      </c>
      <c r="BD36" s="9">
        <f>COGS_DB!BD20</f>
        <v>-3238704000</v>
      </c>
      <c r="BE36" s="9">
        <f>COGS_DB!BE20</f>
        <v>-2653938000</v>
      </c>
      <c r="BF36" s="9">
        <f>COGS_DB!BF20</f>
        <v>-2968812000</v>
      </c>
      <c r="BG36" s="9">
        <f>COGS_DB!BG20</f>
        <v>-2384046000</v>
      </c>
      <c r="BH36" s="9">
        <f>COGS_DB!BH20</f>
        <v>-2384046000</v>
      </c>
      <c r="BI36" s="9">
        <f>COGS_DB!BI20</f>
        <v>-2384046000</v>
      </c>
      <c r="BJ36" s="9">
        <f>COGS_DB!BJ20</f>
        <v>-1484406000</v>
      </c>
    </row>
    <row r="37" spans="2:66" x14ac:dyDescent="0.15">
      <c r="B37" s="14" t="s">
        <v>648</v>
      </c>
      <c r="C37" s="9">
        <f>COGS_DB!C4</f>
        <v>201840</v>
      </c>
      <c r="D37" s="9">
        <f>COGS_DB!E4</f>
        <v>1894970</v>
      </c>
      <c r="E37" s="9">
        <f>COGS_DB!G4</f>
        <v>-3880708.6500000004</v>
      </c>
      <c r="F37" s="9" t="e">
        <f>COGS_DB!I4</f>
        <v>#VALUE!</v>
      </c>
      <c r="G37" s="9" t="e">
        <f>COGS_DB!K4</f>
        <v>#REF!</v>
      </c>
      <c r="H37" s="9"/>
      <c r="I37" s="9"/>
      <c r="J37" s="9"/>
      <c r="K37" s="9"/>
      <c r="L37" s="9"/>
      <c r="M37" s="9"/>
      <c r="N37" s="9"/>
      <c r="O37" s="9">
        <f>COGS_DB!O21</f>
        <v>-251783840</v>
      </c>
      <c r="P37" s="9">
        <f>COGS_DB!P21</f>
        <v>-409148740</v>
      </c>
      <c r="Q37" s="9">
        <f>COGS_DB!Q21</f>
        <v>-456358210</v>
      </c>
      <c r="R37" s="9">
        <f>COGS_DB!R21</f>
        <v>-456358210</v>
      </c>
      <c r="S37" s="9">
        <f>COGS_DB!S21</f>
        <v>-503567680</v>
      </c>
      <c r="T37" s="9">
        <f>COGS_DB!T21</f>
        <v>-550777150</v>
      </c>
      <c r="U37" s="9">
        <f>COGS_DB!U21</f>
        <v>-456358210</v>
      </c>
      <c r="V37" s="9">
        <f>COGS_DB!V21</f>
        <v>-503567680</v>
      </c>
      <c r="W37" s="9">
        <f>COGS_DB!W21</f>
        <v>-409148740</v>
      </c>
      <c r="X37" s="9">
        <f>COGS_DB!X21</f>
        <v>-409148740</v>
      </c>
      <c r="Y37" s="9">
        <f>COGS_DB!Y21</f>
        <v>-409148740</v>
      </c>
      <c r="Z37" s="9">
        <f>COGS_DB!Z21</f>
        <v>-251783840</v>
      </c>
      <c r="AA37" s="9">
        <f>COGS_DB!AA21</f>
        <v>-192386</v>
      </c>
      <c r="AB37" s="9">
        <f>COGS_DB!AB21</f>
        <v>-311798</v>
      </c>
      <c r="AC37" s="9">
        <f>COGS_DB!AC21</f>
        <v>-351602</v>
      </c>
      <c r="AD37" s="9">
        <f>COGS_DB!AD21</f>
        <v>-351602</v>
      </c>
      <c r="AE37" s="9">
        <f>COGS_DB!AE21</f>
        <v>-384772</v>
      </c>
      <c r="AF37" s="9">
        <f>COGS_DB!AF21</f>
        <v>-424576</v>
      </c>
      <c r="AG37" s="9">
        <f>COGS_DB!AG21</f>
        <v>-351602</v>
      </c>
      <c r="AH37" s="9">
        <f>COGS_DB!AH21</f>
        <v>-384772</v>
      </c>
      <c r="AI37" s="9">
        <f>COGS_DB!AI21</f>
        <v>-311798</v>
      </c>
      <c r="AJ37" s="9">
        <f>COGS_DB!AJ21</f>
        <v>-311798</v>
      </c>
      <c r="AK37" s="9">
        <f>COGS_DB!AK21</f>
        <v>-311798</v>
      </c>
      <c r="AL37" s="9">
        <f>COGS_DB!AL21</f>
        <v>-192386</v>
      </c>
      <c r="AM37" s="9" t="e">
        <f>COGS_DB!AM21</f>
        <v>#REF!</v>
      </c>
      <c r="AN37" s="9" t="e">
        <f>COGS_DB!AN21</f>
        <v>#REF!</v>
      </c>
      <c r="AO37" s="9" t="e">
        <f>COGS_DB!AO21</f>
        <v>#REF!</v>
      </c>
      <c r="AP37" s="9" t="e">
        <f>COGS_DB!AP21</f>
        <v>#REF!</v>
      </c>
      <c r="AQ37" s="9" t="e">
        <f>COGS_DB!AQ21</f>
        <v>#REF!</v>
      </c>
      <c r="AR37" s="9" t="e">
        <f>COGS_DB!AR21</f>
        <v>#REF!</v>
      </c>
      <c r="AS37" s="9" t="e">
        <f>COGS_DB!AS21</f>
        <v>#REF!</v>
      </c>
      <c r="AT37" s="9" t="e">
        <f>COGS_DB!AT21</f>
        <v>#REF!</v>
      </c>
      <c r="AU37" s="9" t="e">
        <f>COGS_DB!AU21</f>
        <v>#REF!</v>
      </c>
      <c r="AV37" s="9" t="e">
        <f>COGS_DB!AV21</f>
        <v>#REF!</v>
      </c>
      <c r="AW37" s="9" t="e">
        <f>COGS_DB!AW21</f>
        <v>#REF!</v>
      </c>
      <c r="AX37" s="9" t="e">
        <f>COGS_DB!AX21</f>
        <v>#REF!</v>
      </c>
      <c r="AY37" s="9">
        <f>COGS_DB!AY21</f>
        <v>-453568500</v>
      </c>
      <c r="AZ37" s="9">
        <f>COGS_DB!AZ21</f>
        <v>-728458500</v>
      </c>
      <c r="BA37" s="9">
        <f>COGS_DB!BA21</f>
        <v>-810925500</v>
      </c>
      <c r="BB37" s="9">
        <f>COGS_DB!BB21</f>
        <v>-810925500</v>
      </c>
      <c r="BC37" s="9">
        <f>COGS_DB!BC21</f>
        <v>-907137000</v>
      </c>
      <c r="BD37" s="9">
        <f>COGS_DB!BD21</f>
        <v>-989604000</v>
      </c>
      <c r="BE37" s="9">
        <f>COGS_DB!BE21</f>
        <v>-810925500</v>
      </c>
      <c r="BF37" s="9">
        <f>COGS_DB!BF21</f>
        <v>-907137000</v>
      </c>
      <c r="BG37" s="9">
        <f>COGS_DB!BG21</f>
        <v>-728458500</v>
      </c>
      <c r="BH37" s="9">
        <f>COGS_DB!BH21</f>
        <v>-728458500</v>
      </c>
      <c r="BI37" s="9">
        <f>COGS_DB!BI21</f>
        <v>-728458500</v>
      </c>
      <c r="BJ37" s="9">
        <f>COGS_DB!BJ21</f>
        <v>-453568500</v>
      </c>
    </row>
    <row r="38" spans="2:66" x14ac:dyDescent="0.15">
      <c r="B38" s="14" t="s">
        <v>654</v>
      </c>
      <c r="C38" s="9">
        <f>COGS_DB!C6</f>
        <v>112520</v>
      </c>
      <c r="D38" s="9">
        <f>COGS_DB!E6</f>
        <v>-5067149780</v>
      </c>
      <c r="E38" s="9">
        <f>COGS_DB!G6</f>
        <v>-3880708.6500000004</v>
      </c>
      <c r="F38" s="9" t="e">
        <f>COGS_DB!I6</f>
        <v>#REF!</v>
      </c>
      <c r="G38" s="9" t="e">
        <f>COGS_DB!K6</f>
        <v>#REF!</v>
      </c>
      <c r="H38" s="9"/>
      <c r="I38" s="9"/>
      <c r="J38" s="9"/>
      <c r="K38" s="9"/>
      <c r="L38" s="9"/>
      <c r="M38" s="9"/>
      <c r="N38" s="9"/>
      <c r="O38" s="9">
        <f>COGS_DB!O24</f>
        <v>0</v>
      </c>
      <c r="P38" s="9">
        <f>COGS_DB!P24</f>
        <v>0</v>
      </c>
      <c r="Q38" s="9">
        <f>COGS_DB!Q24</f>
        <v>0</v>
      </c>
      <c r="R38" s="9">
        <f>COGS_DB!R24</f>
        <v>0</v>
      </c>
      <c r="S38" s="9">
        <f>COGS_DB!S24</f>
        <v>0</v>
      </c>
      <c r="T38" s="9">
        <f>COGS_DB!T24</f>
        <v>0</v>
      </c>
      <c r="U38" s="9">
        <f>COGS_DB!U24</f>
        <v>0</v>
      </c>
      <c r="V38" s="9">
        <f>COGS_DB!V24</f>
        <v>0</v>
      </c>
      <c r="W38" s="9">
        <f>COGS_DB!W24</f>
        <v>0</v>
      </c>
      <c r="X38" s="9">
        <f>COGS_DB!X24</f>
        <v>0</v>
      </c>
      <c r="Y38" s="9">
        <f>COGS_DB!Y24</f>
        <v>0</v>
      </c>
      <c r="Z38" s="9">
        <f>COGS_DB!Z24</f>
        <v>0</v>
      </c>
      <c r="AA38" s="9">
        <f>COGS_DB!AA24</f>
        <v>-0.30242061771636691</v>
      </c>
      <c r="AB38" s="9">
        <f>COGS_DB!AB24</f>
        <v>-0.30242061771636691</v>
      </c>
      <c r="AC38" s="9">
        <f>COGS_DB!AC24</f>
        <v>-0.30242061771636691</v>
      </c>
      <c r="AD38" s="9">
        <f>COGS_DB!AD24</f>
        <v>-0.30242061771636691</v>
      </c>
      <c r="AE38" s="9">
        <f>COGS_DB!AE24</f>
        <v>-0.30242061771636691</v>
      </c>
      <c r="AF38" s="9">
        <f>COGS_DB!AF24</f>
        <v>-0.30242061771636686</v>
      </c>
      <c r="AG38" s="9">
        <f>COGS_DB!AG24</f>
        <v>-0.30242061771636691</v>
      </c>
      <c r="AH38" s="9">
        <f>COGS_DB!AH24</f>
        <v>-0.30242061771636691</v>
      </c>
      <c r="AI38" s="9">
        <f>COGS_DB!AI24</f>
        <v>-0.30242061771636691</v>
      </c>
      <c r="AJ38" s="9">
        <f>COGS_DB!AJ24</f>
        <v>-0.30242061771636691</v>
      </c>
      <c r="AK38" s="9">
        <f>COGS_DB!AK24</f>
        <v>-0.30242061771636691</v>
      </c>
      <c r="AL38" s="9">
        <f>COGS_DB!AL24</f>
        <v>-0.30242061771636691</v>
      </c>
      <c r="AM38" s="9" t="e">
        <f>COGS_DB!AM24</f>
        <v>#REF!</v>
      </c>
      <c r="AN38" s="9" t="e">
        <f>COGS_DB!AN24</f>
        <v>#REF!</v>
      </c>
      <c r="AO38" s="9" t="e">
        <f>COGS_DB!AO24</f>
        <v>#REF!</v>
      </c>
      <c r="AP38" s="9" t="e">
        <f>COGS_DB!AP24</f>
        <v>#REF!</v>
      </c>
      <c r="AQ38" s="9" t="e">
        <f>COGS_DB!AQ24</f>
        <v>#REF!</v>
      </c>
      <c r="AR38" s="9" t="e">
        <f>COGS_DB!AR24</f>
        <v>#REF!</v>
      </c>
      <c r="AS38" s="9" t="e">
        <f>COGS_DB!AS24</f>
        <v>#REF!</v>
      </c>
      <c r="AT38" s="9" t="e">
        <f>COGS_DB!AT24</f>
        <v>#REF!</v>
      </c>
      <c r="AU38" s="9" t="e">
        <f>COGS_DB!AU24</f>
        <v>#REF!</v>
      </c>
      <c r="AV38" s="9" t="e">
        <f>COGS_DB!AV24</f>
        <v>#REF!</v>
      </c>
      <c r="AW38" s="9" t="e">
        <f>COGS_DB!AW24</f>
        <v>#REF!</v>
      </c>
      <c r="AX38" s="9" t="e">
        <f>COGS_DB!AX24</f>
        <v>#REF!</v>
      </c>
      <c r="AY38" s="9" t="e">
        <f>COGS_DB!AY24</f>
        <v>#REF!</v>
      </c>
      <c r="AZ38" s="9" t="e">
        <f>COGS_DB!AZ24</f>
        <v>#REF!</v>
      </c>
      <c r="BA38" s="9" t="e">
        <f>COGS_DB!BA24</f>
        <v>#REF!</v>
      </c>
      <c r="BB38" s="9" t="e">
        <f>COGS_DB!BB24</f>
        <v>#REF!</v>
      </c>
      <c r="BC38" s="9" t="e">
        <f>COGS_DB!BC24</f>
        <v>#REF!</v>
      </c>
      <c r="BD38" s="9" t="e">
        <f>COGS_DB!BD24</f>
        <v>#REF!</v>
      </c>
      <c r="BE38" s="9" t="e">
        <f>COGS_DB!BE24</f>
        <v>#REF!</v>
      </c>
      <c r="BF38" s="9" t="e">
        <f>COGS_DB!BF24</f>
        <v>#REF!</v>
      </c>
      <c r="BG38" s="9" t="e">
        <f>COGS_DB!BG24</f>
        <v>#REF!</v>
      </c>
      <c r="BH38" s="9" t="e">
        <f>COGS_DB!BH24</f>
        <v>#REF!</v>
      </c>
      <c r="BI38" s="9" t="e">
        <f>COGS_DB!BI24</f>
        <v>#REF!</v>
      </c>
      <c r="BJ38" s="9" t="e">
        <f>COGS_DB!BJ24</f>
        <v>#REF!</v>
      </c>
    </row>
    <row r="39" spans="2:66" x14ac:dyDescent="0.15">
      <c r="B39" s="14" t="s">
        <v>655</v>
      </c>
      <c r="C39" s="9">
        <f>COGS_DB!C7</f>
        <v>89320</v>
      </c>
      <c r="D39" s="9">
        <f>COGS_DB!E7</f>
        <v>5069044750</v>
      </c>
      <c r="E39" s="9">
        <f>COGS_DB!G7</f>
        <v>0</v>
      </c>
      <c r="F39" s="9" t="e">
        <f>COGS_DB!I7</f>
        <v>#REF!</v>
      </c>
      <c r="G39" s="9" t="e">
        <f>COGS_DB!K7</f>
        <v>#REF!</v>
      </c>
      <c r="H39" s="98"/>
      <c r="I39" s="98"/>
      <c r="J39" s="98"/>
      <c r="K39" s="98"/>
      <c r="L39" s="98"/>
      <c r="M39" s="98"/>
      <c r="N39" s="98"/>
      <c r="O39" s="98">
        <f>COGS_DB!O22</f>
        <v>0</v>
      </c>
      <c r="P39" s="98">
        <f>COGS_DB!P22</f>
        <v>0</v>
      </c>
      <c r="Q39" s="98">
        <f>COGS_DB!Q22</f>
        <v>0</v>
      </c>
      <c r="R39" s="98">
        <f>COGS_DB!R22</f>
        <v>0</v>
      </c>
      <c r="S39" s="98">
        <f>COGS_DB!S22</f>
        <v>0</v>
      </c>
      <c r="T39" s="98">
        <f>COGS_DB!T22</f>
        <v>0</v>
      </c>
      <c r="U39" s="98">
        <f>COGS_DB!U22</f>
        <v>0</v>
      </c>
      <c r="V39" s="98">
        <f>COGS_DB!V22</f>
        <v>0</v>
      </c>
      <c r="W39" s="98">
        <f>COGS_DB!W22</f>
        <v>0</v>
      </c>
      <c r="X39" s="98">
        <f>COGS_DB!X22</f>
        <v>0</v>
      </c>
      <c r="Y39" s="98">
        <f>COGS_DB!Y22</f>
        <v>0</v>
      </c>
      <c r="Z39" s="98">
        <f>COGS_DB!Z22</f>
        <v>0</v>
      </c>
      <c r="AA39" s="98">
        <f>COGS_DB!AA22</f>
        <v>8.99</v>
      </c>
      <c r="AB39" s="98">
        <f>COGS_DB!AB22</f>
        <v>14.57</v>
      </c>
      <c r="AC39" s="98">
        <f>COGS_DB!AC22</f>
        <v>16.43</v>
      </c>
      <c r="AD39" s="98">
        <f>COGS_DB!AD22</f>
        <v>16.43</v>
      </c>
      <c r="AE39" s="98">
        <f>COGS_DB!AE22</f>
        <v>17.98</v>
      </c>
      <c r="AF39" s="98">
        <f>COGS_DB!AF22</f>
        <v>19.84</v>
      </c>
      <c r="AG39" s="98">
        <f>COGS_DB!AG22</f>
        <v>16.43</v>
      </c>
      <c r="AH39" s="98">
        <f>COGS_DB!AH22</f>
        <v>17.98</v>
      </c>
      <c r="AI39" s="98">
        <f>COGS_DB!AI22</f>
        <v>14.57</v>
      </c>
      <c r="AJ39" s="98">
        <f>COGS_DB!AJ22</f>
        <v>14.57</v>
      </c>
      <c r="AK39" s="98">
        <f>COGS_DB!AK22</f>
        <v>14.57</v>
      </c>
      <c r="AL39" s="98">
        <f>COGS_DB!AL22</f>
        <v>8.99</v>
      </c>
      <c r="AM39" s="98" t="e">
        <f>COGS_DB!AM22</f>
        <v>#REF!</v>
      </c>
      <c r="AN39" s="98" t="e">
        <f>COGS_DB!AN22</f>
        <v>#REF!</v>
      </c>
      <c r="AO39" s="98" t="e">
        <f>COGS_DB!AO22</f>
        <v>#REF!</v>
      </c>
      <c r="AP39" s="98" t="e">
        <f>COGS_DB!AP22</f>
        <v>#REF!</v>
      </c>
      <c r="AQ39" s="98" t="e">
        <f>COGS_DB!AQ22</f>
        <v>#REF!</v>
      </c>
      <c r="AR39" s="98" t="e">
        <f>COGS_DB!AR22</f>
        <v>#REF!</v>
      </c>
      <c r="AS39" s="98" t="e">
        <f>COGS_DB!AS22</f>
        <v>#REF!</v>
      </c>
      <c r="AT39" s="98" t="e">
        <f>COGS_DB!AT22</f>
        <v>#REF!</v>
      </c>
      <c r="AU39" s="98" t="e">
        <f>COGS_DB!AU22</f>
        <v>#REF!</v>
      </c>
      <c r="AV39" s="98" t="e">
        <f>COGS_DB!AV22</f>
        <v>#REF!</v>
      </c>
      <c r="AW39" s="98" t="e">
        <f>COGS_DB!AW22</f>
        <v>#REF!</v>
      </c>
      <c r="AX39" s="98" t="e">
        <f>COGS_DB!AX22</f>
        <v>#REF!</v>
      </c>
      <c r="AY39" s="98" t="e">
        <f>COGS_DB!AY22</f>
        <v>#REF!</v>
      </c>
      <c r="AZ39" s="98" t="e">
        <f>COGS_DB!AZ22</f>
        <v>#REF!</v>
      </c>
      <c r="BA39" s="98" t="e">
        <f>COGS_DB!BA22</f>
        <v>#REF!</v>
      </c>
      <c r="BB39" s="98" t="e">
        <f>COGS_DB!BB22</f>
        <v>#REF!</v>
      </c>
      <c r="BC39" s="98" t="e">
        <f>COGS_DB!BC22</f>
        <v>#REF!</v>
      </c>
      <c r="BD39" s="98" t="e">
        <f>COGS_DB!BD22</f>
        <v>#REF!</v>
      </c>
      <c r="BE39" s="98" t="e">
        <f>COGS_DB!BE22</f>
        <v>#REF!</v>
      </c>
      <c r="BF39" s="98" t="e">
        <f>COGS_DB!BF22</f>
        <v>#REF!</v>
      </c>
      <c r="BG39" s="98" t="e">
        <f>COGS_DB!BG22</f>
        <v>#REF!</v>
      </c>
      <c r="BH39" s="98" t="e">
        <f>COGS_DB!BH22</f>
        <v>#REF!</v>
      </c>
      <c r="BI39" s="98" t="e">
        <f>COGS_DB!BI22</f>
        <v>#REF!</v>
      </c>
      <c r="BJ39" s="98" t="e">
        <f>COGS_DB!BJ22</f>
        <v>#REF!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659</v>
      </c>
      <c r="C42" s="116">
        <f>COGS_DB!C5</f>
        <v>0.2730002434603836</v>
      </c>
      <c r="D42" s="116">
        <f>COGS_DB!E5</f>
        <v>0.30555555555555558</v>
      </c>
      <c r="E42" s="116">
        <f>COGS_DB!G5</f>
        <v>-0.30242061771636691</v>
      </c>
      <c r="F42" s="116" t="e">
        <f>COGS_DB!I5</f>
        <v>#VALUE!</v>
      </c>
      <c r="G42" s="116" t="e">
        <f>COGS_DB!K5</f>
        <v>#REF!</v>
      </c>
      <c r="H42" s="9"/>
      <c r="I42" s="9"/>
      <c r="J42" s="9"/>
      <c r="K42" s="9"/>
      <c r="L42" s="9"/>
      <c r="M42" s="9"/>
      <c r="N42" s="9"/>
      <c r="O42" s="9">
        <f>COGS_DB!O23</f>
        <v>-251783840</v>
      </c>
      <c r="P42" s="9">
        <f>COGS_DB!P23</f>
        <v>-409148740</v>
      </c>
      <c r="Q42" s="9">
        <f>COGS_DB!Q23</f>
        <v>-456358210</v>
      </c>
      <c r="R42" s="9">
        <f>COGS_DB!R23</f>
        <v>-456358210</v>
      </c>
      <c r="S42" s="9">
        <f>COGS_DB!S23</f>
        <v>-503567680</v>
      </c>
      <c r="T42" s="9">
        <f>COGS_DB!T23</f>
        <v>-550777150</v>
      </c>
      <c r="U42" s="9">
        <f>COGS_DB!U23</f>
        <v>-456358210</v>
      </c>
      <c r="V42" s="9">
        <f>COGS_DB!V23</f>
        <v>-503567680</v>
      </c>
      <c r="W42" s="9">
        <f>COGS_DB!W23</f>
        <v>-409148740</v>
      </c>
      <c r="X42" s="9">
        <f>COGS_DB!X23</f>
        <v>-409148740</v>
      </c>
      <c r="Y42" s="9">
        <f>COGS_DB!Y23</f>
        <v>-409148740</v>
      </c>
      <c r="Z42" s="9">
        <f>COGS_DB!Z23</f>
        <v>-251783840</v>
      </c>
      <c r="AA42" s="9">
        <f>COGS_DB!AA23</f>
        <v>-192377.01</v>
      </c>
      <c r="AB42" s="9">
        <f>COGS_DB!AB23</f>
        <v>-311783.43</v>
      </c>
      <c r="AC42" s="9">
        <f>COGS_DB!AC23</f>
        <v>-351585.57</v>
      </c>
      <c r="AD42" s="9">
        <f>COGS_DB!AD23</f>
        <v>-351585.57</v>
      </c>
      <c r="AE42" s="9">
        <f>COGS_DB!AE23</f>
        <v>-384754.02</v>
      </c>
      <c r="AF42" s="9">
        <f>COGS_DB!AF23</f>
        <v>-424556.16</v>
      </c>
      <c r="AG42" s="9">
        <f>COGS_DB!AG23</f>
        <v>-351585.57</v>
      </c>
      <c r="AH42" s="9">
        <f>COGS_DB!AH23</f>
        <v>-384754.02</v>
      </c>
      <c r="AI42" s="9">
        <f>COGS_DB!AI23</f>
        <v>-311783.43</v>
      </c>
      <c r="AJ42" s="9">
        <f>COGS_DB!AJ23</f>
        <v>-311783.43</v>
      </c>
      <c r="AK42" s="9">
        <f>COGS_DB!AK23</f>
        <v>-311783.43</v>
      </c>
      <c r="AL42" s="9">
        <f>COGS_DB!AL23</f>
        <v>-192377.01</v>
      </c>
      <c r="AM42" s="9" t="e">
        <f>COGS_DB!AM23</f>
        <v>#REF!</v>
      </c>
      <c r="AN42" s="9" t="e">
        <f>COGS_DB!AN23</f>
        <v>#REF!</v>
      </c>
      <c r="AO42" s="9" t="e">
        <f>COGS_DB!AO23</f>
        <v>#REF!</v>
      </c>
      <c r="AP42" s="9" t="e">
        <f>COGS_DB!AP23</f>
        <v>#REF!</v>
      </c>
      <c r="AQ42" s="9" t="e">
        <f>COGS_DB!AQ23</f>
        <v>#REF!</v>
      </c>
      <c r="AR42" s="9" t="e">
        <f>COGS_DB!AR23</f>
        <v>#REF!</v>
      </c>
      <c r="AS42" s="9" t="e">
        <f>COGS_DB!AS23</f>
        <v>#REF!</v>
      </c>
      <c r="AT42" s="9" t="e">
        <f>COGS_DB!AT23</f>
        <v>#REF!</v>
      </c>
      <c r="AU42" s="9" t="e">
        <f>COGS_DB!AU23</f>
        <v>#REF!</v>
      </c>
      <c r="AV42" s="9" t="e">
        <f>COGS_DB!AV23</f>
        <v>#REF!</v>
      </c>
      <c r="AW42" s="9" t="e">
        <f>COGS_DB!AW23</f>
        <v>#REF!</v>
      </c>
      <c r="AX42" s="9" t="e">
        <f>COGS_DB!AX23</f>
        <v>#REF!</v>
      </c>
      <c r="AY42" s="9" t="e">
        <f>COGS_DB!AY23</f>
        <v>#REF!</v>
      </c>
      <c r="AZ42" s="9" t="e">
        <f>COGS_DB!AZ23</f>
        <v>#REF!</v>
      </c>
      <c r="BA42" s="9" t="e">
        <f>COGS_DB!BA23</f>
        <v>#REF!</v>
      </c>
      <c r="BB42" s="9" t="e">
        <f>COGS_DB!BB23</f>
        <v>#REF!</v>
      </c>
      <c r="BC42" s="9" t="e">
        <f>COGS_DB!BC23</f>
        <v>#REF!</v>
      </c>
      <c r="BD42" s="9" t="e">
        <f>COGS_DB!BD23</f>
        <v>#REF!</v>
      </c>
      <c r="BE42" s="9" t="e">
        <f>COGS_DB!BE23</f>
        <v>#REF!</v>
      </c>
      <c r="BF42" s="9" t="e">
        <f>COGS_DB!BF23</f>
        <v>#REF!</v>
      </c>
      <c r="BG42" s="9" t="e">
        <f>COGS_DB!BG23</f>
        <v>#REF!</v>
      </c>
      <c r="BH42" s="9" t="e">
        <f>COGS_DB!BH23</f>
        <v>#REF!</v>
      </c>
      <c r="BI42" s="9" t="e">
        <f>COGS_DB!BI23</f>
        <v>#REF!</v>
      </c>
      <c r="BJ42" s="9" t="e">
        <f>COGS_DB!BJ23</f>
        <v>#REF!</v>
      </c>
    </row>
    <row r="43" spans="2:66" x14ac:dyDescent="0.15">
      <c r="B43" s="14" t="s">
        <v>660</v>
      </c>
      <c r="C43" s="116">
        <f>COGS_DB!D6</f>
        <v>0.15218979089458165</v>
      </c>
      <c r="D43" s="116">
        <f>COGS_DB!F6</f>
        <v>-817.05555555555554</v>
      </c>
      <c r="E43" s="116">
        <f>COGS_DB!H6</f>
        <v>-0.30242061771636691</v>
      </c>
      <c r="F43" s="116" t="e">
        <f>COGS_DB!J6</f>
        <v>#REF!</v>
      </c>
      <c r="G43" s="116" t="e">
        <f>COGS_DB!L6</f>
        <v>#REF!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663</v>
      </c>
      <c r="C44" s="98">
        <f>COGS_DB!D7</f>
        <v>0.12081045256580193</v>
      </c>
      <c r="D44" s="116">
        <f>COGS_DB!F7</f>
        <v>817.36111111111109</v>
      </c>
      <c r="E44" s="98">
        <f>COGS_DB!H7</f>
        <v>0</v>
      </c>
      <c r="F44" s="98" t="e">
        <f>COGS_DB!J7</f>
        <v>#REF!</v>
      </c>
      <c r="G44" s="98" t="e">
        <f>COGS_DB!L7</f>
        <v>#REF!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669</v>
      </c>
    </row>
    <row r="47" spans="2:66" x14ac:dyDescent="0.15">
      <c r="C47" s="75"/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  <c r="BM47" s="10" t="s">
        <v>641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348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2167078</v>
      </c>
      <c r="BB49" s="9">
        <f>'COGS-INVENTORY_CWS'!BB31</f>
        <v>2323078</v>
      </c>
      <c r="BC49" s="9">
        <f>'COGS-INVENTORY_CWS'!BC31</f>
        <v>2479078</v>
      </c>
      <c r="BD49" s="9">
        <f>'COGS-INVENTORY_CWS'!BD31</f>
        <v>2479078</v>
      </c>
      <c r="BE49" s="9">
        <f>'COGS-INVENTORY_CWS'!BE31</f>
        <v>2479078</v>
      </c>
      <c r="BF49" s="9">
        <f>'COGS-INVENTORY_CWS'!BF31</f>
        <v>2251078</v>
      </c>
      <c r="BG49" s="9">
        <f>'COGS-INVENTORY_CWS'!BG31</f>
        <v>2179078</v>
      </c>
      <c r="BH49" s="9">
        <f>'COGS-INVENTORY_CWS'!BH31</f>
        <v>2023078</v>
      </c>
      <c r="BI49" s="9">
        <f>'COGS-INVENTORY_CWS'!BI31</f>
        <v>1783078</v>
      </c>
      <c r="BJ49" s="9">
        <f>'COGS-INVENTORY_CWS'!BJ31</f>
        <v>7147078</v>
      </c>
      <c r="BK49" s="9">
        <f>'COGS-INVENTORY_CWS'!BK31</f>
        <v>12511078</v>
      </c>
    </row>
    <row r="50" spans="2:66" x14ac:dyDescent="0.15">
      <c r="B50" s="14" t="s">
        <v>1085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708000</v>
      </c>
      <c r="BA50" s="9">
        <f>'COGS-INVENTORY_CWS'!BA35</f>
        <v>792000</v>
      </c>
      <c r="BB50" s="9">
        <f>'COGS-INVENTORY_CWS'!BB35</f>
        <v>864000</v>
      </c>
      <c r="BC50" s="9">
        <f>'COGS-INVENTORY_CWS'!BC35</f>
        <v>708000</v>
      </c>
      <c r="BD50" s="9">
        <f>'COGS-INVENTORY_CWS'!BD35</f>
        <v>792000</v>
      </c>
      <c r="BE50" s="9">
        <f>'COGS-INVENTORY_CWS'!BE35</f>
        <v>636000</v>
      </c>
      <c r="BF50" s="9">
        <f>'COGS-INVENTORY_CWS'!BF35</f>
        <v>636000</v>
      </c>
      <c r="BG50" s="9">
        <f>'COGS-INVENTORY_CWS'!BG35</f>
        <v>636000</v>
      </c>
      <c r="BH50" s="9">
        <f>'COGS-INVENTORY_CWS'!BH35</f>
        <v>396000</v>
      </c>
      <c r="BI50" s="9">
        <f>'COGS-INVENTORY_CWS'!BI35</f>
        <v>6000000</v>
      </c>
      <c r="BJ50" s="9">
        <f>'COGS-INVENTORY_CWS'!BJ35</f>
        <v>6000000</v>
      </c>
      <c r="BK50" s="9">
        <f>'COGS-INVENTORY_CWS'!BK35</f>
        <v>7800000</v>
      </c>
    </row>
    <row r="51" spans="2:66" x14ac:dyDescent="0.15">
      <c r="B51" s="14" t="s">
        <v>347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396000</v>
      </c>
      <c r="BA51" s="9">
        <f>'COGS-INVENTORY_CWS'!BA39</f>
        <v>636000</v>
      </c>
      <c r="BB51" s="9">
        <f>'COGS-INVENTORY_CWS'!BB39</f>
        <v>708000</v>
      </c>
      <c r="BC51" s="9">
        <f>'COGS-INVENTORY_CWS'!BC39</f>
        <v>708000</v>
      </c>
      <c r="BD51" s="9">
        <f>'COGS-INVENTORY_CWS'!BD39</f>
        <v>792000</v>
      </c>
      <c r="BE51" s="9">
        <f>'COGS-INVENTORY_CWS'!BE39</f>
        <v>864000</v>
      </c>
      <c r="BF51" s="9">
        <f>'COGS-INVENTORY_CWS'!BF39</f>
        <v>708000</v>
      </c>
      <c r="BG51" s="9">
        <f>'COGS-INVENTORY_CWS'!BG39</f>
        <v>792000</v>
      </c>
      <c r="BH51" s="9">
        <f>'COGS-INVENTORY_CWS'!BH39</f>
        <v>636000</v>
      </c>
      <c r="BI51" s="9">
        <f>'COGS-INVENTORY_CWS'!BI39</f>
        <v>636000</v>
      </c>
      <c r="BJ51" s="9">
        <f>'COGS-INVENTORY_CWS'!BJ39</f>
        <v>636000</v>
      </c>
      <c r="BK51" s="9">
        <f>'COGS-INVENTORY_CWS'!BK39</f>
        <v>396000</v>
      </c>
    </row>
    <row r="52" spans="2:66" x14ac:dyDescent="0.15">
      <c r="B52" s="14" t="s">
        <v>350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2167078</v>
      </c>
      <c r="BA52" s="9">
        <f>'COGS-INVENTORY_CWS'!BA48</f>
        <v>2323078</v>
      </c>
      <c r="BB52" s="9">
        <f>'COGS-INVENTORY_CWS'!BB48</f>
        <v>2479078</v>
      </c>
      <c r="BC52" s="9">
        <f>'COGS-INVENTORY_CWS'!BC48</f>
        <v>2479078</v>
      </c>
      <c r="BD52" s="9">
        <f>'COGS-INVENTORY_CWS'!BD48</f>
        <v>2479078</v>
      </c>
      <c r="BE52" s="9">
        <f>'COGS-INVENTORY_CWS'!BE48</f>
        <v>2251078</v>
      </c>
      <c r="BF52" s="9">
        <f>'COGS-INVENTORY_CWS'!BF48</f>
        <v>2179078</v>
      </c>
      <c r="BG52" s="9">
        <f>'COGS-INVENTORY_CWS'!BG48</f>
        <v>2023078</v>
      </c>
      <c r="BH52" s="9">
        <f>'COGS-INVENTORY_CWS'!BH48</f>
        <v>1783078</v>
      </c>
      <c r="BI52" s="9">
        <f>'COGS-INVENTORY_CWS'!BI48</f>
        <v>7147078</v>
      </c>
      <c r="BJ52" s="9">
        <f>'COGS-INVENTORY_CWS'!BJ48</f>
        <v>12511078</v>
      </c>
      <c r="BK52" s="9">
        <f>'COGS-INVENTORY_CWS'!BK48</f>
        <v>19915078</v>
      </c>
    </row>
    <row r="53" spans="2:66" x14ac:dyDescent="0.15">
      <c r="B53" s="14" t="s">
        <v>371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720626</v>
      </c>
      <c r="BA53" s="9">
        <f>'COGS-INVENTORY_CWS'!BA69</f>
        <v>1500000</v>
      </c>
      <c r="BB53" s="9">
        <f>'COGS-INVENTORY_CWS'!BB69</f>
        <v>1656000</v>
      </c>
      <c r="BC53" s="9">
        <f>'COGS-INVENTORY_CWS'!BC69</f>
        <v>1572000</v>
      </c>
      <c r="BD53" s="9">
        <f>'COGS-INVENTORY_CWS'!BD69</f>
        <v>1500000</v>
      </c>
      <c r="BE53" s="9">
        <f>'COGS-INVENTORY_CWS'!BE69</f>
        <v>1428000</v>
      </c>
      <c r="BF53" s="9">
        <f>'COGS-INVENTORY_CWS'!BF69</f>
        <v>1272000</v>
      </c>
      <c r="BG53" s="9">
        <f>'COGS-INVENTORY_CWS'!BG69</f>
        <v>1272000</v>
      </c>
      <c r="BH53" s="9">
        <f>'COGS-INVENTORY_CWS'!BH69</f>
        <v>1032000</v>
      </c>
      <c r="BI53" s="9">
        <f>'COGS-INVENTORY_CWS'!BI69</f>
        <v>6396000</v>
      </c>
      <c r="BJ53" s="9">
        <f>'COGS-INVENTORY_CWS'!BJ69</f>
        <v>12000000</v>
      </c>
      <c r="BK53" s="9">
        <f>'COGS-INVENTORY_CWS'!BK69</f>
        <v>13800000</v>
      </c>
    </row>
    <row r="55" spans="2:66" x14ac:dyDescent="0.15">
      <c r="C55" s="75"/>
      <c r="D55" s="371" t="s">
        <v>35</v>
      </c>
      <c r="E55" s="371"/>
      <c r="F55" s="371"/>
      <c r="G55" s="371"/>
      <c r="H55" s="371"/>
      <c r="I55" s="371"/>
      <c r="J55" s="371"/>
      <c r="K55" s="371"/>
      <c r="L55" s="371"/>
      <c r="M55" s="371"/>
      <c r="N55" s="371"/>
      <c r="O55" s="371"/>
      <c r="P55" s="371" t="s">
        <v>36</v>
      </c>
      <c r="Q55" s="371"/>
      <c r="R55" s="371"/>
      <c r="S55" s="371"/>
      <c r="T55" s="371"/>
      <c r="U55" s="371"/>
      <c r="V55" s="371"/>
      <c r="W55" s="371"/>
      <c r="X55" s="371"/>
      <c r="Y55" s="371"/>
      <c r="Z55" s="371"/>
      <c r="AA55" s="371"/>
      <c r="AB55" s="371" t="s">
        <v>37</v>
      </c>
      <c r="AC55" s="371"/>
      <c r="AD55" s="371"/>
      <c r="AE55" s="371"/>
      <c r="AF55" s="371"/>
      <c r="AG55" s="371"/>
      <c r="AH55" s="371"/>
      <c r="AI55" s="371"/>
      <c r="AJ55" s="371"/>
      <c r="AK55" s="371"/>
      <c r="AL55" s="371"/>
      <c r="AM55" s="371"/>
      <c r="AN55" s="371" t="s">
        <v>38</v>
      </c>
      <c r="AO55" s="371"/>
      <c r="AP55" s="371"/>
      <c r="AQ55" s="371"/>
      <c r="AR55" s="371"/>
      <c r="AS55" s="371"/>
      <c r="AT55" s="371"/>
      <c r="AU55" s="371"/>
      <c r="AV55" s="371"/>
      <c r="AW55" s="371"/>
      <c r="AX55" s="371"/>
      <c r="AY55" s="371"/>
      <c r="AZ55" s="371" t="s">
        <v>39</v>
      </c>
      <c r="BA55" s="371"/>
      <c r="BB55" s="371"/>
      <c r="BC55" s="371"/>
      <c r="BD55" s="371"/>
      <c r="BE55" s="371"/>
      <c r="BF55" s="371"/>
      <c r="BG55" s="371"/>
      <c r="BH55" s="371"/>
      <c r="BI55" s="371"/>
      <c r="BJ55" s="371"/>
      <c r="BK55" s="371"/>
      <c r="BM55" s="10" t="s">
        <v>641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350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2167078</v>
      </c>
      <c r="BA58" s="9">
        <f>'COGS-INVENTORY_CWS'!BA48</f>
        <v>2323078</v>
      </c>
      <c r="BB58" s="9">
        <f>'COGS-INVENTORY_CWS'!BB48</f>
        <v>2479078</v>
      </c>
      <c r="BC58" s="9">
        <f>'COGS-INVENTORY_CWS'!BC48</f>
        <v>2479078</v>
      </c>
      <c r="BD58" s="9">
        <f>'COGS-INVENTORY_CWS'!BD48</f>
        <v>2479078</v>
      </c>
      <c r="BE58" s="9">
        <f>'COGS-INVENTORY_CWS'!BE48</f>
        <v>2251078</v>
      </c>
      <c r="BF58" s="9">
        <f>'COGS-INVENTORY_CWS'!BF48</f>
        <v>2179078</v>
      </c>
      <c r="BG58" s="9">
        <f>'COGS-INVENTORY_CWS'!BG48</f>
        <v>2023078</v>
      </c>
      <c r="BH58" s="9">
        <f>'COGS-INVENTORY_CWS'!BH48</f>
        <v>1783078</v>
      </c>
      <c r="BI58" s="9">
        <f>'COGS-INVENTORY_CWS'!BI48</f>
        <v>7147078</v>
      </c>
      <c r="BJ58" s="9">
        <f>'COGS-INVENTORY_CWS'!BJ48</f>
        <v>12511078</v>
      </c>
      <c r="BK58" s="9">
        <f>'COGS-INVENTORY_CWS'!BK48</f>
        <v>19915078</v>
      </c>
    </row>
    <row r="59" spans="2:66" x14ac:dyDescent="0.15">
      <c r="B59" s="14" t="s">
        <v>371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720626</v>
      </c>
      <c r="BA59" s="9">
        <f>'COGS-INVENTORY_CWS'!BA69</f>
        <v>1500000</v>
      </c>
      <c r="BB59" s="9">
        <f>'COGS-INVENTORY_CWS'!BB69</f>
        <v>1656000</v>
      </c>
      <c r="BC59" s="9">
        <f>'COGS-INVENTORY_CWS'!BC69</f>
        <v>1572000</v>
      </c>
      <c r="BD59" s="9">
        <f>'COGS-INVENTORY_CWS'!BD69</f>
        <v>1500000</v>
      </c>
      <c r="BE59" s="9">
        <f>'COGS-INVENTORY_CWS'!BE69</f>
        <v>1428000</v>
      </c>
      <c r="BF59" s="9">
        <f>'COGS-INVENTORY_CWS'!BF69</f>
        <v>1272000</v>
      </c>
      <c r="BG59" s="9">
        <f>'COGS-INVENTORY_CWS'!BG69</f>
        <v>1272000</v>
      </c>
      <c r="BH59" s="9">
        <f>'COGS-INVENTORY_CWS'!BH69</f>
        <v>1032000</v>
      </c>
      <c r="BI59" s="9">
        <f>'COGS-INVENTORY_CWS'!BI69</f>
        <v>6396000</v>
      </c>
      <c r="BJ59" s="9">
        <f>'COGS-INVENTORY_CWS'!BJ69</f>
        <v>12000000</v>
      </c>
      <c r="BK59" s="9">
        <f>'COGS-INVENTORY_CWS'!BK69</f>
        <v>13800000</v>
      </c>
    </row>
    <row r="62" spans="2:66" x14ac:dyDescent="0.15">
      <c r="B62" s="10" t="s">
        <v>664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623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624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1076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/>
    <sheetView tabSelected="1" workbookViewId="1">
      <selection activeCell="F65" sqref="F65"/>
    </sheetView>
    <sheetView workbookViewId="2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68" t="s">
        <v>606</v>
      </c>
      <c r="B1" s="107" t="s">
        <v>602</v>
      </c>
    </row>
    <row r="2" spans="1:63" x14ac:dyDescent="0.15">
      <c r="B2" s="75"/>
      <c r="C2" s="371" t="s">
        <v>35</v>
      </c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/>
      <c r="O2" s="371" t="s">
        <v>36</v>
      </c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/>
      <c r="AA2" s="371" t="s">
        <v>37</v>
      </c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/>
      <c r="AM2" s="371" t="s">
        <v>38</v>
      </c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/>
      <c r="AY2" s="371" t="s">
        <v>39</v>
      </c>
      <c r="AZ2" s="371"/>
      <c r="BA2" s="371"/>
      <c r="BB2" s="371"/>
      <c r="BC2" s="371"/>
      <c r="BD2" s="371"/>
      <c r="BE2" s="371"/>
      <c r="BF2" s="371"/>
      <c r="BG2" s="371"/>
      <c r="BH2" s="371"/>
      <c r="BI2" s="371"/>
      <c r="BJ2" s="371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1232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1231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x14ac:dyDescent="0.15">
      <c r="A7" s="17" t="str">
        <f>'COGS-PRICE-MARGIN_CWS'!A32</f>
        <v>% Aceptación SS Fusión</v>
      </c>
      <c r="B7" s="74"/>
      <c r="C7" s="367">
        <f>'COGS-PRICE-MARGIN_CWS'!$B32</f>
        <v>0.3</v>
      </c>
      <c r="D7" s="367">
        <f>'COGS-PRICE-MARGIN_CWS'!$B32</f>
        <v>0.3</v>
      </c>
      <c r="E7" s="367">
        <f>'COGS-PRICE-MARGIN_CWS'!$B32</f>
        <v>0.3</v>
      </c>
      <c r="F7" s="367">
        <f>'COGS-PRICE-MARGIN_CWS'!$B32</f>
        <v>0.3</v>
      </c>
      <c r="G7" s="367">
        <f>'COGS-PRICE-MARGIN_CWS'!$B32</f>
        <v>0.3</v>
      </c>
      <c r="H7" s="367">
        <f>'COGS-PRICE-MARGIN_CWS'!$B32</f>
        <v>0.3</v>
      </c>
      <c r="I7" s="367">
        <f>'COGS-PRICE-MARGIN_CWS'!$B32</f>
        <v>0.3</v>
      </c>
      <c r="J7" s="367">
        <f>'COGS-PRICE-MARGIN_CWS'!$B32</f>
        <v>0.3</v>
      </c>
      <c r="K7" s="367">
        <f>'COGS-PRICE-MARGIN_CWS'!$B32</f>
        <v>0.3</v>
      </c>
      <c r="L7" s="367">
        <f>'COGS-PRICE-MARGIN_CWS'!$B32</f>
        <v>0.3</v>
      </c>
      <c r="M7" s="367">
        <f>'COGS-PRICE-MARGIN_CWS'!$B32</f>
        <v>0.3</v>
      </c>
      <c r="N7" s="367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96">
        <f>'COGS-PRICE-MARGIN_CWS'!$B132</f>
        <v>0.5</v>
      </c>
      <c r="AB7" s="96">
        <f>'COGS-PRICE-MARGIN_CWS'!$B132</f>
        <v>0.5</v>
      </c>
      <c r="AC7" s="96">
        <f>'COGS-PRICE-MARGIN_CWS'!$B132</f>
        <v>0.5</v>
      </c>
      <c r="AD7" s="96">
        <f>'COGS-PRICE-MARGIN_CWS'!$B132</f>
        <v>0.5</v>
      </c>
      <c r="AE7" s="96">
        <f>'COGS-PRICE-MARGIN_CWS'!$B132</f>
        <v>0.5</v>
      </c>
      <c r="AF7" s="96">
        <f>'COGS-PRICE-MARGIN_CWS'!$B132</f>
        <v>0.5</v>
      </c>
      <c r="AG7" s="96">
        <f>'COGS-PRICE-MARGIN_CWS'!$B132</f>
        <v>0.5</v>
      </c>
      <c r="AH7" s="96">
        <f>'COGS-PRICE-MARGIN_CWS'!$B132</f>
        <v>0.5</v>
      </c>
      <c r="AI7" s="96">
        <f>'COGS-PRICE-MARGIN_CWS'!$B132</f>
        <v>0.5</v>
      </c>
      <c r="AJ7" s="96">
        <f>'COGS-PRICE-MARGIN_CWS'!$B132</f>
        <v>0.5</v>
      </c>
      <c r="AK7" s="96">
        <f>'COGS-PRICE-MARGIN_CWS'!$B132</f>
        <v>0.5</v>
      </c>
      <c r="AL7" s="96">
        <f>'COGS-PRICE-MARGIN_CWS'!$B132</f>
        <v>0.5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AL8" si="1">P$6-P$9</f>
        <v>17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17</v>
      </c>
      <c r="X8" s="169">
        <f t="shared" si="1"/>
        <v>17</v>
      </c>
      <c r="Y8" s="169">
        <f t="shared" si="1"/>
        <v>17</v>
      </c>
      <c r="Z8" s="169">
        <f t="shared" si="1"/>
        <v>11</v>
      </c>
      <c r="AA8" s="169">
        <f t="shared" si="1"/>
        <v>14</v>
      </c>
      <c r="AB8" s="169">
        <f t="shared" si="1"/>
        <v>23</v>
      </c>
      <c r="AC8" s="169">
        <f t="shared" si="1"/>
        <v>26</v>
      </c>
      <c r="AD8" s="169">
        <f t="shared" si="1"/>
        <v>26</v>
      </c>
      <c r="AE8" s="169">
        <f t="shared" si="1"/>
        <v>29</v>
      </c>
      <c r="AF8" s="169">
        <f t="shared" si="1"/>
        <v>32</v>
      </c>
      <c r="AG8" s="169">
        <f t="shared" si="1"/>
        <v>26</v>
      </c>
      <c r="AH8" s="169">
        <f t="shared" si="1"/>
        <v>29</v>
      </c>
      <c r="AI8" s="169">
        <f t="shared" si="1"/>
        <v>23</v>
      </c>
      <c r="AJ8" s="169">
        <f t="shared" si="1"/>
        <v>23</v>
      </c>
      <c r="AK8" s="169">
        <f t="shared" si="1"/>
        <v>23</v>
      </c>
      <c r="AL8" s="169">
        <f t="shared" si="1"/>
        <v>14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9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9</v>
      </c>
      <c r="X9" s="169">
        <f t="shared" si="3"/>
        <v>9</v>
      </c>
      <c r="Y9" s="169">
        <f t="shared" si="3"/>
        <v>9</v>
      </c>
      <c r="Z9" s="169">
        <f t="shared" si="3"/>
        <v>5</v>
      </c>
      <c r="AA9" s="169">
        <f t="shared" ref="AA9:AL9" si="4">ROUNDUP(AA6*AA$7,0)</f>
        <v>15</v>
      </c>
      <c r="AB9" s="169">
        <f t="shared" si="4"/>
        <v>24</v>
      </c>
      <c r="AC9" s="169">
        <f t="shared" si="4"/>
        <v>27</v>
      </c>
      <c r="AD9" s="169">
        <f t="shared" si="4"/>
        <v>27</v>
      </c>
      <c r="AE9" s="169">
        <f t="shared" si="4"/>
        <v>29</v>
      </c>
      <c r="AF9" s="169">
        <f t="shared" si="4"/>
        <v>32</v>
      </c>
      <c r="AG9" s="169">
        <f t="shared" si="4"/>
        <v>27</v>
      </c>
      <c r="AH9" s="169">
        <f t="shared" si="4"/>
        <v>29</v>
      </c>
      <c r="AI9" s="169">
        <f t="shared" si="4"/>
        <v>24</v>
      </c>
      <c r="AJ9" s="169">
        <f t="shared" si="4"/>
        <v>24</v>
      </c>
      <c r="AK9" s="169">
        <f t="shared" si="4"/>
        <v>24</v>
      </c>
      <c r="AL9" s="169">
        <f t="shared" si="4"/>
        <v>15</v>
      </c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hidden="1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hidden="1" outlineLevel="1" x14ac:dyDescent="0.15">
      <c r="A13" s="315" t="s">
        <v>215</v>
      </c>
      <c r="C13" s="169">
        <f>C$8</f>
        <v>0</v>
      </c>
      <c r="D13" s="169">
        <f t="shared" ref="D13:AL13" si="5">D$8</f>
        <v>0</v>
      </c>
      <c r="E13" s="169">
        <f t="shared" si="5"/>
        <v>0</v>
      </c>
      <c r="F13" s="169">
        <f t="shared" si="5"/>
        <v>5</v>
      </c>
      <c r="G13" s="169">
        <f t="shared" si="5"/>
        <v>6</v>
      </c>
      <c r="H13" s="169">
        <f t="shared" si="5"/>
        <v>7</v>
      </c>
      <c r="I13" s="169">
        <f t="shared" si="5"/>
        <v>5</v>
      </c>
      <c r="J13" s="169">
        <f t="shared" si="5"/>
        <v>6</v>
      </c>
      <c r="K13" s="169">
        <f t="shared" si="5"/>
        <v>4</v>
      </c>
      <c r="L13" s="169">
        <f t="shared" si="5"/>
        <v>4</v>
      </c>
      <c r="M13" s="169">
        <f t="shared" si="5"/>
        <v>4</v>
      </c>
      <c r="N13" s="169">
        <f t="shared" si="5"/>
        <v>2</v>
      </c>
      <c r="O13" s="169">
        <f t="shared" si="5"/>
        <v>11</v>
      </c>
      <c r="P13" s="169">
        <f t="shared" si="5"/>
        <v>17</v>
      </c>
      <c r="Q13" s="169">
        <f t="shared" si="5"/>
        <v>20</v>
      </c>
      <c r="R13" s="169">
        <f t="shared" si="5"/>
        <v>20</v>
      </c>
      <c r="S13" s="169">
        <f t="shared" si="5"/>
        <v>22</v>
      </c>
      <c r="T13" s="169">
        <f t="shared" si="5"/>
        <v>24</v>
      </c>
      <c r="U13" s="169">
        <f t="shared" si="5"/>
        <v>20</v>
      </c>
      <c r="V13" s="169">
        <f t="shared" si="5"/>
        <v>22</v>
      </c>
      <c r="W13" s="169">
        <f t="shared" si="5"/>
        <v>17</v>
      </c>
      <c r="X13" s="169">
        <f t="shared" si="5"/>
        <v>17</v>
      </c>
      <c r="Y13" s="169">
        <f t="shared" si="5"/>
        <v>17</v>
      </c>
      <c r="Z13" s="169">
        <f t="shared" si="5"/>
        <v>11</v>
      </c>
      <c r="AA13" s="169">
        <f t="shared" si="5"/>
        <v>14</v>
      </c>
      <c r="AB13" s="169">
        <f t="shared" si="5"/>
        <v>23</v>
      </c>
      <c r="AC13" s="169">
        <f t="shared" si="5"/>
        <v>26</v>
      </c>
      <c r="AD13" s="169">
        <f t="shared" si="5"/>
        <v>26</v>
      </c>
      <c r="AE13" s="169">
        <f t="shared" si="5"/>
        <v>29</v>
      </c>
      <c r="AF13" s="169">
        <f t="shared" si="5"/>
        <v>32</v>
      </c>
      <c r="AG13" s="169">
        <f t="shared" si="5"/>
        <v>26</v>
      </c>
      <c r="AH13" s="169">
        <f t="shared" si="5"/>
        <v>29</v>
      </c>
      <c r="AI13" s="169">
        <f t="shared" si="5"/>
        <v>23</v>
      </c>
      <c r="AJ13" s="169">
        <f t="shared" si="5"/>
        <v>23</v>
      </c>
      <c r="AK13" s="169">
        <f t="shared" si="5"/>
        <v>23</v>
      </c>
      <c r="AL13" s="169">
        <f t="shared" si="5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hidden="1" outlineLevel="1" x14ac:dyDescent="0.15">
      <c r="A14" s="47" t="s">
        <v>322</v>
      </c>
      <c r="C14" s="12">
        <f>'COGS-PRICE-MARGIN_CWS'!$B4*B11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'COGS-PRICE-MARGIN_CWS'!$B104*AA13</f>
        <v>252000</v>
      </c>
      <c r="AB14" s="97">
        <f>'COGS-PRICE-MARGIN_CWS'!$B104*AB13</f>
        <v>414000</v>
      </c>
      <c r="AC14" s="97">
        <f>'COGS-PRICE-MARGIN_CWS'!$B104*AC13</f>
        <v>468000</v>
      </c>
      <c r="AD14" s="97">
        <f>'COGS-PRICE-MARGIN_CWS'!$B104*AD13</f>
        <v>468000</v>
      </c>
      <c r="AE14" s="97">
        <f>'COGS-PRICE-MARGIN_CWS'!$B104*AE13</f>
        <v>522000</v>
      </c>
      <c r="AF14" s="97">
        <f>'COGS-PRICE-MARGIN_CWS'!$B104*AF13</f>
        <v>576000</v>
      </c>
      <c r="AG14" s="97">
        <f>'COGS-PRICE-MARGIN_CWS'!$B104*AG13</f>
        <v>468000</v>
      </c>
      <c r="AH14" s="97">
        <f>'COGS-PRICE-MARGIN_CWS'!$B104*AH13</f>
        <v>522000</v>
      </c>
      <c r="AI14" s="97">
        <f>'COGS-PRICE-MARGIN_CWS'!$B104*AI13</f>
        <v>414000</v>
      </c>
      <c r="AJ14" s="97">
        <f>'COGS-PRICE-MARGIN_CWS'!$B104*AJ13</f>
        <v>414000</v>
      </c>
      <c r="AK14" s="97">
        <f>'COGS-PRICE-MARGIN_CWS'!$B104*AK13</f>
        <v>414000</v>
      </c>
      <c r="AL14" s="97">
        <f>'COGS-PRICE-MARGIN_CWS'!$B104*AL13</f>
        <v>252000</v>
      </c>
      <c r="AM14" s="97" t="e">
        <f>'COGS-PRICE-MARGIN_CWS'!$B96*AM13</f>
        <v>#VALUE!</v>
      </c>
      <c r="AN14" s="97" t="e">
        <f>'COGS-PRICE-MARGIN_CWS'!$B96*AN13</f>
        <v>#VALUE!</v>
      </c>
      <c r="AO14" s="97" t="e">
        <f>'COGS-PRICE-MARGIN_CWS'!$B96*AO13</f>
        <v>#VALUE!</v>
      </c>
      <c r="AP14" s="97" t="e">
        <f>'COGS-PRICE-MARGIN_CWS'!$B96*AP13</f>
        <v>#VALUE!</v>
      </c>
      <c r="AQ14" s="97" t="e">
        <f>'COGS-PRICE-MARGIN_CWS'!$B96*AQ13</f>
        <v>#VALUE!</v>
      </c>
      <c r="AR14" s="97" t="e">
        <f>'COGS-PRICE-MARGIN_CWS'!$B96*AR13</f>
        <v>#VALUE!</v>
      </c>
      <c r="AS14" s="97" t="e">
        <f>'COGS-PRICE-MARGIN_CWS'!$B96*AS13</f>
        <v>#VALUE!</v>
      </c>
      <c r="AT14" s="97" t="e">
        <f>'COGS-PRICE-MARGIN_CWS'!$B96*AT13</f>
        <v>#VALUE!</v>
      </c>
      <c r="AU14" s="97" t="e">
        <f>'COGS-PRICE-MARGIN_CWS'!$B96*AU13</f>
        <v>#VALUE!</v>
      </c>
      <c r="AV14" s="97" t="e">
        <f>'COGS-PRICE-MARGIN_CWS'!$B96*AV13</f>
        <v>#VALUE!</v>
      </c>
      <c r="AW14" s="97" t="e">
        <f>'COGS-PRICE-MARGIN_CWS'!$B96*AW13</f>
        <v>#VALUE!</v>
      </c>
      <c r="AX14" s="97" t="e">
        <f>'COGS-PRICE-MARGIN_CWS'!$B96*AX13</f>
        <v>#VALUE!</v>
      </c>
      <c r="AY14" s="97">
        <f>'COGS-PRICE-MARGIN_CWS'!$B104*AY13</f>
        <v>594000</v>
      </c>
      <c r="AZ14" s="97">
        <f>'COGS-PRICE-MARGIN_CWS'!$B104*AZ13</f>
        <v>954000</v>
      </c>
      <c r="BA14" s="97">
        <f>'COGS-PRICE-MARGIN_CWS'!$B104*BA13</f>
        <v>1062000</v>
      </c>
      <c r="BB14" s="97">
        <f>'COGS-PRICE-MARGIN_CWS'!$B104*BB13</f>
        <v>1062000</v>
      </c>
      <c r="BC14" s="97">
        <f>'COGS-PRICE-MARGIN_CWS'!$B104*BC13</f>
        <v>1188000</v>
      </c>
      <c r="BD14" s="97">
        <f>'COGS-PRICE-MARGIN_CWS'!$B104*BD13</f>
        <v>1296000</v>
      </c>
      <c r="BE14" s="97">
        <f>'COGS-PRICE-MARGIN_CWS'!$B104*BE13</f>
        <v>1062000</v>
      </c>
      <c r="BF14" s="97">
        <f>'COGS-PRICE-MARGIN_CWS'!$B104*BF13</f>
        <v>1188000</v>
      </c>
      <c r="BG14" s="97">
        <f>'COGS-PRICE-MARGIN_CWS'!$B104*BG13</f>
        <v>954000</v>
      </c>
      <c r="BH14" s="97">
        <f>'COGS-PRICE-MARGIN_CWS'!$B104*BH13</f>
        <v>954000</v>
      </c>
      <c r="BI14" s="97">
        <f>'COGS-PRICE-MARGIN_CWS'!$B104*BI13</f>
        <v>954000</v>
      </c>
      <c r="BJ14" s="97">
        <f>'COGS-PRICE-MARGIN_CWS'!$B104*BJ13</f>
        <v>594000</v>
      </c>
      <c r="BK14" s="118" t="e">
        <f>SUM(C14:BJ14)</f>
        <v>#VALUE!</v>
      </c>
    </row>
    <row r="15" spans="1:63" hidden="1" outlineLevel="1" x14ac:dyDescent="0.15">
      <c r="A15" s="47" t="s">
        <v>343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'COGS-PRICE-MARGIN_CWS'!$C104</f>
        <v>0</v>
      </c>
      <c r="AB15" s="98">
        <f>'COGS-PRICE-MARGIN_CWS'!$C104</f>
        <v>0</v>
      </c>
      <c r="AC15" s="98">
        <f>'COGS-PRICE-MARGIN_CWS'!$C104</f>
        <v>0</v>
      </c>
      <c r="AD15" s="98">
        <f>'COGS-PRICE-MARGIN_CWS'!$C104</f>
        <v>0</v>
      </c>
      <c r="AE15" s="98">
        <f>'COGS-PRICE-MARGIN_CWS'!$C104</f>
        <v>0</v>
      </c>
      <c r="AF15" s="98">
        <f>'COGS-PRICE-MARGIN_CWS'!$C104</f>
        <v>0</v>
      </c>
      <c r="AG15" s="98">
        <f>'COGS-PRICE-MARGIN_CWS'!$C104</f>
        <v>0</v>
      </c>
      <c r="AH15" s="98">
        <f>'COGS-PRICE-MARGIN_CWS'!$C104</f>
        <v>0</v>
      </c>
      <c r="AI15" s="98">
        <f>'COGS-PRICE-MARGIN_CWS'!$C104</f>
        <v>0</v>
      </c>
      <c r="AJ15" s="98">
        <f>'COGS-PRICE-MARGIN_CWS'!$C104</f>
        <v>0</v>
      </c>
      <c r="AK15" s="98">
        <f>'COGS-PRICE-MARGIN_CWS'!$C104</f>
        <v>0</v>
      </c>
      <c r="AL15" s="98">
        <f>'COGS-PRICE-MARGIN_CWS'!$C104</f>
        <v>0</v>
      </c>
      <c r="AM15" s="98">
        <f>'COGS-PRICE-MARGIN_CWS'!$C96</f>
        <v>0</v>
      </c>
      <c r="AN15" s="98">
        <f>'COGS-PRICE-MARGIN_CWS'!$C96</f>
        <v>0</v>
      </c>
      <c r="AO15" s="98">
        <f>'COGS-PRICE-MARGIN_CWS'!$C96</f>
        <v>0</v>
      </c>
      <c r="AP15" s="98">
        <f>'COGS-PRICE-MARGIN_CWS'!$C96</f>
        <v>0</v>
      </c>
      <c r="AQ15" s="98">
        <f>'COGS-PRICE-MARGIN_CWS'!$C96</f>
        <v>0</v>
      </c>
      <c r="AR15" s="98">
        <f>'COGS-PRICE-MARGIN_CWS'!$C96</f>
        <v>0</v>
      </c>
      <c r="AS15" s="98">
        <f>'COGS-PRICE-MARGIN_CWS'!$C96</f>
        <v>0</v>
      </c>
      <c r="AT15" s="98">
        <f>'COGS-PRICE-MARGIN_CWS'!$C96</f>
        <v>0</v>
      </c>
      <c r="AU15" s="98">
        <f>'COGS-PRICE-MARGIN_CWS'!$C96</f>
        <v>0</v>
      </c>
      <c r="AV15" s="98">
        <f>'COGS-PRICE-MARGIN_CWS'!$C96</f>
        <v>0</v>
      </c>
      <c r="AW15" s="98">
        <f>'COGS-PRICE-MARGIN_CWS'!$C96</f>
        <v>0</v>
      </c>
      <c r="AX15" s="98">
        <f>'COGS-PRICE-MARGIN_CWS'!$C96</f>
        <v>0</v>
      </c>
      <c r="AY15" s="98">
        <f>'COGS-PRICE-MARGIN_CWS'!$C104</f>
        <v>0</v>
      </c>
      <c r="AZ15" s="98">
        <f>'COGS-PRICE-MARGIN_CWS'!$C104</f>
        <v>0</v>
      </c>
      <c r="BA15" s="98">
        <f>'COGS-PRICE-MARGIN_CWS'!$C104</f>
        <v>0</v>
      </c>
      <c r="BB15" s="98">
        <f>'COGS-PRICE-MARGIN_CWS'!$C104</f>
        <v>0</v>
      </c>
      <c r="BC15" s="98">
        <f>'COGS-PRICE-MARGIN_CWS'!$C104</f>
        <v>0</v>
      </c>
      <c r="BD15" s="98">
        <f>'COGS-PRICE-MARGIN_CWS'!$C104</f>
        <v>0</v>
      </c>
      <c r="BE15" s="98">
        <f>'COGS-PRICE-MARGIN_CWS'!$C104</f>
        <v>0</v>
      </c>
      <c r="BF15" s="98">
        <f>'COGS-PRICE-MARGIN_CWS'!$C104</f>
        <v>0</v>
      </c>
      <c r="BG15" s="98">
        <f>'COGS-PRICE-MARGIN_CWS'!$C104</f>
        <v>0</v>
      </c>
      <c r="BH15" s="98">
        <f>'COGS-PRICE-MARGIN_CWS'!$C104</f>
        <v>0</v>
      </c>
      <c r="BI15" s="98">
        <f>'COGS-PRICE-MARGIN_CWS'!$C104</f>
        <v>0</v>
      </c>
      <c r="BJ15" s="98">
        <f>'COGS-PRICE-MARGIN_CWS'!$C104</f>
        <v>0</v>
      </c>
      <c r="BK15" s="35">
        <f>COLUMNS(C15:BJ15)</f>
        <v>60</v>
      </c>
    </row>
    <row r="16" spans="1:63" hidden="1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hidden="1" outlineLevel="1" x14ac:dyDescent="0.15">
      <c r="A17" s="16" t="s">
        <v>344</v>
      </c>
      <c r="C17" s="187">
        <f t="shared" ref="C17:AH17" si="6">C14*(1-C15)</f>
        <v>0</v>
      </c>
      <c r="D17" s="187">
        <f t="shared" si="6"/>
        <v>0</v>
      </c>
      <c r="E17" s="187">
        <f t="shared" si="6"/>
        <v>0</v>
      </c>
      <c r="F17" s="99">
        <f t="shared" si="6"/>
        <v>81900</v>
      </c>
      <c r="G17" s="99">
        <f t="shared" si="6"/>
        <v>98280</v>
      </c>
      <c r="H17" s="99">
        <f t="shared" si="6"/>
        <v>114660</v>
      </c>
      <c r="I17" s="99">
        <f t="shared" si="6"/>
        <v>81900</v>
      </c>
      <c r="J17" s="99">
        <f t="shared" si="6"/>
        <v>98280</v>
      </c>
      <c r="K17" s="99">
        <f t="shared" si="6"/>
        <v>65520</v>
      </c>
      <c r="L17" s="99">
        <f t="shared" si="6"/>
        <v>65520</v>
      </c>
      <c r="M17" s="99">
        <f t="shared" si="6"/>
        <v>65520</v>
      </c>
      <c r="N17" s="99">
        <f t="shared" si="6"/>
        <v>32760</v>
      </c>
      <c r="O17" s="99">
        <f t="shared" si="6"/>
        <v>211860</v>
      </c>
      <c r="P17" s="99">
        <f t="shared" si="6"/>
        <v>327420</v>
      </c>
      <c r="Q17" s="99">
        <f t="shared" si="6"/>
        <v>385200</v>
      </c>
      <c r="R17" s="99">
        <f t="shared" si="6"/>
        <v>385200</v>
      </c>
      <c r="S17" s="99">
        <f t="shared" si="6"/>
        <v>423720</v>
      </c>
      <c r="T17" s="99">
        <f t="shared" si="6"/>
        <v>462240</v>
      </c>
      <c r="U17" s="99">
        <f t="shared" si="6"/>
        <v>385200</v>
      </c>
      <c r="V17" s="99">
        <f t="shared" si="6"/>
        <v>423720</v>
      </c>
      <c r="W17" s="99">
        <f t="shared" si="6"/>
        <v>327420</v>
      </c>
      <c r="X17" s="99">
        <f t="shared" si="6"/>
        <v>327420</v>
      </c>
      <c r="Y17" s="99">
        <f t="shared" si="6"/>
        <v>327420</v>
      </c>
      <c r="Z17" s="99">
        <f t="shared" si="6"/>
        <v>211860</v>
      </c>
      <c r="AA17" s="99">
        <f t="shared" si="6"/>
        <v>252000</v>
      </c>
      <c r="AB17" s="99">
        <f t="shared" si="6"/>
        <v>414000</v>
      </c>
      <c r="AC17" s="99">
        <f t="shared" si="6"/>
        <v>468000</v>
      </c>
      <c r="AD17" s="99">
        <f t="shared" si="6"/>
        <v>468000</v>
      </c>
      <c r="AE17" s="99">
        <f t="shared" si="6"/>
        <v>522000</v>
      </c>
      <c r="AF17" s="99">
        <f t="shared" si="6"/>
        <v>576000</v>
      </c>
      <c r="AG17" s="99">
        <f t="shared" si="6"/>
        <v>468000</v>
      </c>
      <c r="AH17" s="99">
        <f t="shared" si="6"/>
        <v>522000</v>
      </c>
      <c r="AI17" s="99">
        <f t="shared" ref="AI17:BJ17" si="7">AI14*(1-AI15)</f>
        <v>414000</v>
      </c>
      <c r="AJ17" s="99">
        <f t="shared" si="7"/>
        <v>414000</v>
      </c>
      <c r="AK17" s="99">
        <f t="shared" si="7"/>
        <v>414000</v>
      </c>
      <c r="AL17" s="99">
        <f t="shared" si="7"/>
        <v>252000</v>
      </c>
      <c r="AM17" s="99" t="e">
        <f t="shared" si="7"/>
        <v>#VALUE!</v>
      </c>
      <c r="AN17" s="99" t="e">
        <f t="shared" si="7"/>
        <v>#VALUE!</v>
      </c>
      <c r="AO17" s="99" t="e">
        <f t="shared" si="7"/>
        <v>#VALUE!</v>
      </c>
      <c r="AP17" s="99" t="e">
        <f t="shared" si="7"/>
        <v>#VALUE!</v>
      </c>
      <c r="AQ17" s="99" t="e">
        <f t="shared" si="7"/>
        <v>#VALUE!</v>
      </c>
      <c r="AR17" s="99" t="e">
        <f t="shared" si="7"/>
        <v>#VALUE!</v>
      </c>
      <c r="AS17" s="99" t="e">
        <f t="shared" si="7"/>
        <v>#VALUE!</v>
      </c>
      <c r="AT17" s="99" t="e">
        <f t="shared" si="7"/>
        <v>#VALUE!</v>
      </c>
      <c r="AU17" s="99" t="e">
        <f t="shared" si="7"/>
        <v>#VALUE!</v>
      </c>
      <c r="AV17" s="99" t="e">
        <f t="shared" si="7"/>
        <v>#VALUE!</v>
      </c>
      <c r="AW17" s="99" t="e">
        <f t="shared" si="7"/>
        <v>#VALUE!</v>
      </c>
      <c r="AX17" s="99" t="e">
        <f t="shared" si="7"/>
        <v>#VALUE!</v>
      </c>
      <c r="AY17" s="99">
        <f t="shared" si="7"/>
        <v>594000</v>
      </c>
      <c r="AZ17" s="99">
        <f t="shared" si="7"/>
        <v>954000</v>
      </c>
      <c r="BA17" s="99">
        <f t="shared" si="7"/>
        <v>1062000</v>
      </c>
      <c r="BB17" s="99">
        <f t="shared" si="7"/>
        <v>1062000</v>
      </c>
      <c r="BC17" s="99">
        <f t="shared" si="7"/>
        <v>1188000</v>
      </c>
      <c r="BD17" s="99">
        <f t="shared" si="7"/>
        <v>1296000</v>
      </c>
      <c r="BE17" s="99">
        <f t="shared" si="7"/>
        <v>1062000</v>
      </c>
      <c r="BF17" s="99">
        <f t="shared" si="7"/>
        <v>1188000</v>
      </c>
      <c r="BG17" s="99">
        <f t="shared" si="7"/>
        <v>954000</v>
      </c>
      <c r="BH17" s="99">
        <f t="shared" si="7"/>
        <v>954000</v>
      </c>
      <c r="BI17" s="99">
        <f t="shared" si="7"/>
        <v>954000</v>
      </c>
      <c r="BJ17" s="99">
        <f t="shared" si="7"/>
        <v>594000</v>
      </c>
      <c r="BK17" s="118" t="e">
        <f>SUM(C17:BJ17)</f>
        <v>#VALUE!</v>
      </c>
    </row>
    <row r="18" spans="1:63" hidden="1" outlineLevel="1" x14ac:dyDescent="0.15">
      <c r="A18" s="33"/>
    </row>
    <row r="19" spans="1:63" hidden="1" outlineLevel="1" x14ac:dyDescent="0.15">
      <c r="A19" s="16" t="s">
        <v>312</v>
      </c>
    </row>
    <row r="20" spans="1:63" hidden="1" outlineLevel="1" x14ac:dyDescent="0.15">
      <c r="A20" s="16"/>
    </row>
    <row r="21" spans="1:63" hidden="1" outlineLevel="1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'COGS-PRICE-MARGIN_CWS'!$E54*Z$13</f>
        <v>141240</v>
      </c>
      <c r="AA21" s="97">
        <f>'COGS-PRICE-MARGIN_CWS'!$E104*AA$13</f>
        <v>168000</v>
      </c>
      <c r="AB21" s="97">
        <f>'COGS-PRICE-MARGIN_CWS'!$E104*AB$13</f>
        <v>276000</v>
      </c>
      <c r="AC21" s="97">
        <f>'COGS-PRICE-MARGIN_CWS'!$E104*AC$13</f>
        <v>312000</v>
      </c>
      <c r="AD21" s="97">
        <f>'COGS-PRICE-MARGIN_CWS'!$E104*AD$13</f>
        <v>312000</v>
      </c>
      <c r="AE21" s="97">
        <f>'COGS-PRICE-MARGIN_CWS'!$E104*AE$13</f>
        <v>348000</v>
      </c>
      <c r="AF21" s="97">
        <f>'COGS-PRICE-MARGIN_CWS'!$E104*AF$13</f>
        <v>384000</v>
      </c>
      <c r="AG21" s="97">
        <f>'COGS-PRICE-MARGIN_CWS'!$E104*AG$13</f>
        <v>312000</v>
      </c>
      <c r="AH21" s="97">
        <f>'COGS-PRICE-MARGIN_CWS'!$E104*AH$13</f>
        <v>348000</v>
      </c>
      <c r="AI21" s="97">
        <f>'COGS-PRICE-MARGIN_CWS'!$E104*AI$13</f>
        <v>276000</v>
      </c>
      <c r="AJ21" s="97">
        <f>'COGS-PRICE-MARGIN_CWS'!$E104*AJ$13</f>
        <v>276000</v>
      </c>
      <c r="AK21" s="97">
        <f>'COGS-PRICE-MARGIN_CWS'!$E104*AK$13</f>
        <v>276000</v>
      </c>
      <c r="AL21" s="97">
        <f>'COGS-PRICE-MARGIN_CWS'!$E104*AL$13</f>
        <v>168000</v>
      </c>
      <c r="AM21" s="97">
        <f>'COGS-PRICE-MARGIN_CWS'!$E96*AM13</f>
        <v>6634</v>
      </c>
      <c r="AN21" s="97">
        <f>'COGS-PRICE-MARGIN_CWS'!$E96*AN13</f>
        <v>10700</v>
      </c>
      <c r="AO21" s="97">
        <f>'COGS-PRICE-MARGIN_CWS'!$E96*AO13</f>
        <v>11984</v>
      </c>
      <c r="AP21" s="97">
        <f>'COGS-PRICE-MARGIN_CWS'!$E96*AP13</f>
        <v>11984</v>
      </c>
      <c r="AQ21" s="97">
        <f>'COGS-PRICE-MARGIN_CWS'!$E96*AQ13</f>
        <v>13268</v>
      </c>
      <c r="AR21" s="97">
        <f>'COGS-PRICE-MARGIN_CWS'!$E96*AR13</f>
        <v>14552</v>
      </c>
      <c r="AS21" s="97">
        <f>'COGS-PRICE-MARGIN_CWS'!$E96*AS13</f>
        <v>11984</v>
      </c>
      <c r="AT21" s="97">
        <f>'COGS-PRICE-MARGIN_CWS'!$E96*AT13</f>
        <v>13268</v>
      </c>
      <c r="AU21" s="97">
        <f>'COGS-PRICE-MARGIN_CWS'!$E96*AU13</f>
        <v>10700</v>
      </c>
      <c r="AV21" s="97">
        <f>'COGS-PRICE-MARGIN_CWS'!$E96*AV13</f>
        <v>10700</v>
      </c>
      <c r="AW21" s="97">
        <f>'COGS-PRICE-MARGIN_CWS'!$E96*AW13</f>
        <v>10700</v>
      </c>
      <c r="AX21" s="97">
        <f>'COGS-PRICE-MARGIN_CWS'!$E96*AX13</f>
        <v>6634</v>
      </c>
      <c r="AY21" s="97">
        <f>'COGS-PRICE-MARGIN_CWS'!$E104*AY13</f>
        <v>396000</v>
      </c>
      <c r="AZ21" s="97">
        <f>'COGS-PRICE-MARGIN_CWS'!$E104*AZ13</f>
        <v>636000</v>
      </c>
      <c r="BA21" s="97">
        <f>'COGS-PRICE-MARGIN_CWS'!$E104*BA13</f>
        <v>708000</v>
      </c>
      <c r="BB21" s="97">
        <f>'COGS-PRICE-MARGIN_CWS'!$E104*BB13</f>
        <v>708000</v>
      </c>
      <c r="BC21" s="97">
        <f>'COGS-PRICE-MARGIN_CWS'!$E104*BC13</f>
        <v>792000</v>
      </c>
      <c r="BD21" s="97">
        <f>'COGS-PRICE-MARGIN_CWS'!$E104*BD13</f>
        <v>864000</v>
      </c>
      <c r="BE21" s="97">
        <f>'COGS-PRICE-MARGIN_CWS'!$E104*BE13</f>
        <v>708000</v>
      </c>
      <c r="BF21" s="97">
        <f>'COGS-PRICE-MARGIN_CWS'!$E104*BF13</f>
        <v>792000</v>
      </c>
      <c r="BG21" s="97">
        <f>'COGS-PRICE-MARGIN_CWS'!$E104*BG13</f>
        <v>636000</v>
      </c>
      <c r="BH21" s="97">
        <f>'COGS-PRICE-MARGIN_CWS'!$E104*BH13</f>
        <v>636000</v>
      </c>
      <c r="BI21" s="97">
        <f>'COGS-PRICE-MARGIN_CWS'!$E104*BI13</f>
        <v>636000</v>
      </c>
      <c r="BJ21" s="97">
        <f>'COGS-PRICE-MARGIN_CWS'!$E104*BJ13</f>
        <v>396000</v>
      </c>
      <c r="BK21" s="118">
        <f>SUM(C21:BJ21)</f>
        <v>14812228</v>
      </c>
    </row>
    <row r="22" spans="1:63" hidden="1" outlineLevel="1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'COGS-PRICE-MARGIN_CWS'!$E105*AA$13</f>
        <v>7000</v>
      </c>
      <c r="AB22" s="97">
        <f>'COGS-PRICE-MARGIN_CWS'!$E105*AB$13</f>
        <v>11500</v>
      </c>
      <c r="AC22" s="97">
        <f>'COGS-PRICE-MARGIN_CWS'!$E105*AC$13</f>
        <v>13000</v>
      </c>
      <c r="AD22" s="97">
        <f>'COGS-PRICE-MARGIN_CWS'!$E105*AD$13</f>
        <v>13000</v>
      </c>
      <c r="AE22" s="97">
        <f>'COGS-PRICE-MARGIN_CWS'!$E105*AE$13</f>
        <v>14500</v>
      </c>
      <c r="AF22" s="97">
        <f>'COGS-PRICE-MARGIN_CWS'!$E105*AF$13</f>
        <v>16000</v>
      </c>
      <c r="AG22" s="97">
        <f>'COGS-PRICE-MARGIN_CWS'!$E105*AG$13</f>
        <v>13000</v>
      </c>
      <c r="AH22" s="97">
        <f>'COGS-PRICE-MARGIN_CWS'!$E105*AH$13</f>
        <v>14500</v>
      </c>
      <c r="AI22" s="97">
        <f>'COGS-PRICE-MARGIN_CWS'!$E105*AI$13</f>
        <v>11500</v>
      </c>
      <c r="AJ22" s="97">
        <f>'COGS-PRICE-MARGIN_CWS'!$E105*AJ$13</f>
        <v>11500</v>
      </c>
      <c r="AK22" s="97">
        <f>'COGS-PRICE-MARGIN_CWS'!$E105*AK$13</f>
        <v>11500</v>
      </c>
      <c r="AL22" s="97">
        <f>'COGS-PRICE-MARGIN_CWS'!$E105*AL$13</f>
        <v>7000</v>
      </c>
      <c r="AM22" s="97">
        <f>'COGS-PRICE-MARGIN_CWS'!$E97*AM13</f>
        <v>0</v>
      </c>
      <c r="AN22" s="97">
        <f>'COGS-PRICE-MARGIN_CWS'!$E97*AN13</f>
        <v>0</v>
      </c>
      <c r="AO22" s="97">
        <f>'COGS-PRICE-MARGIN_CWS'!$E97*AO13</f>
        <v>0</v>
      </c>
      <c r="AP22" s="97">
        <f>'COGS-PRICE-MARGIN_CWS'!$E97*AP13</f>
        <v>0</v>
      </c>
      <c r="AQ22" s="97">
        <f>'COGS-PRICE-MARGIN_CWS'!$E97*AQ13</f>
        <v>0</v>
      </c>
      <c r="AR22" s="97">
        <f>'COGS-PRICE-MARGIN_CWS'!$E97*AR13</f>
        <v>0</v>
      </c>
      <c r="AS22" s="97">
        <f>'COGS-PRICE-MARGIN_CWS'!$E97*AS13</f>
        <v>0</v>
      </c>
      <c r="AT22" s="97">
        <f>'COGS-PRICE-MARGIN_CWS'!$E97*AT13</f>
        <v>0</v>
      </c>
      <c r="AU22" s="97">
        <f>'COGS-PRICE-MARGIN_CWS'!$E97*AU13</f>
        <v>0</v>
      </c>
      <c r="AV22" s="97">
        <f>'COGS-PRICE-MARGIN_CWS'!$E97*AV13</f>
        <v>0</v>
      </c>
      <c r="AW22" s="97">
        <f>'COGS-PRICE-MARGIN_CWS'!$E97*AW13</f>
        <v>0</v>
      </c>
      <c r="AX22" s="97">
        <f>'COGS-PRICE-MARGIN_CWS'!$E97*AX13</f>
        <v>0</v>
      </c>
      <c r="AY22" s="97">
        <f>'COGS-PRICE-MARGIN_CWS'!$E105*AY13</f>
        <v>16500</v>
      </c>
      <c r="AZ22" s="97">
        <f>'COGS-PRICE-MARGIN_CWS'!$E105*AZ13</f>
        <v>26500</v>
      </c>
      <c r="BA22" s="97">
        <f>'COGS-PRICE-MARGIN_CWS'!$E105*BA13</f>
        <v>29500</v>
      </c>
      <c r="BB22" s="97">
        <f>'COGS-PRICE-MARGIN_CWS'!$E105*BB13</f>
        <v>29500</v>
      </c>
      <c r="BC22" s="97">
        <f>'COGS-PRICE-MARGIN_CWS'!$E105*BC13</f>
        <v>33000</v>
      </c>
      <c r="BD22" s="97">
        <f>'COGS-PRICE-MARGIN_CWS'!$E105*BD13</f>
        <v>36000</v>
      </c>
      <c r="BE22" s="97">
        <f>'COGS-PRICE-MARGIN_CWS'!$E105*BE13</f>
        <v>29500</v>
      </c>
      <c r="BF22" s="97">
        <f>'COGS-PRICE-MARGIN_CWS'!$E105*BF13</f>
        <v>33000</v>
      </c>
      <c r="BG22" s="97">
        <f>'COGS-PRICE-MARGIN_CWS'!$E105*BG13</f>
        <v>26500</v>
      </c>
      <c r="BH22" s="97">
        <f>'COGS-PRICE-MARGIN_CWS'!$E105*BH13</f>
        <v>26500</v>
      </c>
      <c r="BI22" s="97">
        <f>'COGS-PRICE-MARGIN_CWS'!$E105*BI13</f>
        <v>26500</v>
      </c>
      <c r="BJ22" s="97">
        <f>'COGS-PRICE-MARGIN_CWS'!$E105*BJ13</f>
        <v>16500</v>
      </c>
      <c r="BK22" s="118">
        <f>SUM(C22:BJ22)</f>
        <v>611630</v>
      </c>
    </row>
    <row r="23" spans="1:63" hidden="1" outlineLevel="1" x14ac:dyDescent="0.15">
      <c r="A23" s="17" t="s">
        <v>327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'COGS-PRICE-MARGIN_CWS'!$E106*AA$13</f>
        <v>0</v>
      </c>
      <c r="AB23" s="97">
        <f>'COGS-PRICE-MARGIN_CWS'!$E106*AB$13</f>
        <v>0</v>
      </c>
      <c r="AC23" s="97">
        <f>'COGS-PRICE-MARGIN_CWS'!$E106*AC$13</f>
        <v>0</v>
      </c>
      <c r="AD23" s="97">
        <f>'COGS-PRICE-MARGIN_CWS'!$E106*AD$13</f>
        <v>0</v>
      </c>
      <c r="AE23" s="97">
        <f>'COGS-PRICE-MARGIN_CWS'!$E106*AE$13</f>
        <v>0</v>
      </c>
      <c r="AF23" s="97">
        <f>'COGS-PRICE-MARGIN_CWS'!$E106*AF$13</f>
        <v>0</v>
      </c>
      <c r="AG23" s="97">
        <f>'COGS-PRICE-MARGIN_CWS'!$E106*AG$13</f>
        <v>0</v>
      </c>
      <c r="AH23" s="97">
        <f>'COGS-PRICE-MARGIN_CWS'!$E106*AH$13</f>
        <v>0</v>
      </c>
      <c r="AI23" s="97">
        <f>'COGS-PRICE-MARGIN_CWS'!$E106*AI$13</f>
        <v>0</v>
      </c>
      <c r="AJ23" s="97">
        <f>'COGS-PRICE-MARGIN_CWS'!$E106*AJ$13</f>
        <v>0</v>
      </c>
      <c r="AK23" s="97">
        <f>'COGS-PRICE-MARGIN_CWS'!$E106*AK$13</f>
        <v>0</v>
      </c>
      <c r="AL23" s="97">
        <f>'COGS-PRICE-MARGIN_CWS'!$E106*AL$13</f>
        <v>0</v>
      </c>
      <c r="AM23" s="97">
        <f>'COGS-PRICE-MARGIN_CWS'!$E98*AM13</f>
        <v>39804</v>
      </c>
      <c r="AN23" s="97">
        <f>'COGS-PRICE-MARGIN_CWS'!$E98*AN13</f>
        <v>64200</v>
      </c>
      <c r="AO23" s="97">
        <f>'COGS-PRICE-MARGIN_CWS'!$E98*AO13</f>
        <v>71904</v>
      </c>
      <c r="AP23" s="97">
        <f>'COGS-PRICE-MARGIN_CWS'!$E98*AP13</f>
        <v>71904</v>
      </c>
      <c r="AQ23" s="97">
        <f>'COGS-PRICE-MARGIN_CWS'!$E98*AQ13</f>
        <v>79608</v>
      </c>
      <c r="AR23" s="97">
        <f>'COGS-PRICE-MARGIN_CWS'!$E98*AR13</f>
        <v>87312</v>
      </c>
      <c r="AS23" s="97">
        <f>'COGS-PRICE-MARGIN_CWS'!$E98*AS13</f>
        <v>71904</v>
      </c>
      <c r="AT23" s="97">
        <f>'COGS-PRICE-MARGIN_CWS'!$E98*AT13</f>
        <v>79608</v>
      </c>
      <c r="AU23" s="97">
        <f>'COGS-PRICE-MARGIN_CWS'!$E98*AU13</f>
        <v>64200</v>
      </c>
      <c r="AV23" s="97">
        <f>'COGS-PRICE-MARGIN_CWS'!$E98*AV13</f>
        <v>64200</v>
      </c>
      <c r="AW23" s="97">
        <f>'COGS-PRICE-MARGIN_CWS'!$E98*AW13</f>
        <v>64200</v>
      </c>
      <c r="AX23" s="97">
        <f>'COGS-PRICE-MARGIN_CWS'!$E98*AX13</f>
        <v>39804</v>
      </c>
      <c r="AY23" s="97">
        <f>'COGS-PRICE-MARGIN_CWS'!$E106*AY13</f>
        <v>0</v>
      </c>
      <c r="AZ23" s="97">
        <f>'COGS-PRICE-MARGIN_CWS'!$E106*AZ13</f>
        <v>0</v>
      </c>
      <c r="BA23" s="97">
        <f>'COGS-PRICE-MARGIN_CWS'!$E106*BA13</f>
        <v>0</v>
      </c>
      <c r="BB23" s="97">
        <f>'COGS-PRICE-MARGIN_CWS'!$E106*BB13</f>
        <v>0</v>
      </c>
      <c r="BC23" s="97">
        <f>'COGS-PRICE-MARGIN_CWS'!$E106*BC13</f>
        <v>0</v>
      </c>
      <c r="BD23" s="97">
        <f>'COGS-PRICE-MARGIN_CWS'!$E106*BD13</f>
        <v>0</v>
      </c>
      <c r="BE23" s="97">
        <f>'COGS-PRICE-MARGIN_CWS'!$E106*BE13</f>
        <v>0</v>
      </c>
      <c r="BF23" s="97">
        <f>'COGS-PRICE-MARGIN_CWS'!$E106*BF13</f>
        <v>0</v>
      </c>
      <c r="BG23" s="97">
        <f>'COGS-PRICE-MARGIN_CWS'!$E106*BG13</f>
        <v>0</v>
      </c>
      <c r="BH23" s="97">
        <f>'COGS-PRICE-MARGIN_CWS'!$E106*BH13</f>
        <v>0</v>
      </c>
      <c r="BI23" s="97">
        <f>'COGS-PRICE-MARGIN_CWS'!$E106*BI13</f>
        <v>0</v>
      </c>
      <c r="BJ23" s="97">
        <f>'COGS-PRICE-MARGIN_CWS'!$E106*BJ13</f>
        <v>0</v>
      </c>
      <c r="BK23" s="118">
        <f>SUM(C23:BJ23)</f>
        <v>798648</v>
      </c>
    </row>
    <row r="24" spans="1:63" hidden="1" outlineLevel="1" x14ac:dyDescent="0.15">
      <c r="A24" s="17" t="s">
        <v>325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'COGS-PRICE-MARGIN_CWS'!$E107*AA$13</f>
        <v>0</v>
      </c>
      <c r="AB24" s="97">
        <f>'COGS-PRICE-MARGIN_CWS'!$E107*AB$13</f>
        <v>0</v>
      </c>
      <c r="AC24" s="97">
        <f>'COGS-PRICE-MARGIN_CWS'!$E107*AC$13</f>
        <v>0</v>
      </c>
      <c r="AD24" s="97">
        <f>'COGS-PRICE-MARGIN_CWS'!$E107*AD$13</f>
        <v>0</v>
      </c>
      <c r="AE24" s="97">
        <f>'COGS-PRICE-MARGIN_CWS'!$E107*AE$13</f>
        <v>0</v>
      </c>
      <c r="AF24" s="97">
        <f>'COGS-PRICE-MARGIN_CWS'!$E107*AF$13</f>
        <v>0</v>
      </c>
      <c r="AG24" s="97">
        <f>'COGS-PRICE-MARGIN_CWS'!$E107*AG$13</f>
        <v>0</v>
      </c>
      <c r="AH24" s="97">
        <f>'COGS-PRICE-MARGIN_CWS'!$E107*AH$13</f>
        <v>0</v>
      </c>
      <c r="AI24" s="97">
        <f>'COGS-PRICE-MARGIN_CWS'!$E107*AI$13</f>
        <v>0</v>
      </c>
      <c r="AJ24" s="97">
        <f>'COGS-PRICE-MARGIN_CWS'!$E107*AJ$13</f>
        <v>0</v>
      </c>
      <c r="AK24" s="97">
        <f>'COGS-PRICE-MARGIN_CWS'!$E107*AK$13</f>
        <v>0</v>
      </c>
      <c r="AL24" s="97">
        <f>'COGS-PRICE-MARGIN_CWS'!$E107*AL$13</f>
        <v>0</v>
      </c>
      <c r="AM24" s="97">
        <f>'COGS-PRICE-MARGIN_CWS'!$E99*AM13</f>
        <v>0</v>
      </c>
      <c r="AN24" s="97">
        <f>'COGS-PRICE-MARGIN_CWS'!$E99*AN13</f>
        <v>0</v>
      </c>
      <c r="AO24" s="97">
        <f>'COGS-PRICE-MARGIN_CWS'!$E99*AO13</f>
        <v>0</v>
      </c>
      <c r="AP24" s="97">
        <f>'COGS-PRICE-MARGIN_CWS'!$E99*AP13</f>
        <v>0</v>
      </c>
      <c r="AQ24" s="97">
        <f>'COGS-PRICE-MARGIN_CWS'!$E99*AQ13</f>
        <v>0</v>
      </c>
      <c r="AR24" s="97">
        <f>'COGS-PRICE-MARGIN_CWS'!$E99*AR13</f>
        <v>0</v>
      </c>
      <c r="AS24" s="97">
        <f>'COGS-PRICE-MARGIN_CWS'!$E99*AS13</f>
        <v>0</v>
      </c>
      <c r="AT24" s="97">
        <f>'COGS-PRICE-MARGIN_CWS'!$E99*AT13</f>
        <v>0</v>
      </c>
      <c r="AU24" s="97">
        <f>'COGS-PRICE-MARGIN_CWS'!$E99*AU13</f>
        <v>0</v>
      </c>
      <c r="AV24" s="97">
        <f>'COGS-PRICE-MARGIN_CWS'!$E99*AV13</f>
        <v>0</v>
      </c>
      <c r="AW24" s="97">
        <f>'COGS-PRICE-MARGIN_CWS'!$E99*AW13</f>
        <v>0</v>
      </c>
      <c r="AX24" s="97">
        <f>'COGS-PRICE-MARGIN_CWS'!$E99*AX13</f>
        <v>0</v>
      </c>
      <c r="AY24" s="97">
        <f>'COGS-PRICE-MARGIN_CWS'!$E107*AY13</f>
        <v>0</v>
      </c>
      <c r="AZ24" s="97">
        <f>'COGS-PRICE-MARGIN_CWS'!$E107*AZ13</f>
        <v>0</v>
      </c>
      <c r="BA24" s="97">
        <f>'COGS-PRICE-MARGIN_CWS'!$E107*BA13</f>
        <v>0</v>
      </c>
      <c r="BB24" s="97">
        <f>'COGS-PRICE-MARGIN_CWS'!$E107*BB13</f>
        <v>0</v>
      </c>
      <c r="BC24" s="97">
        <f>'COGS-PRICE-MARGIN_CWS'!$E107*BC13</f>
        <v>0</v>
      </c>
      <c r="BD24" s="97">
        <f>'COGS-PRICE-MARGIN_CWS'!$E107*BD13</f>
        <v>0</v>
      </c>
      <c r="BE24" s="97">
        <f>'COGS-PRICE-MARGIN_CWS'!$E107*BE13</f>
        <v>0</v>
      </c>
      <c r="BF24" s="97">
        <f>'COGS-PRICE-MARGIN_CWS'!$E107*BF13</f>
        <v>0</v>
      </c>
      <c r="BG24" s="97">
        <f>'COGS-PRICE-MARGIN_CWS'!$E107*BG13</f>
        <v>0</v>
      </c>
      <c r="BH24" s="97">
        <f>'COGS-PRICE-MARGIN_CWS'!$E107*BH13</f>
        <v>0</v>
      </c>
      <c r="BI24" s="97">
        <f>'COGS-PRICE-MARGIN_CWS'!$E107*BI13</f>
        <v>0</v>
      </c>
      <c r="BJ24" s="97">
        <f>'COGS-PRICE-MARGIN_CWS'!$E107*BJ13</f>
        <v>0</v>
      </c>
      <c r="BK24" s="118">
        <f>SUM(C24:BJ24)</f>
        <v>0</v>
      </c>
    </row>
    <row r="25" spans="1:63" hidden="1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hidden="1" outlineLevel="1" x14ac:dyDescent="0.15">
      <c r="A26" s="16" t="s">
        <v>342</v>
      </c>
      <c r="C26" s="187">
        <f>SUM(C21:C24)</f>
        <v>0</v>
      </c>
      <c r="D26" s="187">
        <f t="shared" ref="D26:N26" si="8">SUM(D21:D24)</f>
        <v>0</v>
      </c>
      <c r="E26" s="187">
        <f t="shared" si="8"/>
        <v>0</v>
      </c>
      <c r="F26" s="99">
        <f t="shared" si="8"/>
        <v>62500</v>
      </c>
      <c r="G26" s="99">
        <f t="shared" si="8"/>
        <v>75000</v>
      </c>
      <c r="H26" s="99">
        <f t="shared" si="8"/>
        <v>87500</v>
      </c>
      <c r="I26" s="99">
        <f t="shared" si="8"/>
        <v>62500</v>
      </c>
      <c r="J26" s="99">
        <f t="shared" si="8"/>
        <v>75000</v>
      </c>
      <c r="K26" s="99">
        <f t="shared" si="8"/>
        <v>50000</v>
      </c>
      <c r="L26" s="99">
        <f t="shared" si="8"/>
        <v>50000</v>
      </c>
      <c r="M26" s="99">
        <f t="shared" si="8"/>
        <v>50000</v>
      </c>
      <c r="N26" s="99">
        <f t="shared" si="8"/>
        <v>25000</v>
      </c>
      <c r="O26" s="99">
        <f>SUM(O21:O24)</f>
        <v>147125</v>
      </c>
      <c r="P26" s="99">
        <f t="shared" ref="P26:Z26" si="9">SUM(P21:P24)</f>
        <v>227375</v>
      </c>
      <c r="Q26" s="99">
        <f t="shared" si="9"/>
        <v>267500</v>
      </c>
      <c r="R26" s="99">
        <f t="shared" si="9"/>
        <v>267500</v>
      </c>
      <c r="S26" s="99">
        <f t="shared" si="9"/>
        <v>294250</v>
      </c>
      <c r="T26" s="99">
        <f t="shared" si="9"/>
        <v>321000</v>
      </c>
      <c r="U26" s="99">
        <f t="shared" si="9"/>
        <v>267500</v>
      </c>
      <c r="V26" s="99">
        <f t="shared" si="9"/>
        <v>294250</v>
      </c>
      <c r="W26" s="99">
        <f t="shared" si="9"/>
        <v>227375</v>
      </c>
      <c r="X26" s="99">
        <f t="shared" si="9"/>
        <v>227375</v>
      </c>
      <c r="Y26" s="99">
        <f t="shared" si="9"/>
        <v>227375</v>
      </c>
      <c r="Z26" s="99">
        <f t="shared" si="9"/>
        <v>147125</v>
      </c>
      <c r="AA26" s="99">
        <f>SUM(AA21:AA24)</f>
        <v>175000</v>
      </c>
      <c r="AB26" s="99">
        <f t="shared" ref="AB26:BJ26" si="10">SUM(AB21:AB24)</f>
        <v>287500</v>
      </c>
      <c r="AC26" s="99">
        <f t="shared" si="10"/>
        <v>325000</v>
      </c>
      <c r="AD26" s="99">
        <f t="shared" si="10"/>
        <v>325000</v>
      </c>
      <c r="AE26" s="99">
        <f t="shared" si="10"/>
        <v>362500</v>
      </c>
      <c r="AF26" s="99">
        <f t="shared" si="10"/>
        <v>400000</v>
      </c>
      <c r="AG26" s="99">
        <f t="shared" si="10"/>
        <v>325000</v>
      </c>
      <c r="AH26" s="99">
        <f t="shared" si="10"/>
        <v>362500</v>
      </c>
      <c r="AI26" s="99">
        <f t="shared" si="10"/>
        <v>287500</v>
      </c>
      <c r="AJ26" s="99">
        <f t="shared" si="10"/>
        <v>287500</v>
      </c>
      <c r="AK26" s="99">
        <f t="shared" si="10"/>
        <v>287500</v>
      </c>
      <c r="AL26" s="99">
        <f t="shared" si="10"/>
        <v>175000</v>
      </c>
      <c r="AM26" s="99">
        <f t="shared" si="10"/>
        <v>46438</v>
      </c>
      <c r="AN26" s="99">
        <f t="shared" si="10"/>
        <v>74900</v>
      </c>
      <c r="AO26" s="99">
        <f t="shared" si="10"/>
        <v>83888</v>
      </c>
      <c r="AP26" s="99">
        <f t="shared" si="10"/>
        <v>83888</v>
      </c>
      <c r="AQ26" s="99">
        <f t="shared" si="10"/>
        <v>92876</v>
      </c>
      <c r="AR26" s="99">
        <f t="shared" si="10"/>
        <v>101864</v>
      </c>
      <c r="AS26" s="99">
        <f t="shared" si="10"/>
        <v>83888</v>
      </c>
      <c r="AT26" s="99">
        <f t="shared" si="10"/>
        <v>92876</v>
      </c>
      <c r="AU26" s="99">
        <f t="shared" si="10"/>
        <v>74900</v>
      </c>
      <c r="AV26" s="99">
        <f t="shared" si="10"/>
        <v>74900</v>
      </c>
      <c r="AW26" s="99">
        <f t="shared" si="10"/>
        <v>74900</v>
      </c>
      <c r="AX26" s="99">
        <f t="shared" si="10"/>
        <v>46438</v>
      </c>
      <c r="AY26" s="99">
        <f t="shared" si="10"/>
        <v>412500</v>
      </c>
      <c r="AZ26" s="99">
        <f t="shared" si="10"/>
        <v>662500</v>
      </c>
      <c r="BA26" s="99">
        <f t="shared" si="10"/>
        <v>737500</v>
      </c>
      <c r="BB26" s="99">
        <f t="shared" si="10"/>
        <v>737500</v>
      </c>
      <c r="BC26" s="99">
        <f t="shared" si="10"/>
        <v>825000</v>
      </c>
      <c r="BD26" s="99">
        <f t="shared" si="10"/>
        <v>900000</v>
      </c>
      <c r="BE26" s="99">
        <f t="shared" si="10"/>
        <v>737500</v>
      </c>
      <c r="BF26" s="99">
        <f t="shared" si="10"/>
        <v>825000</v>
      </c>
      <c r="BG26" s="99">
        <f t="shared" si="10"/>
        <v>662500</v>
      </c>
      <c r="BH26" s="99">
        <f t="shared" si="10"/>
        <v>662500</v>
      </c>
      <c r="BI26" s="99">
        <f t="shared" si="10"/>
        <v>662500</v>
      </c>
      <c r="BJ26" s="99">
        <f t="shared" si="10"/>
        <v>412500</v>
      </c>
      <c r="BK26" s="118">
        <f>SUM(C26:BJ26)</f>
        <v>16222506</v>
      </c>
    </row>
    <row r="27" spans="1:63" s="14" customFormat="1" hidden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hidden="1" outlineLevel="1" x14ac:dyDescent="0.15">
      <c r="A28" s="73" t="s">
        <v>339</v>
      </c>
      <c r="C28" s="187">
        <f t="shared" ref="C28:AH28" si="11">C17-C26</f>
        <v>0</v>
      </c>
      <c r="D28" s="187">
        <f t="shared" si="11"/>
        <v>0</v>
      </c>
      <c r="E28" s="187">
        <f t="shared" si="11"/>
        <v>0</v>
      </c>
      <c r="F28" s="99">
        <f t="shared" si="11"/>
        <v>19400</v>
      </c>
      <c r="G28" s="99">
        <f t="shared" si="11"/>
        <v>23280</v>
      </c>
      <c r="H28" s="99">
        <f t="shared" si="11"/>
        <v>27160</v>
      </c>
      <c r="I28" s="99">
        <f t="shared" si="11"/>
        <v>19400</v>
      </c>
      <c r="J28" s="99">
        <f t="shared" si="11"/>
        <v>23280</v>
      </c>
      <c r="K28" s="99">
        <f t="shared" si="11"/>
        <v>15520</v>
      </c>
      <c r="L28" s="99">
        <f t="shared" si="11"/>
        <v>15520</v>
      </c>
      <c r="M28" s="99">
        <f t="shared" si="11"/>
        <v>15520</v>
      </c>
      <c r="N28" s="99">
        <f t="shared" si="11"/>
        <v>7760</v>
      </c>
      <c r="O28" s="99">
        <f t="shared" si="11"/>
        <v>64735</v>
      </c>
      <c r="P28" s="99">
        <f t="shared" si="11"/>
        <v>100045</v>
      </c>
      <c r="Q28" s="99">
        <f t="shared" si="11"/>
        <v>117700</v>
      </c>
      <c r="R28" s="99">
        <f t="shared" si="11"/>
        <v>117700</v>
      </c>
      <c r="S28" s="99">
        <f t="shared" si="11"/>
        <v>129470</v>
      </c>
      <c r="T28" s="99">
        <f t="shared" si="11"/>
        <v>141240</v>
      </c>
      <c r="U28" s="99">
        <f t="shared" si="11"/>
        <v>117700</v>
      </c>
      <c r="V28" s="99">
        <f t="shared" si="11"/>
        <v>129470</v>
      </c>
      <c r="W28" s="99">
        <f t="shared" si="11"/>
        <v>100045</v>
      </c>
      <c r="X28" s="99">
        <f t="shared" si="11"/>
        <v>100045</v>
      </c>
      <c r="Y28" s="99">
        <f t="shared" si="11"/>
        <v>100045</v>
      </c>
      <c r="Z28" s="99">
        <f t="shared" si="11"/>
        <v>64735</v>
      </c>
      <c r="AA28" s="99">
        <f t="shared" si="11"/>
        <v>77000</v>
      </c>
      <c r="AB28" s="99">
        <f t="shared" si="11"/>
        <v>126500</v>
      </c>
      <c r="AC28" s="99">
        <f t="shared" si="11"/>
        <v>143000</v>
      </c>
      <c r="AD28" s="99">
        <f t="shared" si="11"/>
        <v>143000</v>
      </c>
      <c r="AE28" s="99">
        <f t="shared" si="11"/>
        <v>159500</v>
      </c>
      <c r="AF28" s="99">
        <f t="shared" si="11"/>
        <v>176000</v>
      </c>
      <c r="AG28" s="99">
        <f t="shared" si="11"/>
        <v>143000</v>
      </c>
      <c r="AH28" s="99">
        <f t="shared" si="11"/>
        <v>159500</v>
      </c>
      <c r="AI28" s="99">
        <f t="shared" ref="AI28:BJ28" si="12">AI17-AI26</f>
        <v>126500</v>
      </c>
      <c r="AJ28" s="99">
        <f t="shared" si="12"/>
        <v>126500</v>
      </c>
      <c r="AK28" s="99">
        <f t="shared" si="12"/>
        <v>126500</v>
      </c>
      <c r="AL28" s="99">
        <f t="shared" si="12"/>
        <v>77000</v>
      </c>
      <c r="AM28" s="99" t="e">
        <f t="shared" si="12"/>
        <v>#VALUE!</v>
      </c>
      <c r="AN28" s="99" t="e">
        <f t="shared" si="12"/>
        <v>#VALUE!</v>
      </c>
      <c r="AO28" s="99" t="e">
        <f t="shared" si="12"/>
        <v>#VALUE!</v>
      </c>
      <c r="AP28" s="99" t="e">
        <f t="shared" si="12"/>
        <v>#VALUE!</v>
      </c>
      <c r="AQ28" s="99" t="e">
        <f t="shared" si="12"/>
        <v>#VALUE!</v>
      </c>
      <c r="AR28" s="99" t="e">
        <f t="shared" si="12"/>
        <v>#VALUE!</v>
      </c>
      <c r="AS28" s="99" t="e">
        <f t="shared" si="12"/>
        <v>#VALUE!</v>
      </c>
      <c r="AT28" s="99" t="e">
        <f t="shared" si="12"/>
        <v>#VALUE!</v>
      </c>
      <c r="AU28" s="99" t="e">
        <f t="shared" si="12"/>
        <v>#VALUE!</v>
      </c>
      <c r="AV28" s="99" t="e">
        <f t="shared" si="12"/>
        <v>#VALUE!</v>
      </c>
      <c r="AW28" s="99" t="e">
        <f t="shared" si="12"/>
        <v>#VALUE!</v>
      </c>
      <c r="AX28" s="99" t="e">
        <f t="shared" si="12"/>
        <v>#VALUE!</v>
      </c>
      <c r="AY28" s="99">
        <f t="shared" si="12"/>
        <v>181500</v>
      </c>
      <c r="AZ28" s="99">
        <f t="shared" si="12"/>
        <v>291500</v>
      </c>
      <c r="BA28" s="99">
        <f t="shared" si="12"/>
        <v>324500</v>
      </c>
      <c r="BB28" s="99">
        <f t="shared" si="12"/>
        <v>324500</v>
      </c>
      <c r="BC28" s="99">
        <f t="shared" si="12"/>
        <v>363000</v>
      </c>
      <c r="BD28" s="99">
        <f t="shared" si="12"/>
        <v>396000</v>
      </c>
      <c r="BE28" s="99">
        <f t="shared" si="12"/>
        <v>324500</v>
      </c>
      <c r="BF28" s="99">
        <f t="shared" si="12"/>
        <v>363000</v>
      </c>
      <c r="BG28" s="99">
        <f t="shared" si="12"/>
        <v>291500</v>
      </c>
      <c r="BH28" s="99">
        <f t="shared" si="12"/>
        <v>291500</v>
      </c>
      <c r="BI28" s="99">
        <f t="shared" si="12"/>
        <v>291500</v>
      </c>
      <c r="BJ28" s="99">
        <f t="shared" si="12"/>
        <v>181500</v>
      </c>
      <c r="BK28" s="118" t="e">
        <f>SUM(C28:BJ28)</f>
        <v>#VALUE!</v>
      </c>
    </row>
    <row r="29" spans="1:63" s="14" customFormat="1" hidden="1" outlineLevel="1" x14ac:dyDescent="0.15">
      <c r="A29" s="73" t="s">
        <v>326</v>
      </c>
      <c r="C29" s="100">
        <f>IF(C28&gt;0,(C28/C17),0)</f>
        <v>0</v>
      </c>
      <c r="D29" s="100">
        <f t="shared" ref="D29:BJ29" si="13">IF(D28&gt;0,(D28/D17),0)</f>
        <v>0</v>
      </c>
      <c r="E29" s="100">
        <f t="shared" si="13"/>
        <v>0</v>
      </c>
      <c r="F29" s="100">
        <f t="shared" si="13"/>
        <v>0.23687423687423687</v>
      </c>
      <c r="G29" s="100">
        <f t="shared" si="13"/>
        <v>0.23687423687423687</v>
      </c>
      <c r="H29" s="100">
        <f t="shared" si="13"/>
        <v>0.23687423687423687</v>
      </c>
      <c r="I29" s="100">
        <f t="shared" si="13"/>
        <v>0.23687423687423687</v>
      </c>
      <c r="J29" s="100">
        <f t="shared" si="13"/>
        <v>0.23687423687423687</v>
      </c>
      <c r="K29" s="100">
        <f t="shared" si="13"/>
        <v>0.23687423687423687</v>
      </c>
      <c r="L29" s="100">
        <f t="shared" si="13"/>
        <v>0.23687423687423687</v>
      </c>
      <c r="M29" s="100">
        <f t="shared" si="13"/>
        <v>0.23687423687423687</v>
      </c>
      <c r="N29" s="100">
        <f t="shared" si="13"/>
        <v>0.23687423687423687</v>
      </c>
      <c r="O29" s="100">
        <f t="shared" si="13"/>
        <v>0.30555555555555558</v>
      </c>
      <c r="P29" s="100">
        <f t="shared" si="13"/>
        <v>0.30555555555555558</v>
      </c>
      <c r="Q29" s="100">
        <f t="shared" si="13"/>
        <v>0.30555555555555558</v>
      </c>
      <c r="R29" s="100">
        <f t="shared" si="13"/>
        <v>0.30555555555555558</v>
      </c>
      <c r="S29" s="100">
        <f t="shared" si="13"/>
        <v>0.30555555555555558</v>
      </c>
      <c r="T29" s="100">
        <f t="shared" si="13"/>
        <v>0.30555555555555558</v>
      </c>
      <c r="U29" s="100">
        <f t="shared" si="13"/>
        <v>0.30555555555555558</v>
      </c>
      <c r="V29" s="100">
        <f t="shared" si="13"/>
        <v>0.30555555555555558</v>
      </c>
      <c r="W29" s="100">
        <f t="shared" si="13"/>
        <v>0.30555555555555558</v>
      </c>
      <c r="X29" s="100">
        <f t="shared" si="13"/>
        <v>0.30555555555555558</v>
      </c>
      <c r="Y29" s="100">
        <f t="shared" si="13"/>
        <v>0.30555555555555558</v>
      </c>
      <c r="Z29" s="100">
        <f t="shared" si="13"/>
        <v>0.30555555555555558</v>
      </c>
      <c r="AA29" s="100">
        <f t="shared" si="13"/>
        <v>0.30555555555555558</v>
      </c>
      <c r="AB29" s="100">
        <f t="shared" si="13"/>
        <v>0.30555555555555558</v>
      </c>
      <c r="AC29" s="100">
        <f t="shared" si="13"/>
        <v>0.30555555555555558</v>
      </c>
      <c r="AD29" s="100">
        <f t="shared" si="13"/>
        <v>0.30555555555555558</v>
      </c>
      <c r="AE29" s="100">
        <f t="shared" si="13"/>
        <v>0.30555555555555558</v>
      </c>
      <c r="AF29" s="100">
        <f t="shared" si="13"/>
        <v>0.30555555555555558</v>
      </c>
      <c r="AG29" s="100">
        <f t="shared" si="13"/>
        <v>0.30555555555555558</v>
      </c>
      <c r="AH29" s="100">
        <f t="shared" si="13"/>
        <v>0.30555555555555558</v>
      </c>
      <c r="AI29" s="100">
        <f t="shared" si="13"/>
        <v>0.30555555555555558</v>
      </c>
      <c r="AJ29" s="100">
        <f t="shared" si="13"/>
        <v>0.30555555555555558</v>
      </c>
      <c r="AK29" s="100">
        <f t="shared" si="13"/>
        <v>0.30555555555555558</v>
      </c>
      <c r="AL29" s="100">
        <f t="shared" si="13"/>
        <v>0.30555555555555558</v>
      </c>
      <c r="AM29" s="100" t="e">
        <f t="shared" si="13"/>
        <v>#VALUE!</v>
      </c>
      <c r="AN29" s="100" t="e">
        <f t="shared" si="13"/>
        <v>#VALUE!</v>
      </c>
      <c r="AO29" s="100" t="e">
        <f t="shared" si="13"/>
        <v>#VALUE!</v>
      </c>
      <c r="AP29" s="100" t="e">
        <f t="shared" si="13"/>
        <v>#VALUE!</v>
      </c>
      <c r="AQ29" s="100" t="e">
        <f t="shared" si="13"/>
        <v>#VALUE!</v>
      </c>
      <c r="AR29" s="100" t="e">
        <f t="shared" si="13"/>
        <v>#VALUE!</v>
      </c>
      <c r="AS29" s="100" t="e">
        <f t="shared" si="13"/>
        <v>#VALUE!</v>
      </c>
      <c r="AT29" s="100" t="e">
        <f t="shared" si="13"/>
        <v>#VALUE!</v>
      </c>
      <c r="AU29" s="100" t="e">
        <f t="shared" si="13"/>
        <v>#VALUE!</v>
      </c>
      <c r="AV29" s="100" t="e">
        <f t="shared" si="13"/>
        <v>#VALUE!</v>
      </c>
      <c r="AW29" s="100" t="e">
        <f t="shared" si="13"/>
        <v>#VALUE!</v>
      </c>
      <c r="AX29" s="100" t="e">
        <f t="shared" si="13"/>
        <v>#VALUE!</v>
      </c>
      <c r="AY29" s="100">
        <f t="shared" si="13"/>
        <v>0.30555555555555558</v>
      </c>
      <c r="AZ29" s="100">
        <f t="shared" si="13"/>
        <v>0.30555555555555558</v>
      </c>
      <c r="BA29" s="100">
        <f t="shared" si="13"/>
        <v>0.30555555555555558</v>
      </c>
      <c r="BB29" s="100">
        <f t="shared" si="13"/>
        <v>0.30555555555555558</v>
      </c>
      <c r="BC29" s="100">
        <f t="shared" si="13"/>
        <v>0.30555555555555558</v>
      </c>
      <c r="BD29" s="100">
        <f t="shared" si="13"/>
        <v>0.30555555555555558</v>
      </c>
      <c r="BE29" s="100">
        <f t="shared" si="13"/>
        <v>0.30555555555555558</v>
      </c>
      <c r="BF29" s="100">
        <f t="shared" si="13"/>
        <v>0.30555555555555558</v>
      </c>
      <c r="BG29" s="100">
        <f t="shared" si="13"/>
        <v>0.30555555555555558</v>
      </c>
      <c r="BH29" s="100">
        <f t="shared" si="13"/>
        <v>0.30555555555555558</v>
      </c>
      <c r="BI29" s="100">
        <f t="shared" si="13"/>
        <v>0.30555555555555558</v>
      </c>
      <c r="BJ29" s="100">
        <f t="shared" si="13"/>
        <v>0.30555555555555558</v>
      </c>
      <c r="BK29" s="119"/>
    </row>
    <row r="30" spans="1:63" hidden="1" outlineLevel="1" x14ac:dyDescent="0.15"/>
    <row r="31" spans="1:63" hidden="1" outlineLevel="1" x14ac:dyDescent="0.15">
      <c r="A31" s="16" t="s">
        <v>1228</v>
      </c>
    </row>
    <row r="32" spans="1:63" hidden="1" outlineLevel="1" x14ac:dyDescent="0.15">
      <c r="A32" s="16"/>
    </row>
    <row r="33" spans="1:63" hidden="1" outlineLevel="1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'COGS-PRICE-MARGIN_CWS'!$B122</f>
        <v>0.31</v>
      </c>
      <c r="AB33" s="98">
        <f>'COGS-PRICE-MARGIN_CWS'!$B122</f>
        <v>0.31</v>
      </c>
      <c r="AC33" s="98">
        <f>'COGS-PRICE-MARGIN_CWS'!$B122</f>
        <v>0.31</v>
      </c>
      <c r="AD33" s="98">
        <f>'COGS-PRICE-MARGIN_CWS'!$B122</f>
        <v>0.31</v>
      </c>
      <c r="AE33" s="98">
        <f>'COGS-PRICE-MARGIN_CWS'!$B122</f>
        <v>0.31</v>
      </c>
      <c r="AF33" s="98">
        <f>'COGS-PRICE-MARGIN_CWS'!$B122</f>
        <v>0.31</v>
      </c>
      <c r="AG33" s="98">
        <f>'COGS-PRICE-MARGIN_CWS'!$B122</f>
        <v>0.31</v>
      </c>
      <c r="AH33" s="98">
        <f>'COGS-PRICE-MARGIN_CWS'!$B122</f>
        <v>0.31</v>
      </c>
      <c r="AI33" s="98">
        <f>'COGS-PRICE-MARGIN_CWS'!$B122</f>
        <v>0.31</v>
      </c>
      <c r="AJ33" s="98">
        <f>'COGS-PRICE-MARGIN_CWS'!$B122</f>
        <v>0.31</v>
      </c>
      <c r="AK33" s="98">
        <f>'COGS-PRICE-MARGIN_CWS'!$B122</f>
        <v>0.31</v>
      </c>
      <c r="AL33" s="98">
        <f>'COGS-PRICE-MARGIN_CWS'!$B122</f>
        <v>0.31</v>
      </c>
      <c r="AM33" s="98" t="e">
        <f>'COGS-PRICE-MARGIN_CWS'!#REF!</f>
        <v>#REF!</v>
      </c>
      <c r="AN33" s="98" t="e">
        <f>'COGS-PRICE-MARGIN_CWS'!#REF!</f>
        <v>#REF!</v>
      </c>
      <c r="AO33" s="98" t="e">
        <f>'COGS-PRICE-MARGIN_CWS'!#REF!</f>
        <v>#REF!</v>
      </c>
      <c r="AP33" s="98" t="e">
        <f>'COGS-PRICE-MARGIN_CWS'!#REF!</f>
        <v>#REF!</v>
      </c>
      <c r="AQ33" s="98" t="e">
        <f>'COGS-PRICE-MARGIN_CWS'!#REF!</f>
        <v>#REF!</v>
      </c>
      <c r="AR33" s="98" t="e">
        <f>'COGS-PRICE-MARGIN_CWS'!#REF!</f>
        <v>#REF!</v>
      </c>
      <c r="AS33" s="98" t="e">
        <f>'COGS-PRICE-MARGIN_CWS'!#REF!</f>
        <v>#REF!</v>
      </c>
      <c r="AT33" s="98" t="e">
        <f>'COGS-PRICE-MARGIN_CWS'!#REF!</f>
        <v>#REF!</v>
      </c>
      <c r="AU33" s="98" t="e">
        <f>'COGS-PRICE-MARGIN_CWS'!#REF!</f>
        <v>#REF!</v>
      </c>
      <c r="AV33" s="98" t="e">
        <f>'COGS-PRICE-MARGIN_CWS'!#REF!</f>
        <v>#REF!</v>
      </c>
      <c r="AW33" s="98" t="e">
        <f>'COGS-PRICE-MARGIN_CWS'!#REF!</f>
        <v>#REF!</v>
      </c>
      <c r="AX33" s="98" t="e">
        <f>'COGS-PRICE-MARGIN_CWS'!#REF!</f>
        <v>#REF!</v>
      </c>
      <c r="AY33" s="98">
        <f>'COGS-PRICE-MARGIN_CWS'!$B119</f>
        <v>2500</v>
      </c>
      <c r="AZ33" s="98">
        <f>'COGS-PRICE-MARGIN_CWS'!$B119</f>
        <v>2500</v>
      </c>
      <c r="BA33" s="98">
        <f>'COGS-PRICE-MARGIN_CWS'!$B119</f>
        <v>2500</v>
      </c>
      <c r="BB33" s="98">
        <f>'COGS-PRICE-MARGIN_CWS'!$B119</f>
        <v>2500</v>
      </c>
      <c r="BC33" s="98">
        <f>'COGS-PRICE-MARGIN_CWS'!$B119</f>
        <v>2500</v>
      </c>
      <c r="BD33" s="98">
        <f>'COGS-PRICE-MARGIN_CWS'!$B119</f>
        <v>2500</v>
      </c>
      <c r="BE33" s="98">
        <f>'COGS-PRICE-MARGIN_CWS'!$B119</f>
        <v>2500</v>
      </c>
      <c r="BF33" s="98">
        <f>'COGS-PRICE-MARGIN_CWS'!$B119</f>
        <v>2500</v>
      </c>
      <c r="BG33" s="98">
        <f>'COGS-PRICE-MARGIN_CWS'!$B119</f>
        <v>2500</v>
      </c>
      <c r="BH33" s="98">
        <f>'COGS-PRICE-MARGIN_CWS'!$B119</f>
        <v>2500</v>
      </c>
      <c r="BI33" s="98">
        <f>'COGS-PRICE-MARGIN_CWS'!$B119</f>
        <v>2500</v>
      </c>
      <c r="BJ33" s="98">
        <f>'COGS-PRICE-MARGIN_CWS'!$B119</f>
        <v>2500</v>
      </c>
    </row>
    <row r="34" spans="1:63" s="102" customFormat="1" hidden="1" outlineLevel="1" x14ac:dyDescent="0.15">
      <c r="A34" s="298" t="str">
        <f xml:space="preserve"> 'COGS-PRICE-MARGIN_CWS'!A10 &amp; " Units"</f>
        <v>Local Services Units</v>
      </c>
      <c r="C34" s="169">
        <f t="shared" ref="C34:AH34" si="14">C13-C35</f>
        <v>0</v>
      </c>
      <c r="D34" s="169">
        <f t="shared" si="14"/>
        <v>0</v>
      </c>
      <c r="E34" s="169">
        <f t="shared" si="14"/>
        <v>0</v>
      </c>
      <c r="F34" s="169">
        <f t="shared" si="14"/>
        <v>3</v>
      </c>
      <c r="G34" s="169">
        <f t="shared" si="14"/>
        <v>4</v>
      </c>
      <c r="H34" s="169">
        <f t="shared" si="14"/>
        <v>5</v>
      </c>
      <c r="I34" s="169">
        <f t="shared" si="14"/>
        <v>3</v>
      </c>
      <c r="J34" s="169">
        <f t="shared" si="14"/>
        <v>4</v>
      </c>
      <c r="K34" s="169">
        <f t="shared" si="14"/>
        <v>3</v>
      </c>
      <c r="L34" s="169">
        <f t="shared" si="14"/>
        <v>3</v>
      </c>
      <c r="M34" s="169">
        <f t="shared" si="14"/>
        <v>3</v>
      </c>
      <c r="N34" s="169">
        <f t="shared" si="14"/>
        <v>1</v>
      </c>
      <c r="O34" s="169">
        <f t="shared" si="14"/>
        <v>8</v>
      </c>
      <c r="P34" s="169">
        <f t="shared" si="14"/>
        <v>12</v>
      </c>
      <c r="Q34" s="169">
        <f t="shared" si="14"/>
        <v>14</v>
      </c>
      <c r="R34" s="169">
        <f t="shared" si="14"/>
        <v>14</v>
      </c>
      <c r="S34" s="169">
        <f t="shared" si="14"/>
        <v>16</v>
      </c>
      <c r="T34" s="169">
        <f t="shared" si="14"/>
        <v>17</v>
      </c>
      <c r="U34" s="169">
        <f t="shared" si="14"/>
        <v>14</v>
      </c>
      <c r="V34" s="169">
        <f t="shared" si="14"/>
        <v>16</v>
      </c>
      <c r="W34" s="169">
        <f t="shared" si="14"/>
        <v>12</v>
      </c>
      <c r="X34" s="169">
        <f t="shared" si="14"/>
        <v>12</v>
      </c>
      <c r="Y34" s="169">
        <f t="shared" si="14"/>
        <v>12</v>
      </c>
      <c r="Z34" s="169">
        <f t="shared" si="14"/>
        <v>8</v>
      </c>
      <c r="AA34" s="102">
        <f t="shared" si="14"/>
        <v>9</v>
      </c>
      <c r="AB34" s="102">
        <f t="shared" si="14"/>
        <v>15</v>
      </c>
      <c r="AC34" s="102">
        <f t="shared" si="14"/>
        <v>17</v>
      </c>
      <c r="AD34" s="102">
        <f t="shared" si="14"/>
        <v>17</v>
      </c>
      <c r="AE34" s="102">
        <f t="shared" si="14"/>
        <v>20</v>
      </c>
      <c r="AF34" s="102">
        <f t="shared" si="14"/>
        <v>22</v>
      </c>
      <c r="AG34" s="102">
        <f t="shared" si="14"/>
        <v>17</v>
      </c>
      <c r="AH34" s="102">
        <f t="shared" si="14"/>
        <v>20</v>
      </c>
      <c r="AI34" s="102">
        <f t="shared" ref="AI34:BJ34" si="15">AI13-AI35</f>
        <v>15</v>
      </c>
      <c r="AJ34" s="102">
        <f t="shared" si="15"/>
        <v>15</v>
      </c>
      <c r="AK34" s="102">
        <f t="shared" si="15"/>
        <v>15</v>
      </c>
      <c r="AL34" s="102">
        <f t="shared" si="15"/>
        <v>9</v>
      </c>
      <c r="AM34" s="102" t="e">
        <f t="shared" si="15"/>
        <v>#REF!</v>
      </c>
      <c r="AN34" s="102" t="e">
        <f t="shared" si="15"/>
        <v>#REF!</v>
      </c>
      <c r="AO34" s="102" t="e">
        <f t="shared" si="15"/>
        <v>#REF!</v>
      </c>
      <c r="AP34" s="102" t="e">
        <f t="shared" si="15"/>
        <v>#REF!</v>
      </c>
      <c r="AQ34" s="102" t="e">
        <f t="shared" si="15"/>
        <v>#REF!</v>
      </c>
      <c r="AR34" s="102" t="e">
        <f t="shared" si="15"/>
        <v>#REF!</v>
      </c>
      <c r="AS34" s="102" t="e">
        <f t="shared" si="15"/>
        <v>#REF!</v>
      </c>
      <c r="AT34" s="102" t="e">
        <f t="shared" si="15"/>
        <v>#REF!</v>
      </c>
      <c r="AU34" s="102" t="e">
        <f t="shared" si="15"/>
        <v>#REF!</v>
      </c>
      <c r="AV34" s="102" t="e">
        <f t="shared" si="15"/>
        <v>#REF!</v>
      </c>
      <c r="AW34" s="102" t="e">
        <f t="shared" si="15"/>
        <v>#REF!</v>
      </c>
      <c r="AX34" s="102" t="e">
        <f t="shared" si="15"/>
        <v>#REF!</v>
      </c>
      <c r="AY34" s="102">
        <f t="shared" si="15"/>
        <v>-82467</v>
      </c>
      <c r="AZ34" s="102">
        <f t="shared" si="15"/>
        <v>-132447</v>
      </c>
      <c r="BA34" s="102">
        <f t="shared" si="15"/>
        <v>-147441</v>
      </c>
      <c r="BB34" s="102">
        <f t="shared" si="15"/>
        <v>-147441</v>
      </c>
      <c r="BC34" s="102">
        <f t="shared" si="15"/>
        <v>-164934</v>
      </c>
      <c r="BD34" s="102">
        <f t="shared" si="15"/>
        <v>-179928</v>
      </c>
      <c r="BE34" s="102">
        <f t="shared" si="15"/>
        <v>-147441</v>
      </c>
      <c r="BF34" s="102">
        <f t="shared" si="15"/>
        <v>-164934</v>
      </c>
      <c r="BG34" s="102">
        <f t="shared" si="15"/>
        <v>-132447</v>
      </c>
      <c r="BH34" s="102">
        <f t="shared" si="15"/>
        <v>-132447</v>
      </c>
      <c r="BI34" s="102">
        <f t="shared" si="15"/>
        <v>-132447</v>
      </c>
      <c r="BJ34" s="102">
        <f t="shared" si="15"/>
        <v>-82467</v>
      </c>
      <c r="BK34" s="103" t="e">
        <f>SUM(C34:BJ34)</f>
        <v>#REF!</v>
      </c>
    </row>
    <row r="35" spans="1:63" s="102" customFormat="1" hidden="1" outlineLevel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6">ROUNDUP(+D13*D33,0)</f>
        <v>0</v>
      </c>
      <c r="E35" s="169">
        <f t="shared" si="16"/>
        <v>0</v>
      </c>
      <c r="F35" s="169">
        <f t="shared" si="16"/>
        <v>2</v>
      </c>
      <c r="G35" s="169">
        <f t="shared" si="16"/>
        <v>2</v>
      </c>
      <c r="H35" s="169">
        <f t="shared" si="16"/>
        <v>2</v>
      </c>
      <c r="I35" s="169">
        <f t="shared" si="16"/>
        <v>2</v>
      </c>
      <c r="J35" s="169">
        <f t="shared" si="16"/>
        <v>2</v>
      </c>
      <c r="K35" s="169">
        <f t="shared" si="16"/>
        <v>1</v>
      </c>
      <c r="L35" s="169">
        <f t="shared" si="16"/>
        <v>1</v>
      </c>
      <c r="M35" s="169">
        <f t="shared" si="16"/>
        <v>1</v>
      </c>
      <c r="N35" s="169">
        <f t="shared" si="16"/>
        <v>1</v>
      </c>
      <c r="O35" s="169">
        <f t="shared" ref="O35:BJ35" si="17">ROUNDUP(+O13*O33,0)</f>
        <v>3</v>
      </c>
      <c r="P35" s="169">
        <f t="shared" si="17"/>
        <v>5</v>
      </c>
      <c r="Q35" s="169">
        <f t="shared" si="17"/>
        <v>6</v>
      </c>
      <c r="R35" s="169">
        <f t="shared" si="17"/>
        <v>6</v>
      </c>
      <c r="S35" s="169">
        <f t="shared" si="17"/>
        <v>6</v>
      </c>
      <c r="T35" s="169">
        <f t="shared" si="17"/>
        <v>7</v>
      </c>
      <c r="U35" s="169">
        <f t="shared" si="17"/>
        <v>6</v>
      </c>
      <c r="V35" s="169">
        <f t="shared" si="17"/>
        <v>6</v>
      </c>
      <c r="W35" s="169">
        <f t="shared" si="17"/>
        <v>5</v>
      </c>
      <c r="X35" s="169">
        <f t="shared" si="17"/>
        <v>5</v>
      </c>
      <c r="Y35" s="169">
        <f t="shared" si="17"/>
        <v>5</v>
      </c>
      <c r="Z35" s="169">
        <f t="shared" si="17"/>
        <v>3</v>
      </c>
      <c r="AA35" s="102">
        <f t="shared" si="17"/>
        <v>5</v>
      </c>
      <c r="AB35" s="102">
        <f t="shared" si="17"/>
        <v>8</v>
      </c>
      <c r="AC35" s="102">
        <f t="shared" si="17"/>
        <v>9</v>
      </c>
      <c r="AD35" s="102">
        <f t="shared" si="17"/>
        <v>9</v>
      </c>
      <c r="AE35" s="102">
        <f t="shared" si="17"/>
        <v>9</v>
      </c>
      <c r="AF35" s="102">
        <f t="shared" si="17"/>
        <v>10</v>
      </c>
      <c r="AG35" s="102">
        <f t="shared" si="17"/>
        <v>9</v>
      </c>
      <c r="AH35" s="102">
        <f t="shared" si="17"/>
        <v>9</v>
      </c>
      <c r="AI35" s="102">
        <f t="shared" si="17"/>
        <v>8</v>
      </c>
      <c r="AJ35" s="102">
        <f t="shared" si="17"/>
        <v>8</v>
      </c>
      <c r="AK35" s="102">
        <f t="shared" si="17"/>
        <v>8</v>
      </c>
      <c r="AL35" s="102">
        <f t="shared" si="17"/>
        <v>5</v>
      </c>
      <c r="AM35" s="102" t="e">
        <f t="shared" si="17"/>
        <v>#REF!</v>
      </c>
      <c r="AN35" s="102" t="e">
        <f t="shared" si="17"/>
        <v>#REF!</v>
      </c>
      <c r="AO35" s="102" t="e">
        <f t="shared" si="17"/>
        <v>#REF!</v>
      </c>
      <c r="AP35" s="102" t="e">
        <f t="shared" si="17"/>
        <v>#REF!</v>
      </c>
      <c r="AQ35" s="102" t="e">
        <f t="shared" si="17"/>
        <v>#REF!</v>
      </c>
      <c r="AR35" s="102" t="e">
        <f t="shared" si="17"/>
        <v>#REF!</v>
      </c>
      <c r="AS35" s="102" t="e">
        <f t="shared" si="17"/>
        <v>#REF!</v>
      </c>
      <c r="AT35" s="102" t="e">
        <f t="shared" si="17"/>
        <v>#REF!</v>
      </c>
      <c r="AU35" s="102" t="e">
        <f t="shared" si="17"/>
        <v>#REF!</v>
      </c>
      <c r="AV35" s="102" t="e">
        <f t="shared" si="17"/>
        <v>#REF!</v>
      </c>
      <c r="AW35" s="102" t="e">
        <f t="shared" si="17"/>
        <v>#REF!</v>
      </c>
      <c r="AX35" s="102" t="e">
        <f t="shared" si="17"/>
        <v>#REF!</v>
      </c>
      <c r="AY35" s="102">
        <f t="shared" si="17"/>
        <v>82500</v>
      </c>
      <c r="AZ35" s="102">
        <f t="shared" si="17"/>
        <v>132500</v>
      </c>
      <c r="BA35" s="102">
        <f t="shared" si="17"/>
        <v>147500</v>
      </c>
      <c r="BB35" s="102">
        <f t="shared" si="17"/>
        <v>147500</v>
      </c>
      <c r="BC35" s="102">
        <f t="shared" si="17"/>
        <v>165000</v>
      </c>
      <c r="BD35" s="102">
        <f t="shared" si="17"/>
        <v>180000</v>
      </c>
      <c r="BE35" s="102">
        <f t="shared" si="17"/>
        <v>147500</v>
      </c>
      <c r="BF35" s="102">
        <f t="shared" si="17"/>
        <v>165000</v>
      </c>
      <c r="BG35" s="102">
        <f t="shared" si="17"/>
        <v>132500</v>
      </c>
      <c r="BH35" s="102">
        <f t="shared" si="17"/>
        <v>132500</v>
      </c>
      <c r="BI35" s="102">
        <f t="shared" si="17"/>
        <v>132500</v>
      </c>
      <c r="BJ35" s="102">
        <f t="shared" si="17"/>
        <v>82500</v>
      </c>
      <c r="BK35" s="103" t="e">
        <f>SUM(C35:BJ35)</f>
        <v>#REF!</v>
      </c>
    </row>
    <row r="36" spans="1:63" hidden="1" outlineLevel="1" x14ac:dyDescent="0.15">
      <c r="A36" s="47"/>
    </row>
    <row r="37" spans="1:63" hidden="1" outlineLevel="1" x14ac:dyDescent="0.15">
      <c r="A37" s="14" t="str">
        <f>A34</f>
        <v>Local Services Units</v>
      </c>
    </row>
    <row r="38" spans="1:63" hidden="1" outlineLevel="1" x14ac:dyDescent="0.15">
      <c r="A38" s="47" t="str">
        <f>'COGS-PRICE-MARGIN_CWS'!A11</f>
        <v>Servicio</v>
      </c>
      <c r="C38" s="90">
        <f>'COGS-PRICE-MARGIN_CWS'!$B11*C34</f>
        <v>0</v>
      </c>
      <c r="D38" s="90">
        <f>'COGS-PRICE-MARGIN_CWS'!$B11*D34</f>
        <v>0</v>
      </c>
      <c r="E38" s="90">
        <f>'COGS-PRICE-MARGIN_CWS'!$B11*E34</f>
        <v>0</v>
      </c>
      <c r="F38" s="90">
        <f>'COGS-PRICE-MARGIN_CWS'!$B11*F34</f>
        <v>0</v>
      </c>
      <c r="G38" s="90">
        <f>'COGS-PRICE-MARGIN_CWS'!$B11*G34</f>
        <v>0</v>
      </c>
      <c r="H38" s="90">
        <f>'COGS-PRICE-MARGIN_CWS'!$B11*H34</f>
        <v>0</v>
      </c>
      <c r="I38" s="90">
        <f>'COGS-PRICE-MARGIN_CWS'!$B11*I34</f>
        <v>0</v>
      </c>
      <c r="J38" s="90">
        <f>'COGS-PRICE-MARGIN_CWS'!$B11*J34</f>
        <v>0</v>
      </c>
      <c r="K38" s="90">
        <f>'COGS-PRICE-MARGIN_CWS'!$B11*K34</f>
        <v>0</v>
      </c>
      <c r="L38" s="90">
        <f>'COGS-PRICE-MARGIN_CWS'!$B11*L34</f>
        <v>0</v>
      </c>
      <c r="M38" s="90">
        <f>'COGS-PRICE-MARGIN_CWS'!$B11*M34</f>
        <v>0</v>
      </c>
      <c r="N38" s="90">
        <f>'COGS-PRICE-MARGIN_CWS'!$B11*N34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'COGS-PRICE-MARGIN_CWS'!$B111*AA34</f>
        <v>0</v>
      </c>
      <c r="AB38" s="90">
        <f>'COGS-PRICE-MARGIN_CWS'!$B82*AB34</f>
        <v>4.6500000000000004</v>
      </c>
      <c r="AC38" s="90">
        <f>'COGS-PRICE-MARGIN_CWS'!$B82*AC34</f>
        <v>5.27</v>
      </c>
      <c r="AD38" s="90">
        <f>'COGS-PRICE-MARGIN_CWS'!$B82*AD34</f>
        <v>5.27</v>
      </c>
      <c r="AE38" s="90">
        <f>'COGS-PRICE-MARGIN_CWS'!$B82*AE34</f>
        <v>6.2</v>
      </c>
      <c r="AF38" s="90">
        <f>'COGS-PRICE-MARGIN_CWS'!$B82*AF34</f>
        <v>6.82</v>
      </c>
      <c r="AG38" s="90">
        <f>'COGS-PRICE-MARGIN_CWS'!$B82*AG34</f>
        <v>5.27</v>
      </c>
      <c r="AH38" s="90">
        <f>'COGS-PRICE-MARGIN_CWS'!$B82*AH34</f>
        <v>6.2</v>
      </c>
      <c r="AI38" s="90">
        <f>'COGS-PRICE-MARGIN_CWS'!$B82*AI34</f>
        <v>4.6500000000000004</v>
      </c>
      <c r="AJ38" s="90">
        <f>'COGS-PRICE-MARGIN_CWS'!$B82*AJ34</f>
        <v>4.6500000000000004</v>
      </c>
      <c r="AK38" s="90">
        <f>'COGS-PRICE-MARGIN_CWS'!$B82*AK34</f>
        <v>4.6500000000000004</v>
      </c>
      <c r="AL38" s="90">
        <f>'COGS-PRICE-MARGIN_CWS'!$B82*AL34</f>
        <v>2.79</v>
      </c>
      <c r="AM38" s="90" t="e">
        <f>'COGS-PRICE-MARGIN_CWS'!#REF!*AM34</f>
        <v>#REF!</v>
      </c>
      <c r="AN38" s="90" t="e">
        <f>'COGS-PRICE-MARGIN_CWS'!#REF!*AN34</f>
        <v>#REF!</v>
      </c>
      <c r="AO38" s="90" t="e">
        <f>'COGS-PRICE-MARGIN_CWS'!#REF!*AO34</f>
        <v>#REF!</v>
      </c>
      <c r="AP38" s="90" t="e">
        <f>'COGS-PRICE-MARGIN_CWS'!#REF!*AP34</f>
        <v>#REF!</v>
      </c>
      <c r="AQ38" s="90" t="e">
        <f>'COGS-PRICE-MARGIN_CWS'!#REF!*AQ34</f>
        <v>#REF!</v>
      </c>
      <c r="AR38" s="90" t="e">
        <f>'COGS-PRICE-MARGIN_CWS'!#REF!*AR34</f>
        <v>#REF!</v>
      </c>
      <c r="AS38" s="90" t="e">
        <f>'COGS-PRICE-MARGIN_CWS'!#REF!*AS34</f>
        <v>#REF!</v>
      </c>
      <c r="AT38" s="90" t="e">
        <f>'COGS-PRICE-MARGIN_CWS'!#REF!*AT34</f>
        <v>#REF!</v>
      </c>
      <c r="AU38" s="90" t="e">
        <f>'COGS-PRICE-MARGIN_CWS'!#REF!*AU34</f>
        <v>#REF!</v>
      </c>
      <c r="AV38" s="90" t="e">
        <f>'COGS-PRICE-MARGIN_CWS'!#REF!*AV34</f>
        <v>#REF!</v>
      </c>
      <c r="AW38" s="90" t="e">
        <f>'COGS-PRICE-MARGIN_CWS'!#REF!*AW34</f>
        <v>#REF!</v>
      </c>
      <c r="AX38" s="90" t="e">
        <f>'COGS-PRICE-MARGIN_CWS'!#REF!*AX34</f>
        <v>#REF!</v>
      </c>
      <c r="AY38" s="90">
        <f>'COGS-PRICE-MARGIN_CWS'!$B111*AY34</f>
        <v>0</v>
      </c>
      <c r="AZ38" s="90">
        <f>'COGS-PRICE-MARGIN_CWS'!$B111*AZ34</f>
        <v>0</v>
      </c>
      <c r="BA38" s="90">
        <f>'COGS-PRICE-MARGIN_CWS'!$B111*BA34</f>
        <v>0</v>
      </c>
      <c r="BB38" s="90">
        <f>'COGS-PRICE-MARGIN_CWS'!$B111*BB34</f>
        <v>0</v>
      </c>
      <c r="BC38" s="90">
        <f>'COGS-PRICE-MARGIN_CWS'!$B111*BC34</f>
        <v>0</v>
      </c>
      <c r="BD38" s="90">
        <f>'COGS-PRICE-MARGIN_CWS'!$B111*BD34</f>
        <v>0</v>
      </c>
      <c r="BE38" s="90">
        <f>'COGS-PRICE-MARGIN_CWS'!$B111*BE34</f>
        <v>0</v>
      </c>
      <c r="BF38" s="90">
        <f>'COGS-PRICE-MARGIN_CWS'!$B111*BF34</f>
        <v>0</v>
      </c>
      <c r="BG38" s="90">
        <f>'COGS-PRICE-MARGIN_CWS'!$B111*BG34</f>
        <v>0</v>
      </c>
      <c r="BH38" s="90">
        <f>'COGS-PRICE-MARGIN_CWS'!$B111*BH34</f>
        <v>0</v>
      </c>
      <c r="BI38" s="90">
        <f>'COGS-PRICE-MARGIN_CWS'!$B111*BI34</f>
        <v>0</v>
      </c>
      <c r="BJ38" s="90">
        <f>'COGS-PRICE-MARGIN_CWS'!$B111*BJ34</f>
        <v>0</v>
      </c>
      <c r="BK38" s="118" t="e">
        <f>SUM(C38:BJ38)</f>
        <v>#REF!</v>
      </c>
    </row>
    <row r="39" spans="1:63" hidden="1" outlineLevel="1" x14ac:dyDescent="0.15">
      <c r="A39" s="47" t="s">
        <v>341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'COGS-PRICE-MARGIN_CWS'!$C111</f>
        <v>0</v>
      </c>
      <c r="AB39" s="98">
        <f>'COGS-PRICE-MARGIN_CWS'!$C82</f>
        <v>0</v>
      </c>
      <c r="AC39" s="98">
        <f>'COGS-PRICE-MARGIN_CWS'!$C82</f>
        <v>0</v>
      </c>
      <c r="AD39" s="98">
        <f>'COGS-PRICE-MARGIN_CWS'!$C82</f>
        <v>0</v>
      </c>
      <c r="AE39" s="98">
        <f>'COGS-PRICE-MARGIN_CWS'!$C82</f>
        <v>0</v>
      </c>
      <c r="AF39" s="98">
        <f>'COGS-PRICE-MARGIN_CWS'!$C82</f>
        <v>0</v>
      </c>
      <c r="AG39" s="98">
        <f>'COGS-PRICE-MARGIN_CWS'!$C82</f>
        <v>0</v>
      </c>
      <c r="AH39" s="98">
        <f>'COGS-PRICE-MARGIN_CWS'!$C82</f>
        <v>0</v>
      </c>
      <c r="AI39" s="98">
        <f>'COGS-PRICE-MARGIN_CWS'!$C82</f>
        <v>0</v>
      </c>
      <c r="AJ39" s="98">
        <f>'COGS-PRICE-MARGIN_CWS'!$C82</f>
        <v>0</v>
      </c>
      <c r="AK39" s="98">
        <f>'COGS-PRICE-MARGIN_CWS'!$C82</f>
        <v>0</v>
      </c>
      <c r="AL39" s="98">
        <f>'COGS-PRICE-MARGIN_CWS'!$C82</f>
        <v>0</v>
      </c>
      <c r="AM39" s="98" t="e">
        <f>'COGS-PRICE-MARGIN_CWS'!#REF!</f>
        <v>#REF!</v>
      </c>
      <c r="AN39" s="98" t="e">
        <f>'COGS-PRICE-MARGIN_CWS'!#REF!</f>
        <v>#REF!</v>
      </c>
      <c r="AO39" s="98" t="e">
        <f>'COGS-PRICE-MARGIN_CWS'!#REF!</f>
        <v>#REF!</v>
      </c>
      <c r="AP39" s="98" t="e">
        <f>'COGS-PRICE-MARGIN_CWS'!#REF!</f>
        <v>#REF!</v>
      </c>
      <c r="AQ39" s="98" t="e">
        <f>'COGS-PRICE-MARGIN_CWS'!#REF!</f>
        <v>#REF!</v>
      </c>
      <c r="AR39" s="98" t="e">
        <f>'COGS-PRICE-MARGIN_CWS'!#REF!</f>
        <v>#REF!</v>
      </c>
      <c r="AS39" s="98" t="e">
        <f>'COGS-PRICE-MARGIN_CWS'!#REF!</f>
        <v>#REF!</v>
      </c>
      <c r="AT39" s="98" t="e">
        <f>'COGS-PRICE-MARGIN_CWS'!#REF!</f>
        <v>#REF!</v>
      </c>
      <c r="AU39" s="98" t="e">
        <f>'COGS-PRICE-MARGIN_CWS'!#REF!</f>
        <v>#REF!</v>
      </c>
      <c r="AV39" s="98" t="e">
        <f>'COGS-PRICE-MARGIN_CWS'!#REF!</f>
        <v>#REF!</v>
      </c>
      <c r="AW39" s="98" t="e">
        <f>'COGS-PRICE-MARGIN_CWS'!#REF!</f>
        <v>#REF!</v>
      </c>
      <c r="AX39" s="98" t="e">
        <f>'COGS-PRICE-MARGIN_CWS'!#REF!</f>
        <v>#REF!</v>
      </c>
      <c r="AY39" s="98">
        <f>'COGS-PRICE-MARGIN_CWS'!$C111</f>
        <v>0</v>
      </c>
      <c r="AZ39" s="98">
        <f>'COGS-PRICE-MARGIN_CWS'!$C111</f>
        <v>0</v>
      </c>
      <c r="BA39" s="98">
        <f>'COGS-PRICE-MARGIN_CWS'!$C111</f>
        <v>0</v>
      </c>
      <c r="BB39" s="98">
        <f>'COGS-PRICE-MARGIN_CWS'!$C111</f>
        <v>0</v>
      </c>
      <c r="BC39" s="98">
        <f>'COGS-PRICE-MARGIN_CWS'!$C111</f>
        <v>0</v>
      </c>
      <c r="BD39" s="98">
        <f>'COGS-PRICE-MARGIN_CWS'!$C111</f>
        <v>0</v>
      </c>
      <c r="BE39" s="98">
        <f>'COGS-PRICE-MARGIN_CWS'!$C111</f>
        <v>0</v>
      </c>
      <c r="BF39" s="98">
        <f>'COGS-PRICE-MARGIN_CWS'!$C111</f>
        <v>0</v>
      </c>
      <c r="BG39" s="98">
        <f>'COGS-PRICE-MARGIN_CWS'!$C111</f>
        <v>0</v>
      </c>
      <c r="BH39" s="98">
        <f>'COGS-PRICE-MARGIN_CWS'!$C111</f>
        <v>0</v>
      </c>
      <c r="BI39" s="98">
        <f>'COGS-PRICE-MARGIN_CWS'!$C111</f>
        <v>0</v>
      </c>
      <c r="BJ39" s="98">
        <f>'COGS-PRICE-MARGIN_CWS'!$C111</f>
        <v>0</v>
      </c>
    </row>
    <row r="40" spans="1:63" hidden="1" outlineLevel="1" x14ac:dyDescent="0.15">
      <c r="A40" s="47" t="str">
        <f>A38 &amp; " Ingreso"</f>
        <v>Servicio Ingreso</v>
      </c>
      <c r="C40" s="12">
        <f t="shared" ref="C40:AH40" si="18">C38*(1-C39)</f>
        <v>0</v>
      </c>
      <c r="D40" s="12">
        <f t="shared" si="18"/>
        <v>0</v>
      </c>
      <c r="E40" s="12">
        <f t="shared" si="18"/>
        <v>0</v>
      </c>
      <c r="F40" s="12">
        <f t="shared" si="18"/>
        <v>0</v>
      </c>
      <c r="G40" s="12">
        <f t="shared" si="18"/>
        <v>0</v>
      </c>
      <c r="H40" s="12">
        <f t="shared" si="18"/>
        <v>0</v>
      </c>
      <c r="I40" s="12">
        <f t="shared" si="18"/>
        <v>0</v>
      </c>
      <c r="J40" s="12">
        <f t="shared" si="18"/>
        <v>0</v>
      </c>
      <c r="K40" s="12">
        <f t="shared" si="18"/>
        <v>0</v>
      </c>
      <c r="L40" s="12">
        <f t="shared" si="18"/>
        <v>0</v>
      </c>
      <c r="M40" s="12">
        <f t="shared" si="18"/>
        <v>0</v>
      </c>
      <c r="N40" s="12">
        <f t="shared" si="18"/>
        <v>0</v>
      </c>
      <c r="O40" s="90">
        <f t="shared" si="18"/>
        <v>0</v>
      </c>
      <c r="P40" s="90">
        <f t="shared" si="18"/>
        <v>0</v>
      </c>
      <c r="Q40" s="90">
        <f t="shared" si="18"/>
        <v>0</v>
      </c>
      <c r="R40" s="90">
        <f t="shared" si="18"/>
        <v>0</v>
      </c>
      <c r="S40" s="90">
        <f t="shared" si="18"/>
        <v>0</v>
      </c>
      <c r="T40" s="90">
        <f t="shared" si="18"/>
        <v>0</v>
      </c>
      <c r="U40" s="90">
        <f t="shared" si="18"/>
        <v>0</v>
      </c>
      <c r="V40" s="90">
        <f t="shared" si="18"/>
        <v>0</v>
      </c>
      <c r="W40" s="90">
        <f t="shared" si="18"/>
        <v>0</v>
      </c>
      <c r="X40" s="90">
        <f t="shared" si="18"/>
        <v>0</v>
      </c>
      <c r="Y40" s="90">
        <f t="shared" si="18"/>
        <v>0</v>
      </c>
      <c r="Z40" s="90">
        <f t="shared" si="18"/>
        <v>0</v>
      </c>
      <c r="AA40" s="90">
        <f t="shared" si="18"/>
        <v>0</v>
      </c>
      <c r="AB40" s="90">
        <f t="shared" si="18"/>
        <v>4.6500000000000004</v>
      </c>
      <c r="AC40" s="90">
        <f t="shared" si="18"/>
        <v>5.27</v>
      </c>
      <c r="AD40" s="90">
        <f t="shared" si="18"/>
        <v>5.27</v>
      </c>
      <c r="AE40" s="90">
        <f t="shared" si="18"/>
        <v>6.2</v>
      </c>
      <c r="AF40" s="90">
        <f t="shared" si="18"/>
        <v>6.82</v>
      </c>
      <c r="AG40" s="90">
        <f t="shared" si="18"/>
        <v>5.27</v>
      </c>
      <c r="AH40" s="90">
        <f t="shared" si="18"/>
        <v>6.2</v>
      </c>
      <c r="AI40" s="90">
        <f t="shared" ref="AI40:BJ40" si="19">AI38*(1-AI39)</f>
        <v>4.6500000000000004</v>
      </c>
      <c r="AJ40" s="90">
        <f t="shared" si="19"/>
        <v>4.6500000000000004</v>
      </c>
      <c r="AK40" s="90">
        <f t="shared" si="19"/>
        <v>4.6500000000000004</v>
      </c>
      <c r="AL40" s="90">
        <f t="shared" si="19"/>
        <v>2.79</v>
      </c>
      <c r="AM40" s="90" t="e">
        <f t="shared" si="19"/>
        <v>#REF!</v>
      </c>
      <c r="AN40" s="90" t="e">
        <f t="shared" si="19"/>
        <v>#REF!</v>
      </c>
      <c r="AO40" s="90" t="e">
        <f t="shared" si="19"/>
        <v>#REF!</v>
      </c>
      <c r="AP40" s="90" t="e">
        <f t="shared" si="19"/>
        <v>#REF!</v>
      </c>
      <c r="AQ40" s="90" t="e">
        <f t="shared" si="19"/>
        <v>#REF!</v>
      </c>
      <c r="AR40" s="90" t="e">
        <f t="shared" si="19"/>
        <v>#REF!</v>
      </c>
      <c r="AS40" s="90" t="e">
        <f t="shared" si="19"/>
        <v>#REF!</v>
      </c>
      <c r="AT40" s="90" t="e">
        <f t="shared" si="19"/>
        <v>#REF!</v>
      </c>
      <c r="AU40" s="90" t="e">
        <f t="shared" si="19"/>
        <v>#REF!</v>
      </c>
      <c r="AV40" s="90" t="e">
        <f t="shared" si="19"/>
        <v>#REF!</v>
      </c>
      <c r="AW40" s="90" t="e">
        <f t="shared" si="19"/>
        <v>#REF!</v>
      </c>
      <c r="AX40" s="90" t="e">
        <f t="shared" si="19"/>
        <v>#REF!</v>
      </c>
      <c r="AY40" s="90">
        <f t="shared" si="19"/>
        <v>0</v>
      </c>
      <c r="AZ40" s="90">
        <f t="shared" si="19"/>
        <v>0</v>
      </c>
      <c r="BA40" s="90">
        <f t="shared" si="19"/>
        <v>0</v>
      </c>
      <c r="BB40" s="90">
        <f t="shared" si="19"/>
        <v>0</v>
      </c>
      <c r="BC40" s="90">
        <f t="shared" si="19"/>
        <v>0</v>
      </c>
      <c r="BD40" s="90">
        <f t="shared" si="19"/>
        <v>0</v>
      </c>
      <c r="BE40" s="90">
        <f t="shared" si="19"/>
        <v>0</v>
      </c>
      <c r="BF40" s="90">
        <f t="shared" si="19"/>
        <v>0</v>
      </c>
      <c r="BG40" s="90">
        <f t="shared" si="19"/>
        <v>0</v>
      </c>
      <c r="BH40" s="90">
        <f t="shared" si="19"/>
        <v>0</v>
      </c>
      <c r="BI40" s="90">
        <f t="shared" si="19"/>
        <v>0</v>
      </c>
      <c r="BJ40" s="90">
        <f t="shared" si="19"/>
        <v>0</v>
      </c>
      <c r="BK40" s="118" t="e">
        <f>SUM(C40:BJ40)</f>
        <v>#REF!</v>
      </c>
    </row>
    <row r="41" spans="1:63" hidden="1" outlineLevel="1" x14ac:dyDescent="0.15">
      <c r="A41" s="47" t="s">
        <v>354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 t="e">
        <f>'REV-REC-MAINT_CWS'!AP68</f>
        <v>#REF!</v>
      </c>
      <c r="AN41" s="90" t="e">
        <f>'REV-REC-MAINT_CWS'!AQ68</f>
        <v>#REF!</v>
      </c>
      <c r="AO41" s="90" t="e">
        <f>'REV-REC-MAINT_CWS'!AR68</f>
        <v>#REF!</v>
      </c>
      <c r="AP41" s="90" t="e">
        <f>'REV-REC-MAINT_CWS'!AS68</f>
        <v>#REF!</v>
      </c>
      <c r="AQ41" s="90" t="e">
        <f>'REV-REC-MAINT_CWS'!AT68</f>
        <v>#REF!</v>
      </c>
      <c r="AR41" s="90" t="e">
        <f>'REV-REC-MAINT_CWS'!AU68</f>
        <v>#REF!</v>
      </c>
      <c r="AS41" s="90" t="e">
        <f>'REV-REC-MAINT_CWS'!AV68</f>
        <v>#REF!</v>
      </c>
      <c r="AT41" s="90" t="e">
        <f>'REV-REC-MAINT_CWS'!AW68</f>
        <v>#REF!</v>
      </c>
      <c r="AU41" s="90" t="e">
        <f>'REV-REC-MAINT_CWS'!AX68</f>
        <v>#REF!</v>
      </c>
      <c r="AV41" s="90" t="e">
        <f>'REV-REC-MAINT_CWS'!AY68</f>
        <v>#REF!</v>
      </c>
      <c r="AW41" s="90" t="e">
        <f>'REV-REC-MAINT_CWS'!AZ68</f>
        <v>#REF!</v>
      </c>
      <c r="AX41" s="90" t="e">
        <f>'REV-REC-MAINT_CWS'!BA68</f>
        <v>#REF!</v>
      </c>
      <c r="AY41" s="90" t="e">
        <f>'REV-REC-MAINT_CWS'!BB68</f>
        <v>#REF!</v>
      </c>
      <c r="AZ41" s="90" t="e">
        <f>'REV-REC-MAINT_CWS'!BC68</f>
        <v>#REF!</v>
      </c>
      <c r="BA41" s="90" t="e">
        <f>'REV-REC-MAINT_CWS'!BD68</f>
        <v>#REF!</v>
      </c>
      <c r="BB41" s="90" t="e">
        <f>'REV-REC-MAINT_CWS'!BE68</f>
        <v>#REF!</v>
      </c>
      <c r="BC41" s="90" t="e">
        <f>'REV-REC-MAINT_CWS'!BF68</f>
        <v>#REF!</v>
      </c>
      <c r="BD41" s="90" t="e">
        <f>'REV-REC-MAINT_CWS'!BG68</f>
        <v>#REF!</v>
      </c>
      <c r="BE41" s="90" t="e">
        <f>'REV-REC-MAINT_CWS'!BH68</f>
        <v>#REF!</v>
      </c>
      <c r="BF41" s="90" t="e">
        <f>'REV-REC-MAINT_CWS'!BI68</f>
        <v>#REF!</v>
      </c>
      <c r="BG41" s="90" t="e">
        <f>'REV-REC-MAINT_CWS'!BJ68</f>
        <v>#REF!</v>
      </c>
      <c r="BH41" s="90" t="e">
        <f>'REV-REC-MAINT_CWS'!BK68</f>
        <v>#REF!</v>
      </c>
      <c r="BI41" s="90" t="e">
        <f>'REV-REC-MAINT_CWS'!BL68</f>
        <v>#REF!</v>
      </c>
      <c r="BJ41" s="90" t="e">
        <f>'REV-REC-MAINT_CWS'!BM68</f>
        <v>#REF!</v>
      </c>
      <c r="BK41" s="118" t="e">
        <f>SUM(C41:BJ41)</f>
        <v>#REF!</v>
      </c>
    </row>
    <row r="42" spans="1:63" hidden="1" outlineLevel="1" x14ac:dyDescent="0.15"/>
    <row r="43" spans="1:63" hidden="1" outlineLevel="1" x14ac:dyDescent="0.15">
      <c r="A43" s="16" t="str">
        <f>A35</f>
        <v>Domicilio Services Units</v>
      </c>
    </row>
    <row r="44" spans="1:63" hidden="1" outlineLevel="1" x14ac:dyDescent="0.15">
      <c r="A44" s="47" t="str">
        <f>'COGS-PRICE-MARGIN_CWS'!A19</f>
        <v>Envío</v>
      </c>
      <c r="C44" s="90">
        <f>'COGS-PRICE-MARGIN_CWS'!$B19*C35</f>
        <v>0</v>
      </c>
      <c r="D44" s="90">
        <f>'COGS-PRICE-MARGIN_CWS'!$B19*D35</f>
        <v>0</v>
      </c>
      <c r="E44" s="90">
        <f>'COGS-PRICE-MARGIN_CWS'!$B19*E35</f>
        <v>0</v>
      </c>
      <c r="F44" s="90">
        <f>'COGS-PRICE-MARGIN_CWS'!$B19*F35</f>
        <v>5000</v>
      </c>
      <c r="G44" s="90">
        <f>'COGS-PRICE-MARGIN_CWS'!$B19*G35</f>
        <v>5000</v>
      </c>
      <c r="H44" s="90">
        <f>'COGS-PRICE-MARGIN_CWS'!$B19*H35</f>
        <v>5000</v>
      </c>
      <c r="I44" s="90">
        <f>'COGS-PRICE-MARGIN_CWS'!$B19*I35</f>
        <v>5000</v>
      </c>
      <c r="J44" s="90">
        <f>'COGS-PRICE-MARGIN_CWS'!$B19*J35</f>
        <v>5000</v>
      </c>
      <c r="K44" s="90">
        <f>'COGS-PRICE-MARGIN_CWS'!$B19*K35</f>
        <v>2500</v>
      </c>
      <c r="L44" s="90">
        <f>'COGS-PRICE-MARGIN_CWS'!$B19*L35</f>
        <v>2500</v>
      </c>
      <c r="M44" s="90">
        <f>'COGS-PRICE-MARGIN_CWS'!$B19*M35</f>
        <v>2500</v>
      </c>
      <c r="N44" s="90">
        <f>'COGS-PRICE-MARGIN_CWS'!$B19*N35</f>
        <v>2500</v>
      </c>
      <c r="O44" s="90">
        <f>'COGS-PRICE-MARGIN_CWS'!$B69*O35</f>
        <v>8025</v>
      </c>
      <c r="P44" s="90">
        <f>'COGS-PRICE-MARGIN_CWS'!$B69*P35</f>
        <v>13375</v>
      </c>
      <c r="Q44" s="90">
        <f>'COGS-PRICE-MARGIN_CWS'!$B69*Q35</f>
        <v>16050</v>
      </c>
      <c r="R44" s="90">
        <f>'COGS-PRICE-MARGIN_CWS'!$B69*R35</f>
        <v>16050</v>
      </c>
      <c r="S44" s="90">
        <f>'COGS-PRICE-MARGIN_CWS'!$B69*S35</f>
        <v>16050</v>
      </c>
      <c r="T44" s="90">
        <f>'COGS-PRICE-MARGIN_CWS'!$B69*T35</f>
        <v>18725</v>
      </c>
      <c r="U44" s="90">
        <f>'COGS-PRICE-MARGIN_CWS'!$B69*U35</f>
        <v>16050</v>
      </c>
      <c r="V44" s="90">
        <f>'COGS-PRICE-MARGIN_CWS'!$B69*V35</f>
        <v>16050</v>
      </c>
      <c r="W44" s="90">
        <f>'COGS-PRICE-MARGIN_CWS'!$B69*W35</f>
        <v>13375</v>
      </c>
      <c r="X44" s="90">
        <f>'COGS-PRICE-MARGIN_CWS'!$B69*X35</f>
        <v>13375</v>
      </c>
      <c r="Y44" s="90">
        <f>'COGS-PRICE-MARGIN_CWS'!$B69*Y35</f>
        <v>13375</v>
      </c>
      <c r="Z44" s="90">
        <f>'COGS-PRICE-MARGIN_CWS'!$B69*Z35</f>
        <v>8025</v>
      </c>
      <c r="AA44" s="90">
        <f>'COGS-PRICE-MARGIN_CWS'!$B119*AA35</f>
        <v>12500</v>
      </c>
      <c r="AB44" s="90">
        <f>'COGS-PRICE-MARGIN_CWS'!$B119*AB35</f>
        <v>20000</v>
      </c>
      <c r="AC44" s="90">
        <f>'COGS-PRICE-MARGIN_CWS'!$B119*AC35</f>
        <v>22500</v>
      </c>
      <c r="AD44" s="90">
        <f>'COGS-PRICE-MARGIN_CWS'!$B119*AD35</f>
        <v>22500</v>
      </c>
      <c r="AE44" s="90">
        <f>'COGS-PRICE-MARGIN_CWS'!$B119*AE35</f>
        <v>22500</v>
      </c>
      <c r="AF44" s="90">
        <f>'COGS-PRICE-MARGIN_CWS'!$B119*AF35</f>
        <v>25000</v>
      </c>
      <c r="AG44" s="90">
        <f>'COGS-PRICE-MARGIN_CWS'!$B119*AG35</f>
        <v>22500</v>
      </c>
      <c r="AH44" s="90">
        <f>'COGS-PRICE-MARGIN_CWS'!$B119*AH35</f>
        <v>22500</v>
      </c>
      <c r="AI44" s="90">
        <f>'COGS-PRICE-MARGIN_CWS'!$B119*AI35</f>
        <v>20000</v>
      </c>
      <c r="AJ44" s="90">
        <f>'COGS-PRICE-MARGIN_CWS'!$B119*AJ35</f>
        <v>20000</v>
      </c>
      <c r="AK44" s="90">
        <f>'COGS-PRICE-MARGIN_CWS'!$B119*AK35</f>
        <v>20000</v>
      </c>
      <c r="AL44" s="90">
        <f>'COGS-PRICE-MARGIN_CWS'!$B119*AL35</f>
        <v>12500</v>
      </c>
      <c r="AM44" s="90" t="e">
        <f>'COGS-PRICE-MARGIN_CWS'!#REF!*AM35</f>
        <v>#REF!</v>
      </c>
      <c r="AN44" s="90" t="e">
        <f>'COGS-PRICE-MARGIN_CWS'!#REF!*AN35</f>
        <v>#REF!</v>
      </c>
      <c r="AO44" s="90" t="e">
        <f>'COGS-PRICE-MARGIN_CWS'!#REF!*AO35</f>
        <v>#REF!</v>
      </c>
      <c r="AP44" s="90" t="e">
        <f>'COGS-PRICE-MARGIN_CWS'!#REF!*AP35</f>
        <v>#REF!</v>
      </c>
      <c r="AQ44" s="90" t="e">
        <f>'COGS-PRICE-MARGIN_CWS'!#REF!*AQ35</f>
        <v>#REF!</v>
      </c>
      <c r="AR44" s="90" t="e">
        <f>'COGS-PRICE-MARGIN_CWS'!#REF!*AR35</f>
        <v>#REF!</v>
      </c>
      <c r="AS44" s="90" t="e">
        <f>'COGS-PRICE-MARGIN_CWS'!#REF!*AS35</f>
        <v>#REF!</v>
      </c>
      <c r="AT44" s="90" t="e">
        <f>'COGS-PRICE-MARGIN_CWS'!#REF!*AT35</f>
        <v>#REF!</v>
      </c>
      <c r="AU44" s="90" t="e">
        <f>'COGS-PRICE-MARGIN_CWS'!#REF!*AU35</f>
        <v>#REF!</v>
      </c>
      <c r="AV44" s="90" t="e">
        <f>'COGS-PRICE-MARGIN_CWS'!#REF!*AV35</f>
        <v>#REF!</v>
      </c>
      <c r="AW44" s="90" t="e">
        <f>'COGS-PRICE-MARGIN_CWS'!#REF!*AW35</f>
        <v>#REF!</v>
      </c>
      <c r="AX44" s="90" t="e">
        <f>'COGS-PRICE-MARGIN_CWS'!#REF!*AX35</f>
        <v>#REF!</v>
      </c>
      <c r="AY44" s="90">
        <f>'COGS-PRICE-MARGIN_CWS'!$B117*AY35</f>
        <v>0</v>
      </c>
      <c r="AZ44" s="90">
        <f>'COGS-PRICE-MARGIN_CWS'!$B117*AZ35</f>
        <v>0</v>
      </c>
      <c r="BA44" s="90">
        <f>'COGS-PRICE-MARGIN_CWS'!$B117*BA35</f>
        <v>0</v>
      </c>
      <c r="BB44" s="90">
        <f>'COGS-PRICE-MARGIN_CWS'!$B117*BB35</f>
        <v>0</v>
      </c>
      <c r="BC44" s="90">
        <f>'COGS-PRICE-MARGIN_CWS'!$B117*BC35</f>
        <v>0</v>
      </c>
      <c r="BD44" s="90">
        <f>'COGS-PRICE-MARGIN_CWS'!$B117*BD35</f>
        <v>0</v>
      </c>
      <c r="BE44" s="90">
        <f>'COGS-PRICE-MARGIN_CWS'!$B117*BE35</f>
        <v>0</v>
      </c>
      <c r="BF44" s="90">
        <f>'COGS-PRICE-MARGIN_CWS'!$B117*BF35</f>
        <v>0</v>
      </c>
      <c r="BG44" s="90">
        <f>'COGS-PRICE-MARGIN_CWS'!$B117*BG35</f>
        <v>0</v>
      </c>
      <c r="BH44" s="90">
        <f>'COGS-PRICE-MARGIN_CWS'!$B117*BH35</f>
        <v>0</v>
      </c>
      <c r="BI44" s="90">
        <f>'COGS-PRICE-MARGIN_CWS'!$B117*BI35</f>
        <v>0</v>
      </c>
      <c r="BJ44" s="90">
        <f>'COGS-PRICE-MARGIN_CWS'!$B117*BJ35</f>
        <v>0</v>
      </c>
      <c r="BK44" s="118" t="e">
        <f>SUM(C44:BJ44)</f>
        <v>#REF!</v>
      </c>
    </row>
    <row r="45" spans="1:63" hidden="1" outlineLevel="1" x14ac:dyDescent="0.15">
      <c r="A45" s="47" t="s">
        <v>353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 t="e">
        <f>'REV-REC-MAINT_CWS'!AP141</f>
        <v>#REF!</v>
      </c>
      <c r="AN45" s="12" t="e">
        <f>'REV-REC-MAINT_CWS'!AQ141</f>
        <v>#REF!</v>
      </c>
      <c r="AO45" s="12" t="e">
        <f>'REV-REC-MAINT_CWS'!AR141</f>
        <v>#REF!</v>
      </c>
      <c r="AP45" s="12" t="e">
        <f>'REV-REC-MAINT_CWS'!AS141</f>
        <v>#REF!</v>
      </c>
      <c r="AQ45" s="12" t="e">
        <f>'REV-REC-MAINT_CWS'!AT141</f>
        <v>#REF!</v>
      </c>
      <c r="AR45" s="12" t="e">
        <f>'REV-REC-MAINT_CWS'!AU141</f>
        <v>#REF!</v>
      </c>
      <c r="AS45" s="12" t="e">
        <f>'REV-REC-MAINT_CWS'!AV141</f>
        <v>#REF!</v>
      </c>
      <c r="AT45" s="12" t="e">
        <f>'REV-REC-MAINT_CWS'!AW141</f>
        <v>#REF!</v>
      </c>
      <c r="AU45" s="12" t="e">
        <f>'REV-REC-MAINT_CWS'!AX141</f>
        <v>#REF!</v>
      </c>
      <c r="AV45" s="12" t="e">
        <f>'REV-REC-MAINT_CWS'!AY141</f>
        <v>#REF!</v>
      </c>
      <c r="AW45" s="12" t="e">
        <f>'REV-REC-MAINT_CWS'!AZ141</f>
        <v>#REF!</v>
      </c>
      <c r="AX45" s="12" t="e">
        <f>'REV-REC-MAINT_CWS'!BA141</f>
        <v>#REF!</v>
      </c>
      <c r="AY45" s="12" t="e">
        <f>'REV-REC-MAINT_CWS'!BB141</f>
        <v>#REF!</v>
      </c>
      <c r="AZ45" s="12" t="e">
        <f>'REV-REC-MAINT_CWS'!BC141</f>
        <v>#REF!</v>
      </c>
      <c r="BA45" s="12" t="e">
        <f>'REV-REC-MAINT_CWS'!BD141</f>
        <v>#REF!</v>
      </c>
      <c r="BB45" s="12" t="e">
        <f>'REV-REC-MAINT_CWS'!BE141</f>
        <v>#REF!</v>
      </c>
      <c r="BC45" s="12" t="e">
        <f>'REV-REC-MAINT_CWS'!BF141</f>
        <v>#REF!</v>
      </c>
      <c r="BD45" s="12" t="e">
        <f>'REV-REC-MAINT_CWS'!BG141</f>
        <v>#REF!</v>
      </c>
      <c r="BE45" s="12" t="e">
        <f>'REV-REC-MAINT_CWS'!BH141</f>
        <v>#REF!</v>
      </c>
      <c r="BF45" s="12" t="e">
        <f>'REV-REC-MAINT_CWS'!BI141</f>
        <v>#REF!</v>
      </c>
      <c r="BG45" s="12" t="e">
        <f>'REV-REC-MAINT_CWS'!BJ141</f>
        <v>#REF!</v>
      </c>
      <c r="BH45" s="12" t="e">
        <f>'REV-REC-MAINT_CWS'!BK141</f>
        <v>#REF!</v>
      </c>
      <c r="BI45" s="12" t="e">
        <f>'REV-REC-MAINT_CWS'!BL141</f>
        <v>#REF!</v>
      </c>
      <c r="BJ45" s="12" t="e">
        <f>'REV-REC-MAINT_CWS'!BM141</f>
        <v>#REF!</v>
      </c>
      <c r="BK45" s="118" t="e">
        <f>SUM(C45:BJ45)</f>
        <v>#REF!</v>
      </c>
    </row>
    <row r="46" spans="1:63" hidden="1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7" spans="1:63" collapsed="1" x14ac:dyDescent="0.15"/>
    <row r="48" spans="1:63" x14ac:dyDescent="0.15">
      <c r="A48" s="14" t="str">
        <f>'COGS-PRICE-MARGIN_CWS'!$A$27</f>
        <v>Producto Fusión</v>
      </c>
      <c r="B48" s="10"/>
      <c r="C48" s="10"/>
      <c r="D48" s="10"/>
      <c r="E48" s="10"/>
      <c r="F48" s="10"/>
      <c r="G48" s="10"/>
    </row>
    <row r="49" spans="1:63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outlineLevel="1" x14ac:dyDescent="0.15">
      <c r="A50" s="315" t="s">
        <v>215</v>
      </c>
      <c r="C50" s="169">
        <f>C$9</f>
        <v>0</v>
      </c>
      <c r="D50" s="169">
        <f t="shared" ref="D50:AL50" si="20">D$9</f>
        <v>0</v>
      </c>
      <c r="E50" s="169">
        <f t="shared" si="20"/>
        <v>0</v>
      </c>
      <c r="F50" s="169">
        <f t="shared" si="20"/>
        <v>3</v>
      </c>
      <c r="G50" s="169">
        <f t="shared" si="20"/>
        <v>3</v>
      </c>
      <c r="H50" s="169">
        <f t="shared" si="20"/>
        <v>3</v>
      </c>
      <c r="I50" s="169">
        <f t="shared" si="20"/>
        <v>3</v>
      </c>
      <c r="J50" s="169">
        <f t="shared" si="20"/>
        <v>3</v>
      </c>
      <c r="K50" s="169">
        <f t="shared" si="20"/>
        <v>3</v>
      </c>
      <c r="L50" s="169">
        <f t="shared" si="20"/>
        <v>3</v>
      </c>
      <c r="M50" s="169">
        <f t="shared" si="20"/>
        <v>3</v>
      </c>
      <c r="N50" s="169">
        <f t="shared" si="20"/>
        <v>2</v>
      </c>
      <c r="O50" s="169">
        <f t="shared" si="20"/>
        <v>5</v>
      </c>
      <c r="P50" s="169">
        <f t="shared" si="20"/>
        <v>9</v>
      </c>
      <c r="Q50" s="169">
        <f t="shared" si="20"/>
        <v>9</v>
      </c>
      <c r="R50" s="169">
        <f t="shared" si="20"/>
        <v>9</v>
      </c>
      <c r="S50" s="169">
        <f t="shared" si="20"/>
        <v>10</v>
      </c>
      <c r="T50" s="169">
        <f t="shared" si="20"/>
        <v>11</v>
      </c>
      <c r="U50" s="169">
        <f t="shared" si="20"/>
        <v>9</v>
      </c>
      <c r="V50" s="169">
        <f t="shared" si="20"/>
        <v>10</v>
      </c>
      <c r="W50" s="169">
        <f t="shared" si="20"/>
        <v>9</v>
      </c>
      <c r="X50" s="169">
        <f t="shared" si="20"/>
        <v>9</v>
      </c>
      <c r="Y50" s="169">
        <f t="shared" si="20"/>
        <v>9</v>
      </c>
      <c r="Z50" s="169">
        <f t="shared" si="20"/>
        <v>5</v>
      </c>
      <c r="AA50" s="169">
        <f t="shared" si="20"/>
        <v>15</v>
      </c>
      <c r="AB50" s="169">
        <f t="shared" si="20"/>
        <v>24</v>
      </c>
      <c r="AC50" s="169">
        <f t="shared" si="20"/>
        <v>27</v>
      </c>
      <c r="AD50" s="169">
        <f t="shared" si="20"/>
        <v>27</v>
      </c>
      <c r="AE50" s="169">
        <f t="shared" si="20"/>
        <v>29</v>
      </c>
      <c r="AF50" s="169">
        <f t="shared" si="20"/>
        <v>32</v>
      </c>
      <c r="AG50" s="169">
        <f t="shared" si="20"/>
        <v>27</v>
      </c>
      <c r="AH50" s="169">
        <f t="shared" si="20"/>
        <v>29</v>
      </c>
      <c r="AI50" s="169">
        <f t="shared" si="20"/>
        <v>24</v>
      </c>
      <c r="AJ50" s="169">
        <f t="shared" si="20"/>
        <v>24</v>
      </c>
      <c r="AK50" s="169">
        <f t="shared" si="20"/>
        <v>24</v>
      </c>
      <c r="AL50" s="169">
        <f t="shared" si="20"/>
        <v>15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6">
        <f>SUM(C50:BJ50)</f>
        <v>427</v>
      </c>
    </row>
    <row r="51" spans="1:63" outlineLevel="1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>
        <f>'COGS-PRICE-MARGIN_CWS'!$B128*AA50</f>
        <v>345000</v>
      </c>
      <c r="AB51" s="97">
        <f>'COGS-PRICE-MARGIN_CWS'!$B128*AB50</f>
        <v>552000</v>
      </c>
      <c r="AC51" s="97">
        <f>'COGS-PRICE-MARGIN_CWS'!$B128*AC50</f>
        <v>621000</v>
      </c>
      <c r="AD51" s="97">
        <f>'COGS-PRICE-MARGIN_CWS'!$B128*AD50</f>
        <v>621000</v>
      </c>
      <c r="AE51" s="97">
        <f>'COGS-PRICE-MARGIN_CWS'!$B128*AE50</f>
        <v>667000</v>
      </c>
      <c r="AF51" s="97">
        <f>'COGS-PRICE-MARGIN_CWS'!$B128*AF50</f>
        <v>736000</v>
      </c>
      <c r="AG51" s="97">
        <f>'COGS-PRICE-MARGIN_CWS'!$B128*AG50</f>
        <v>621000</v>
      </c>
      <c r="AH51" s="97">
        <f>'COGS-PRICE-MARGIN_CWS'!$B128*AH50</f>
        <v>667000</v>
      </c>
      <c r="AI51" s="97">
        <f>'COGS-PRICE-MARGIN_CWS'!$B128*AI50</f>
        <v>552000</v>
      </c>
      <c r="AJ51" s="97">
        <f>'COGS-PRICE-MARGIN_CWS'!$B128*AJ50</f>
        <v>552000</v>
      </c>
      <c r="AK51" s="97">
        <f>'COGS-PRICE-MARGIN_CWS'!$B128*AK50</f>
        <v>552000</v>
      </c>
      <c r="AL51" s="97">
        <f>'COGS-PRICE-MARGIN_CWS'!$B128*AL50</f>
        <v>345000</v>
      </c>
      <c r="AM51" s="97">
        <f>'COGS-PRICE-MARGIN_CWS'!$B119*AM50</f>
        <v>0</v>
      </c>
      <c r="AN51" s="97">
        <f>'COGS-PRICE-MARGIN_CWS'!$B119*AN50</f>
        <v>0</v>
      </c>
      <c r="AO51" s="97">
        <f>'COGS-PRICE-MARGIN_CWS'!$B119*AO50</f>
        <v>0</v>
      </c>
      <c r="AP51" s="97">
        <f>'COGS-PRICE-MARGIN_CWS'!$B119*AP50</f>
        <v>0</v>
      </c>
      <c r="AQ51" s="97">
        <f>'COGS-PRICE-MARGIN_CWS'!$B119*AQ50</f>
        <v>0</v>
      </c>
      <c r="AR51" s="97">
        <f>'COGS-PRICE-MARGIN_CWS'!$B119*AR50</f>
        <v>0</v>
      </c>
      <c r="AS51" s="97">
        <f>'COGS-PRICE-MARGIN_CWS'!$B119*AS50</f>
        <v>0</v>
      </c>
      <c r="AT51" s="97">
        <f>'COGS-PRICE-MARGIN_CWS'!$B119*AT50</f>
        <v>0</v>
      </c>
      <c r="AU51" s="97">
        <f>'COGS-PRICE-MARGIN_CWS'!$B119*AU50</f>
        <v>0</v>
      </c>
      <c r="AV51" s="97">
        <f>'COGS-PRICE-MARGIN_CWS'!$B119*AV50</f>
        <v>0</v>
      </c>
      <c r="AW51" s="97">
        <f>'COGS-PRICE-MARGIN_CWS'!$B119*AW50</f>
        <v>0</v>
      </c>
      <c r="AX51" s="97">
        <f>'COGS-PRICE-MARGIN_CWS'!$B119*AX50</f>
        <v>0</v>
      </c>
      <c r="AY51" s="97">
        <f>'COGS-PRICE-MARGIN_CWS'!$B140*AY50</f>
        <v>0</v>
      </c>
      <c r="AZ51" s="97">
        <f>'COGS-PRICE-MARGIN_CWS'!$B140*AZ50</f>
        <v>0</v>
      </c>
      <c r="BA51" s="97">
        <f>'COGS-PRICE-MARGIN_CWS'!$B140*BA50</f>
        <v>0</v>
      </c>
      <c r="BB51" s="97">
        <f>'COGS-PRICE-MARGIN_CWS'!$B140*BB50</f>
        <v>0</v>
      </c>
      <c r="BC51" s="97">
        <f>'COGS-PRICE-MARGIN_CWS'!$B140*BC50</f>
        <v>0</v>
      </c>
      <c r="BD51" s="97">
        <f>'COGS-PRICE-MARGIN_CWS'!$B140*BD50</f>
        <v>0</v>
      </c>
      <c r="BE51" s="97">
        <f>'COGS-PRICE-MARGIN_CWS'!$B140*BE50</f>
        <v>0</v>
      </c>
      <c r="BF51" s="97">
        <f>'COGS-PRICE-MARGIN_CWS'!$B140*BF50</f>
        <v>0</v>
      </c>
      <c r="BG51" s="97">
        <f>'COGS-PRICE-MARGIN_CWS'!$B140*BG50</f>
        <v>0</v>
      </c>
      <c r="BH51" s="97">
        <f>'COGS-PRICE-MARGIN_CWS'!$B140*BH50</f>
        <v>0</v>
      </c>
      <c r="BI51" s="97">
        <f>'COGS-PRICE-MARGIN_CWS'!$B140*BI50</f>
        <v>0</v>
      </c>
      <c r="BJ51" s="97">
        <f>'COGS-PRICE-MARGIN_CWS'!$B140*BJ50</f>
        <v>0</v>
      </c>
      <c r="BK51" s="118">
        <f>SUM(C51:BJ51)</f>
        <v>9988440</v>
      </c>
    </row>
    <row r="52" spans="1:63" outlineLevel="1" x14ac:dyDescent="0.15">
      <c r="A52" s="47" t="s">
        <v>343</v>
      </c>
      <c r="C52" s="98">
        <f>'COGS-PRICE-MARGIN_CWS'!$C$28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116">
        <f>'COGS-PRICE-MARGIN_CWS'!$C128</f>
        <v>0</v>
      </c>
      <c r="AB52" s="116">
        <f>'COGS-PRICE-MARGIN_CWS'!$C128</f>
        <v>0</v>
      </c>
      <c r="AC52" s="116">
        <f>'COGS-PRICE-MARGIN_CWS'!$C128</f>
        <v>0</v>
      </c>
      <c r="AD52" s="116">
        <f>'COGS-PRICE-MARGIN_CWS'!$C128</f>
        <v>0</v>
      </c>
      <c r="AE52" s="116">
        <f>'COGS-PRICE-MARGIN_CWS'!$C128</f>
        <v>0</v>
      </c>
      <c r="AF52" s="116">
        <f>'COGS-PRICE-MARGIN_CWS'!$C128</f>
        <v>0</v>
      </c>
      <c r="AG52" s="116">
        <f>'COGS-PRICE-MARGIN_CWS'!$C128</f>
        <v>0</v>
      </c>
      <c r="AH52" s="116">
        <f>'COGS-PRICE-MARGIN_CWS'!$C128</f>
        <v>0</v>
      </c>
      <c r="AI52" s="116">
        <f>'COGS-PRICE-MARGIN_CWS'!$C128</f>
        <v>0</v>
      </c>
      <c r="AJ52" s="116">
        <f>'COGS-PRICE-MARGIN_CWS'!$C128</f>
        <v>0</v>
      </c>
      <c r="AK52" s="116">
        <f>'COGS-PRICE-MARGIN_CWS'!$C128</f>
        <v>0</v>
      </c>
      <c r="AL52" s="116">
        <f>'COGS-PRICE-MARGIN_CWS'!$C128</f>
        <v>0</v>
      </c>
      <c r="AM52" s="98">
        <f>'COGS-PRICE-MARGIN_CWS'!$C119</f>
        <v>0</v>
      </c>
      <c r="AN52" s="98">
        <f>'COGS-PRICE-MARGIN_CWS'!$C119</f>
        <v>0</v>
      </c>
      <c r="AO52" s="98">
        <f>'COGS-PRICE-MARGIN_CWS'!$C119</f>
        <v>0</v>
      </c>
      <c r="AP52" s="98">
        <f>'COGS-PRICE-MARGIN_CWS'!$C119</f>
        <v>0</v>
      </c>
      <c r="AQ52" s="98">
        <f>'COGS-PRICE-MARGIN_CWS'!$C119</f>
        <v>0</v>
      </c>
      <c r="AR52" s="98">
        <f>'COGS-PRICE-MARGIN_CWS'!$C119</f>
        <v>0</v>
      </c>
      <c r="AS52" s="98">
        <f>'COGS-PRICE-MARGIN_CWS'!$C119</f>
        <v>0</v>
      </c>
      <c r="AT52" s="98">
        <f>'COGS-PRICE-MARGIN_CWS'!$C119</f>
        <v>0</v>
      </c>
      <c r="AU52" s="98">
        <f>'COGS-PRICE-MARGIN_CWS'!$C119</f>
        <v>0</v>
      </c>
      <c r="AV52" s="98">
        <f>'COGS-PRICE-MARGIN_CWS'!$C119</f>
        <v>0</v>
      </c>
      <c r="AW52" s="98">
        <f>'COGS-PRICE-MARGIN_CWS'!$C119</f>
        <v>0</v>
      </c>
      <c r="AX52" s="98">
        <f>'COGS-PRICE-MARGIN_CWS'!$C119</f>
        <v>0</v>
      </c>
      <c r="AY52" s="98">
        <f>'COGS-PRICE-MARGIN_CWS'!$C140</f>
        <v>0</v>
      </c>
      <c r="AZ52" s="98">
        <f>'COGS-PRICE-MARGIN_CWS'!$C140</f>
        <v>0</v>
      </c>
      <c r="BA52" s="98">
        <f>'COGS-PRICE-MARGIN_CWS'!$C140</f>
        <v>0</v>
      </c>
      <c r="BB52" s="98">
        <f>'COGS-PRICE-MARGIN_CWS'!$C140</f>
        <v>0</v>
      </c>
      <c r="BC52" s="98">
        <f>'COGS-PRICE-MARGIN_CWS'!$C140</f>
        <v>0</v>
      </c>
      <c r="BD52" s="98">
        <f>'COGS-PRICE-MARGIN_CWS'!$C140</f>
        <v>0</v>
      </c>
      <c r="BE52" s="98">
        <f>'COGS-PRICE-MARGIN_CWS'!$C140</f>
        <v>0</v>
      </c>
      <c r="BF52" s="98">
        <f>'COGS-PRICE-MARGIN_CWS'!$C140</f>
        <v>0</v>
      </c>
      <c r="BG52" s="98">
        <f>'COGS-PRICE-MARGIN_CWS'!$C140</f>
        <v>0</v>
      </c>
      <c r="BH52" s="98">
        <f>'COGS-PRICE-MARGIN_CWS'!$C140</f>
        <v>0</v>
      </c>
      <c r="BI52" s="98">
        <f>'COGS-PRICE-MARGIN_CWS'!$C140</f>
        <v>0</v>
      </c>
      <c r="BJ52" s="98">
        <f>'COGS-PRICE-MARGIN_CWS'!$C140</f>
        <v>0</v>
      </c>
      <c r="BK52" s="35">
        <f>COLUMNS(C52:BJ52)</f>
        <v>60</v>
      </c>
    </row>
    <row r="53" spans="1:63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outlineLevel="1" x14ac:dyDescent="0.15">
      <c r="A54" s="16" t="s">
        <v>344</v>
      </c>
      <c r="C54" s="369">
        <f t="shared" ref="C54:BJ54" si="21">C51*(1-C52)</f>
        <v>0</v>
      </c>
      <c r="D54" s="369">
        <f t="shared" si="21"/>
        <v>0</v>
      </c>
      <c r="E54" s="369">
        <f t="shared" si="21"/>
        <v>0</v>
      </c>
      <c r="F54" s="99">
        <f t="shared" si="21"/>
        <v>62790</v>
      </c>
      <c r="G54" s="99">
        <f t="shared" si="21"/>
        <v>62790</v>
      </c>
      <c r="H54" s="99">
        <f t="shared" si="21"/>
        <v>62790</v>
      </c>
      <c r="I54" s="99">
        <f t="shared" si="21"/>
        <v>62790</v>
      </c>
      <c r="J54" s="99">
        <f t="shared" si="21"/>
        <v>62790</v>
      </c>
      <c r="K54" s="99">
        <f t="shared" si="21"/>
        <v>62790</v>
      </c>
      <c r="L54" s="99">
        <f t="shared" si="21"/>
        <v>62790</v>
      </c>
      <c r="M54" s="99">
        <f t="shared" si="21"/>
        <v>62790</v>
      </c>
      <c r="N54" s="99">
        <f t="shared" si="21"/>
        <v>41860</v>
      </c>
      <c r="O54" s="99">
        <f t="shared" si="21"/>
        <v>123050</v>
      </c>
      <c r="P54" s="99">
        <f t="shared" si="21"/>
        <v>221490</v>
      </c>
      <c r="Q54" s="99">
        <f t="shared" si="21"/>
        <v>221490</v>
      </c>
      <c r="R54" s="99">
        <f t="shared" si="21"/>
        <v>221490</v>
      </c>
      <c r="S54" s="99">
        <f t="shared" si="21"/>
        <v>246100</v>
      </c>
      <c r="T54" s="99">
        <f t="shared" si="21"/>
        <v>270710</v>
      </c>
      <c r="U54" s="99">
        <f t="shared" si="21"/>
        <v>221490</v>
      </c>
      <c r="V54" s="99">
        <f t="shared" si="21"/>
        <v>246100</v>
      </c>
      <c r="W54" s="99">
        <f t="shared" si="21"/>
        <v>221490</v>
      </c>
      <c r="X54" s="99">
        <f t="shared" si="21"/>
        <v>221490</v>
      </c>
      <c r="Y54" s="99">
        <f t="shared" si="21"/>
        <v>221490</v>
      </c>
      <c r="Z54" s="99">
        <f t="shared" si="21"/>
        <v>123050</v>
      </c>
      <c r="AA54" s="99">
        <f t="shared" si="21"/>
        <v>345000</v>
      </c>
      <c r="AB54" s="99">
        <f t="shared" si="21"/>
        <v>552000</v>
      </c>
      <c r="AC54" s="99">
        <f t="shared" si="21"/>
        <v>621000</v>
      </c>
      <c r="AD54" s="99">
        <f t="shared" si="21"/>
        <v>621000</v>
      </c>
      <c r="AE54" s="99">
        <f t="shared" si="21"/>
        <v>667000</v>
      </c>
      <c r="AF54" s="99">
        <f t="shared" si="21"/>
        <v>736000</v>
      </c>
      <c r="AG54" s="99">
        <f t="shared" si="21"/>
        <v>621000</v>
      </c>
      <c r="AH54" s="99">
        <f t="shared" si="21"/>
        <v>667000</v>
      </c>
      <c r="AI54" s="99">
        <f t="shared" si="21"/>
        <v>552000</v>
      </c>
      <c r="AJ54" s="99">
        <f t="shared" si="21"/>
        <v>552000</v>
      </c>
      <c r="AK54" s="99">
        <f t="shared" si="21"/>
        <v>552000</v>
      </c>
      <c r="AL54" s="99">
        <f t="shared" si="21"/>
        <v>345000</v>
      </c>
      <c r="AM54" s="99">
        <f t="shared" si="21"/>
        <v>0</v>
      </c>
      <c r="AN54" s="99">
        <f t="shared" si="21"/>
        <v>0</v>
      </c>
      <c r="AO54" s="99">
        <f t="shared" si="21"/>
        <v>0</v>
      </c>
      <c r="AP54" s="99">
        <f t="shared" si="21"/>
        <v>0</v>
      </c>
      <c r="AQ54" s="99">
        <f t="shared" si="21"/>
        <v>0</v>
      </c>
      <c r="AR54" s="99">
        <f t="shared" si="21"/>
        <v>0</v>
      </c>
      <c r="AS54" s="99">
        <f t="shared" si="21"/>
        <v>0</v>
      </c>
      <c r="AT54" s="99">
        <f t="shared" si="21"/>
        <v>0</v>
      </c>
      <c r="AU54" s="99">
        <f t="shared" si="21"/>
        <v>0</v>
      </c>
      <c r="AV54" s="99">
        <f t="shared" si="21"/>
        <v>0</v>
      </c>
      <c r="AW54" s="99">
        <f t="shared" si="21"/>
        <v>0</v>
      </c>
      <c r="AX54" s="99">
        <f t="shared" si="21"/>
        <v>0</v>
      </c>
      <c r="AY54" s="99">
        <f t="shared" si="21"/>
        <v>0</v>
      </c>
      <c r="AZ54" s="99">
        <f t="shared" si="21"/>
        <v>0</v>
      </c>
      <c r="BA54" s="99">
        <f t="shared" si="21"/>
        <v>0</v>
      </c>
      <c r="BB54" s="99">
        <f t="shared" si="21"/>
        <v>0</v>
      </c>
      <c r="BC54" s="99">
        <f t="shared" si="21"/>
        <v>0</v>
      </c>
      <c r="BD54" s="99">
        <f t="shared" si="21"/>
        <v>0</v>
      </c>
      <c r="BE54" s="99">
        <f t="shared" si="21"/>
        <v>0</v>
      </c>
      <c r="BF54" s="99">
        <f t="shared" si="21"/>
        <v>0</v>
      </c>
      <c r="BG54" s="99">
        <f t="shared" si="21"/>
        <v>0</v>
      </c>
      <c r="BH54" s="99">
        <f t="shared" si="21"/>
        <v>0</v>
      </c>
      <c r="BI54" s="99">
        <f t="shared" si="21"/>
        <v>0</v>
      </c>
      <c r="BJ54" s="99">
        <f t="shared" si="21"/>
        <v>0</v>
      </c>
      <c r="BK54" s="118">
        <f>SUM(C54:BJ54)</f>
        <v>9934620</v>
      </c>
    </row>
    <row r="55" spans="1:63" outlineLevel="1" x14ac:dyDescent="0.15">
      <c r="A55" s="33"/>
    </row>
    <row r="56" spans="1:63" outlineLevel="1" x14ac:dyDescent="0.15">
      <c r="A56" s="16" t="s">
        <v>312</v>
      </c>
    </row>
    <row r="57" spans="1:63" outlineLevel="1" x14ac:dyDescent="0.15">
      <c r="A57" s="16"/>
    </row>
    <row r="58" spans="1:63" outlineLevel="1" x14ac:dyDescent="0.15">
      <c r="A58" s="47" t="str">
        <f>'COGS-PRICE-MARGIN_CWS'!$A$28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'COGS-PRICE-MARGIN_CWS'!$E78*Z$50</f>
        <v>69550</v>
      </c>
      <c r="AA58" s="97">
        <f>'COGS-PRICE-MARGIN_CWS'!$E128*AA$50</f>
        <v>195000</v>
      </c>
      <c r="AB58" s="97">
        <f>'COGS-PRICE-MARGIN_CWS'!$E128*AB$50</f>
        <v>312000</v>
      </c>
      <c r="AC58" s="97">
        <f>'COGS-PRICE-MARGIN_CWS'!$E128*AC$50</f>
        <v>351000</v>
      </c>
      <c r="AD58" s="97">
        <f>'COGS-PRICE-MARGIN_CWS'!$E128*AD$50</f>
        <v>351000</v>
      </c>
      <c r="AE58" s="97">
        <f>'COGS-PRICE-MARGIN_CWS'!$E128*AE$50</f>
        <v>377000</v>
      </c>
      <c r="AF58" s="97">
        <f>'COGS-PRICE-MARGIN_CWS'!$E128*AF$50</f>
        <v>416000</v>
      </c>
      <c r="AG58" s="97">
        <f>'COGS-PRICE-MARGIN_CWS'!$E128*AG$50</f>
        <v>351000</v>
      </c>
      <c r="AH58" s="97">
        <f>'COGS-PRICE-MARGIN_CWS'!$E128*AH$50</f>
        <v>377000</v>
      </c>
      <c r="AI58" s="97">
        <f>'COGS-PRICE-MARGIN_CWS'!$E128*AI$50</f>
        <v>312000</v>
      </c>
      <c r="AJ58" s="97">
        <f>'COGS-PRICE-MARGIN_CWS'!$E128*AJ$50</f>
        <v>312000</v>
      </c>
      <c r="AK58" s="97">
        <f>'COGS-PRICE-MARGIN_CWS'!$E128*AK$50</f>
        <v>312000</v>
      </c>
      <c r="AL58" s="97">
        <f>'COGS-PRICE-MARGIN_CWS'!$E128*AL$50</f>
        <v>195000</v>
      </c>
      <c r="AM58" s="97">
        <f>'COGS-PRICE-MARGIN_CWS'!$E119*AM50</f>
        <v>0</v>
      </c>
      <c r="AN58" s="97">
        <f>'COGS-PRICE-MARGIN_CWS'!$E119*AN50</f>
        <v>0</v>
      </c>
      <c r="AO58" s="97">
        <f>'COGS-PRICE-MARGIN_CWS'!$E119*AO50</f>
        <v>0</v>
      </c>
      <c r="AP58" s="97">
        <f>'COGS-PRICE-MARGIN_CWS'!$E119*AP50</f>
        <v>0</v>
      </c>
      <c r="AQ58" s="97">
        <f>'COGS-PRICE-MARGIN_CWS'!$E119*AQ50</f>
        <v>0</v>
      </c>
      <c r="AR58" s="97">
        <f>'COGS-PRICE-MARGIN_CWS'!$E119*AR50</f>
        <v>0</v>
      </c>
      <c r="AS58" s="97">
        <f>'COGS-PRICE-MARGIN_CWS'!$E119*AS50</f>
        <v>0</v>
      </c>
      <c r="AT58" s="97">
        <f>'COGS-PRICE-MARGIN_CWS'!$E119*AT50</f>
        <v>0</v>
      </c>
      <c r="AU58" s="97">
        <f>'COGS-PRICE-MARGIN_CWS'!$E119*AU50</f>
        <v>0</v>
      </c>
      <c r="AV58" s="97">
        <f>'COGS-PRICE-MARGIN_CWS'!$E119*AV50</f>
        <v>0</v>
      </c>
      <c r="AW58" s="97">
        <f>'COGS-PRICE-MARGIN_CWS'!$E119*AW50</f>
        <v>0</v>
      </c>
      <c r="AX58" s="97">
        <f>'COGS-PRICE-MARGIN_CWS'!$E119*AX50</f>
        <v>0</v>
      </c>
      <c r="AY58" s="97">
        <f>'COGS-PRICE-MARGIN_CWS'!$E140*AY50</f>
        <v>0</v>
      </c>
      <c r="AZ58" s="97">
        <f>'COGS-PRICE-MARGIN_CWS'!$E140*AZ50</f>
        <v>0</v>
      </c>
      <c r="BA58" s="97">
        <f>'COGS-PRICE-MARGIN_CWS'!$E140*BA50</f>
        <v>0</v>
      </c>
      <c r="BB58" s="97">
        <f>'COGS-PRICE-MARGIN_CWS'!$E140*BB50</f>
        <v>0</v>
      </c>
      <c r="BC58" s="97">
        <f>'COGS-PRICE-MARGIN_CWS'!$E140*BC50</f>
        <v>0</v>
      </c>
      <c r="BD58" s="97">
        <f>'COGS-PRICE-MARGIN_CWS'!$E140*BD50</f>
        <v>0</v>
      </c>
      <c r="BE58" s="97">
        <f>'COGS-PRICE-MARGIN_CWS'!$E140*BE50</f>
        <v>0</v>
      </c>
      <c r="BF58" s="97">
        <f>'COGS-PRICE-MARGIN_CWS'!$E140*BF50</f>
        <v>0</v>
      </c>
      <c r="BG58" s="97">
        <f>'COGS-PRICE-MARGIN_CWS'!$E140*BG50</f>
        <v>0</v>
      </c>
      <c r="BH58" s="97">
        <f>'COGS-PRICE-MARGIN_CWS'!$E140*BH50</f>
        <v>0</v>
      </c>
      <c r="BI58" s="97">
        <f>'COGS-PRICE-MARGIN_CWS'!$E140*BI50</f>
        <v>0</v>
      </c>
      <c r="BJ58" s="97">
        <f>'COGS-PRICE-MARGIN_CWS'!$E140*BJ50</f>
        <v>0</v>
      </c>
      <c r="BK58" s="118">
        <f>SUM(C58:BJ58)</f>
        <v>5645640</v>
      </c>
    </row>
    <row r="59" spans="1:63" outlineLevel="1" x14ac:dyDescent="0.15">
      <c r="A59" s="47" t="str">
        <f>'COGS-PRICE-MARGIN_CWS'!$A$29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>
        <f>'COGS-PRICE-MARGIN_CWS'!$E129*AA$50</f>
        <v>7500</v>
      </c>
      <c r="AB59" s="97">
        <f>'COGS-PRICE-MARGIN_CWS'!$E129*AB$50</f>
        <v>12000</v>
      </c>
      <c r="AC59" s="97">
        <f>'COGS-PRICE-MARGIN_CWS'!$E129*AC$50</f>
        <v>13500</v>
      </c>
      <c r="AD59" s="97">
        <f>'COGS-PRICE-MARGIN_CWS'!$E129*AD$50</f>
        <v>13500</v>
      </c>
      <c r="AE59" s="97">
        <f>'COGS-PRICE-MARGIN_CWS'!$E129*AE$50</f>
        <v>14500</v>
      </c>
      <c r="AF59" s="97">
        <f>'COGS-PRICE-MARGIN_CWS'!$E129*AF$50</f>
        <v>16000</v>
      </c>
      <c r="AG59" s="97">
        <f>'COGS-PRICE-MARGIN_CWS'!$E129*AG$50</f>
        <v>13500</v>
      </c>
      <c r="AH59" s="97">
        <f>'COGS-PRICE-MARGIN_CWS'!$E129*AH$50</f>
        <v>14500</v>
      </c>
      <c r="AI59" s="97">
        <f>'COGS-PRICE-MARGIN_CWS'!$E129*AI$50</f>
        <v>12000</v>
      </c>
      <c r="AJ59" s="97">
        <f>'COGS-PRICE-MARGIN_CWS'!$E129*AJ$50</f>
        <v>12000</v>
      </c>
      <c r="AK59" s="97">
        <f>'COGS-PRICE-MARGIN_CWS'!$E129*AK$50</f>
        <v>12000</v>
      </c>
      <c r="AL59" s="97">
        <f>'COGS-PRICE-MARGIN_CWS'!$E129*AL$50</f>
        <v>7500</v>
      </c>
      <c r="AM59" s="97">
        <f>'COGS-PRICE-MARGIN_CWS'!$E120*AM50</f>
        <v>0</v>
      </c>
      <c r="AN59" s="97">
        <f>'COGS-PRICE-MARGIN_CWS'!$E120*AN50</f>
        <v>0</v>
      </c>
      <c r="AO59" s="97">
        <f>'COGS-PRICE-MARGIN_CWS'!$E120*AO50</f>
        <v>0</v>
      </c>
      <c r="AP59" s="97">
        <f>'COGS-PRICE-MARGIN_CWS'!$E120*AP50</f>
        <v>0</v>
      </c>
      <c r="AQ59" s="97">
        <f>'COGS-PRICE-MARGIN_CWS'!$E120*AQ50</f>
        <v>0</v>
      </c>
      <c r="AR59" s="97">
        <f>'COGS-PRICE-MARGIN_CWS'!$E120*AR50</f>
        <v>0</v>
      </c>
      <c r="AS59" s="97">
        <f>'COGS-PRICE-MARGIN_CWS'!$E120*AS50</f>
        <v>0</v>
      </c>
      <c r="AT59" s="97">
        <f>'COGS-PRICE-MARGIN_CWS'!$E120*AT50</f>
        <v>0</v>
      </c>
      <c r="AU59" s="97">
        <f>'COGS-PRICE-MARGIN_CWS'!$E120*AU50</f>
        <v>0</v>
      </c>
      <c r="AV59" s="97">
        <f>'COGS-PRICE-MARGIN_CWS'!$E120*AV50</f>
        <v>0</v>
      </c>
      <c r="AW59" s="97">
        <f>'COGS-PRICE-MARGIN_CWS'!$E120*AW50</f>
        <v>0</v>
      </c>
      <c r="AX59" s="97">
        <f>'COGS-PRICE-MARGIN_CWS'!$E120*AX50</f>
        <v>0</v>
      </c>
      <c r="AY59" s="97">
        <f>'COGS-PRICE-MARGIN_CWS'!$E141*AY50</f>
        <v>0</v>
      </c>
      <c r="AZ59" s="97">
        <f>'COGS-PRICE-MARGIN_CWS'!$E141*AZ50</f>
        <v>0</v>
      </c>
      <c r="BA59" s="97">
        <f>'COGS-PRICE-MARGIN_CWS'!$E141*BA50</f>
        <v>0</v>
      </c>
      <c r="BB59" s="97">
        <f>'COGS-PRICE-MARGIN_CWS'!$E141*BB50</f>
        <v>0</v>
      </c>
      <c r="BC59" s="97">
        <f>'COGS-PRICE-MARGIN_CWS'!$E141*BC50</f>
        <v>0</v>
      </c>
      <c r="BD59" s="97">
        <f>'COGS-PRICE-MARGIN_CWS'!$E141*BD50</f>
        <v>0</v>
      </c>
      <c r="BE59" s="97">
        <f>'COGS-PRICE-MARGIN_CWS'!$E141*BE50</f>
        <v>0</v>
      </c>
      <c r="BF59" s="97">
        <f>'COGS-PRICE-MARGIN_CWS'!$E141*BF50</f>
        <v>0</v>
      </c>
      <c r="BG59" s="97">
        <f>'COGS-PRICE-MARGIN_CWS'!$E141*BG50</f>
        <v>0</v>
      </c>
      <c r="BH59" s="97">
        <f>'COGS-PRICE-MARGIN_CWS'!$E141*BH50</f>
        <v>0</v>
      </c>
      <c r="BI59" s="97">
        <f>'COGS-PRICE-MARGIN_CWS'!$E141*BI50</f>
        <v>0</v>
      </c>
      <c r="BJ59" s="97">
        <f>'COGS-PRICE-MARGIN_CWS'!$E141*BJ50</f>
        <v>0</v>
      </c>
      <c r="BK59" s="118">
        <f>SUM(C59:BJ59)</f>
        <v>217140</v>
      </c>
    </row>
    <row r="60" spans="1:63" outlineLevel="1" x14ac:dyDescent="0.15">
      <c r="A60" s="17" t="s">
        <v>327</v>
      </c>
      <c r="C60" s="169">
        <f>'COGS-PRICE-MARGIN_CWS'!$E30*C50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>
        <f>'COGS-PRICE-MARGIN_CWS'!$E130*AA$50</f>
        <v>0</v>
      </c>
      <c r="AB60" s="97">
        <f>'COGS-PRICE-MARGIN_CWS'!$E130*AB$50</f>
        <v>0</v>
      </c>
      <c r="AC60" s="97">
        <f>'COGS-PRICE-MARGIN_CWS'!$E130*AC$50</f>
        <v>0</v>
      </c>
      <c r="AD60" s="97">
        <f>'COGS-PRICE-MARGIN_CWS'!$E130*AD$50</f>
        <v>0</v>
      </c>
      <c r="AE60" s="97">
        <f>'COGS-PRICE-MARGIN_CWS'!$E130*AE$50</f>
        <v>0</v>
      </c>
      <c r="AF60" s="97">
        <f>'COGS-PRICE-MARGIN_CWS'!$E130*AF$50</f>
        <v>0</v>
      </c>
      <c r="AG60" s="97">
        <f>'COGS-PRICE-MARGIN_CWS'!$E130*AG$50</f>
        <v>0</v>
      </c>
      <c r="AH60" s="97">
        <f>'COGS-PRICE-MARGIN_CWS'!$E130*AH$50</f>
        <v>0</v>
      </c>
      <c r="AI60" s="97">
        <f>'COGS-PRICE-MARGIN_CWS'!$E130*AI$50</f>
        <v>0</v>
      </c>
      <c r="AJ60" s="97">
        <f>'COGS-PRICE-MARGIN_CWS'!$E130*AJ$50</f>
        <v>0</v>
      </c>
      <c r="AK60" s="97">
        <f>'COGS-PRICE-MARGIN_CWS'!$E130*AK$50</f>
        <v>0</v>
      </c>
      <c r="AL60" s="97">
        <f>'COGS-PRICE-MARGIN_CWS'!$E130*AL$50</f>
        <v>0</v>
      </c>
      <c r="AM60" s="97">
        <f>'COGS-PRICE-MARGIN_CWS'!$E121*AM50</f>
        <v>0</v>
      </c>
      <c r="AN60" s="97">
        <f>'COGS-PRICE-MARGIN_CWS'!$E121*AN50</f>
        <v>0</v>
      </c>
      <c r="AO60" s="97">
        <f>'COGS-PRICE-MARGIN_CWS'!$E121*AO50</f>
        <v>0</v>
      </c>
      <c r="AP60" s="97">
        <f>'COGS-PRICE-MARGIN_CWS'!$E121*AP50</f>
        <v>0</v>
      </c>
      <c r="AQ60" s="97">
        <f>'COGS-PRICE-MARGIN_CWS'!$E121*AQ50</f>
        <v>0</v>
      </c>
      <c r="AR60" s="97">
        <f>'COGS-PRICE-MARGIN_CWS'!$E121*AR50</f>
        <v>0</v>
      </c>
      <c r="AS60" s="97">
        <f>'COGS-PRICE-MARGIN_CWS'!$E121*AS50</f>
        <v>0</v>
      </c>
      <c r="AT60" s="97">
        <f>'COGS-PRICE-MARGIN_CWS'!$E121*AT50</f>
        <v>0</v>
      </c>
      <c r="AU60" s="97">
        <f>'COGS-PRICE-MARGIN_CWS'!$E121*AU50</f>
        <v>0</v>
      </c>
      <c r="AV60" s="97">
        <f>'COGS-PRICE-MARGIN_CWS'!$E121*AV50</f>
        <v>0</v>
      </c>
      <c r="AW60" s="97">
        <f>'COGS-PRICE-MARGIN_CWS'!$E121*AW50</f>
        <v>0</v>
      </c>
      <c r="AX60" s="97">
        <f>'COGS-PRICE-MARGIN_CWS'!$E121*AX50</f>
        <v>0</v>
      </c>
      <c r="AY60" s="97">
        <f>'COGS-PRICE-MARGIN_CWS'!$E142*AY50</f>
        <v>0</v>
      </c>
      <c r="AZ60" s="97">
        <f>'COGS-PRICE-MARGIN_CWS'!$E142*AZ50</f>
        <v>0</v>
      </c>
      <c r="BA60" s="97">
        <f>'COGS-PRICE-MARGIN_CWS'!$E142*BA50</f>
        <v>0</v>
      </c>
      <c r="BB60" s="97">
        <f>'COGS-PRICE-MARGIN_CWS'!$E142*BB50</f>
        <v>0</v>
      </c>
      <c r="BC60" s="97">
        <f>'COGS-PRICE-MARGIN_CWS'!$E142*BC50</f>
        <v>0</v>
      </c>
      <c r="BD60" s="97">
        <f>'COGS-PRICE-MARGIN_CWS'!$E142*BD50</f>
        <v>0</v>
      </c>
      <c r="BE60" s="97">
        <f>'COGS-PRICE-MARGIN_CWS'!$E142*BE50</f>
        <v>0</v>
      </c>
      <c r="BF60" s="97">
        <f>'COGS-PRICE-MARGIN_CWS'!$E142*BF50</f>
        <v>0</v>
      </c>
      <c r="BG60" s="97">
        <f>'COGS-PRICE-MARGIN_CWS'!$E142*BG50</f>
        <v>0</v>
      </c>
      <c r="BH60" s="97">
        <f>'COGS-PRICE-MARGIN_CWS'!$E142*BH50</f>
        <v>0</v>
      </c>
      <c r="BI60" s="97">
        <f>'COGS-PRICE-MARGIN_CWS'!$E142*BI50</f>
        <v>0</v>
      </c>
      <c r="BJ60" s="97">
        <f>'COGS-PRICE-MARGIN_CWS'!$E142*BJ50</f>
        <v>0</v>
      </c>
      <c r="BK60" s="118">
        <f>SUM(C60:BJ60)</f>
        <v>0</v>
      </c>
    </row>
    <row r="61" spans="1:63" outlineLevel="1" x14ac:dyDescent="0.15">
      <c r="A61" s="17" t="s">
        <v>325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>
        <f>'COGS-PRICE-MARGIN_CWS'!$E131*AA$50</f>
        <v>0</v>
      </c>
      <c r="AB61" s="97">
        <f>'COGS-PRICE-MARGIN_CWS'!$E131*AB$50</f>
        <v>0</v>
      </c>
      <c r="AC61" s="97">
        <f>'COGS-PRICE-MARGIN_CWS'!$E131*AC$50</f>
        <v>0</v>
      </c>
      <c r="AD61" s="97">
        <f>'COGS-PRICE-MARGIN_CWS'!$E131*AD$50</f>
        <v>0</v>
      </c>
      <c r="AE61" s="97">
        <f>'COGS-PRICE-MARGIN_CWS'!$E131*AE$50</f>
        <v>0</v>
      </c>
      <c r="AF61" s="97">
        <f>'COGS-PRICE-MARGIN_CWS'!$E131*AF$50</f>
        <v>0</v>
      </c>
      <c r="AG61" s="97">
        <f>'COGS-PRICE-MARGIN_CWS'!$E131*AG$50</f>
        <v>0</v>
      </c>
      <c r="AH61" s="97">
        <f>'COGS-PRICE-MARGIN_CWS'!$E131*AH$50</f>
        <v>0</v>
      </c>
      <c r="AI61" s="97">
        <f>'COGS-PRICE-MARGIN_CWS'!$E131*AI$50</f>
        <v>0</v>
      </c>
      <c r="AJ61" s="97">
        <f>'COGS-PRICE-MARGIN_CWS'!$E131*AJ$50</f>
        <v>0</v>
      </c>
      <c r="AK61" s="97">
        <f>'COGS-PRICE-MARGIN_CWS'!$E131*AK$50</f>
        <v>0</v>
      </c>
      <c r="AL61" s="97">
        <f>'COGS-PRICE-MARGIN_CWS'!$E131*AL$50</f>
        <v>0</v>
      </c>
      <c r="AM61" s="97">
        <f>'COGS-PRICE-MARGIN_CWS'!$E122*AM50</f>
        <v>0</v>
      </c>
      <c r="AN61" s="97">
        <f>'COGS-PRICE-MARGIN_CWS'!$E122*AN50</f>
        <v>0</v>
      </c>
      <c r="AO61" s="97">
        <f>'COGS-PRICE-MARGIN_CWS'!$E122*AO50</f>
        <v>0</v>
      </c>
      <c r="AP61" s="97">
        <f>'COGS-PRICE-MARGIN_CWS'!$E122*AP50</f>
        <v>0</v>
      </c>
      <c r="AQ61" s="97">
        <f>'COGS-PRICE-MARGIN_CWS'!$E122*AQ50</f>
        <v>0</v>
      </c>
      <c r="AR61" s="97">
        <f>'COGS-PRICE-MARGIN_CWS'!$E122*AR50</f>
        <v>0</v>
      </c>
      <c r="AS61" s="97">
        <f>'COGS-PRICE-MARGIN_CWS'!$E122*AS50</f>
        <v>0</v>
      </c>
      <c r="AT61" s="97">
        <f>'COGS-PRICE-MARGIN_CWS'!$E122*AT50</f>
        <v>0</v>
      </c>
      <c r="AU61" s="97">
        <f>'COGS-PRICE-MARGIN_CWS'!$E122*AU50</f>
        <v>0</v>
      </c>
      <c r="AV61" s="97">
        <f>'COGS-PRICE-MARGIN_CWS'!$E122*AV50</f>
        <v>0</v>
      </c>
      <c r="AW61" s="97">
        <f>'COGS-PRICE-MARGIN_CWS'!$E122*AW50</f>
        <v>0</v>
      </c>
      <c r="AX61" s="97">
        <f>'COGS-PRICE-MARGIN_CWS'!$E122*AX50</f>
        <v>0</v>
      </c>
      <c r="AY61" s="97">
        <f>'COGS-PRICE-MARGIN_CWS'!$E143*AY50</f>
        <v>0</v>
      </c>
      <c r="AZ61" s="97">
        <f>'COGS-PRICE-MARGIN_CWS'!$E143*AZ50</f>
        <v>0</v>
      </c>
      <c r="BA61" s="97">
        <f>'COGS-PRICE-MARGIN_CWS'!$E143*BA50</f>
        <v>0</v>
      </c>
      <c r="BB61" s="97">
        <f>'COGS-PRICE-MARGIN_CWS'!$E143*BB50</f>
        <v>0</v>
      </c>
      <c r="BC61" s="97">
        <f>'COGS-PRICE-MARGIN_CWS'!$E143*BC50</f>
        <v>0</v>
      </c>
      <c r="BD61" s="97">
        <f>'COGS-PRICE-MARGIN_CWS'!$E143*BD50</f>
        <v>0</v>
      </c>
      <c r="BE61" s="97">
        <f>'COGS-PRICE-MARGIN_CWS'!$E143*BE50</f>
        <v>0</v>
      </c>
      <c r="BF61" s="97">
        <f>'COGS-PRICE-MARGIN_CWS'!$E143*BF50</f>
        <v>0</v>
      </c>
      <c r="BG61" s="97">
        <f>'COGS-PRICE-MARGIN_CWS'!$E143*BG50</f>
        <v>0</v>
      </c>
      <c r="BH61" s="97">
        <f>'COGS-PRICE-MARGIN_CWS'!$E143*BH50</f>
        <v>0</v>
      </c>
      <c r="BI61" s="97">
        <f>'COGS-PRICE-MARGIN_CWS'!$E143*BI50</f>
        <v>0</v>
      </c>
      <c r="BJ61" s="97">
        <f>'COGS-PRICE-MARGIN_CWS'!$E143*BJ50</f>
        <v>0</v>
      </c>
      <c r="BK61" s="118">
        <f>SUM(C61:BJ61)</f>
        <v>0</v>
      </c>
    </row>
    <row r="62" spans="1:63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outlineLevel="1" x14ac:dyDescent="0.15">
      <c r="A63" s="16" t="s">
        <v>342</v>
      </c>
      <c r="C63" s="369">
        <f>SUM(C58:C61)</f>
        <v>0</v>
      </c>
      <c r="D63" s="369">
        <f t="shared" ref="D63:N63" si="22">SUM(D58:D61)</f>
        <v>0</v>
      </c>
      <c r="E63" s="369">
        <f t="shared" si="22"/>
        <v>0</v>
      </c>
      <c r="F63" s="99">
        <f t="shared" si="22"/>
        <v>40500</v>
      </c>
      <c r="G63" s="99">
        <f t="shared" si="22"/>
        <v>40500</v>
      </c>
      <c r="H63" s="99">
        <f t="shared" si="22"/>
        <v>40500</v>
      </c>
      <c r="I63" s="99">
        <f t="shared" si="22"/>
        <v>40500</v>
      </c>
      <c r="J63" s="99">
        <f t="shared" si="22"/>
        <v>40500</v>
      </c>
      <c r="K63" s="99">
        <f t="shared" si="22"/>
        <v>40500</v>
      </c>
      <c r="L63" s="99">
        <f t="shared" si="22"/>
        <v>40500</v>
      </c>
      <c r="M63" s="99">
        <f t="shared" si="22"/>
        <v>40500</v>
      </c>
      <c r="N63" s="99">
        <f t="shared" si="22"/>
        <v>27000</v>
      </c>
      <c r="O63" s="99">
        <f>SUM(O58:O61)</f>
        <v>72225</v>
      </c>
      <c r="P63" s="99">
        <f t="shared" ref="P63:BJ63" si="23">SUM(P58:P61)</f>
        <v>130005</v>
      </c>
      <c r="Q63" s="99">
        <f t="shared" si="23"/>
        <v>130005</v>
      </c>
      <c r="R63" s="99">
        <f t="shared" si="23"/>
        <v>130005</v>
      </c>
      <c r="S63" s="99">
        <f t="shared" si="23"/>
        <v>144450</v>
      </c>
      <c r="T63" s="99">
        <f t="shared" si="23"/>
        <v>158895</v>
      </c>
      <c r="U63" s="99">
        <f t="shared" si="23"/>
        <v>130005</v>
      </c>
      <c r="V63" s="99">
        <f t="shared" si="23"/>
        <v>144450</v>
      </c>
      <c r="W63" s="99">
        <f t="shared" si="23"/>
        <v>130005</v>
      </c>
      <c r="X63" s="99">
        <f t="shared" si="23"/>
        <v>130005</v>
      </c>
      <c r="Y63" s="99">
        <f t="shared" si="23"/>
        <v>130005</v>
      </c>
      <c r="Z63" s="99">
        <f t="shared" si="23"/>
        <v>72225</v>
      </c>
      <c r="AA63" s="99">
        <f t="shared" si="23"/>
        <v>202500</v>
      </c>
      <c r="AB63" s="99">
        <f t="shared" si="23"/>
        <v>324000</v>
      </c>
      <c r="AC63" s="99">
        <f t="shared" si="23"/>
        <v>364500</v>
      </c>
      <c r="AD63" s="99">
        <f t="shared" si="23"/>
        <v>364500</v>
      </c>
      <c r="AE63" s="99">
        <f t="shared" si="23"/>
        <v>391500</v>
      </c>
      <c r="AF63" s="99">
        <f t="shared" si="23"/>
        <v>432000</v>
      </c>
      <c r="AG63" s="99">
        <f t="shared" si="23"/>
        <v>364500</v>
      </c>
      <c r="AH63" s="99">
        <f t="shared" si="23"/>
        <v>391500</v>
      </c>
      <c r="AI63" s="99">
        <f t="shared" si="23"/>
        <v>324000</v>
      </c>
      <c r="AJ63" s="99">
        <f t="shared" si="23"/>
        <v>324000</v>
      </c>
      <c r="AK63" s="99">
        <f t="shared" si="23"/>
        <v>324000</v>
      </c>
      <c r="AL63" s="99">
        <f t="shared" si="23"/>
        <v>202500</v>
      </c>
      <c r="AM63" s="99">
        <f t="shared" si="23"/>
        <v>0</v>
      </c>
      <c r="AN63" s="99">
        <f t="shared" si="23"/>
        <v>0</v>
      </c>
      <c r="AO63" s="99">
        <f t="shared" si="23"/>
        <v>0</v>
      </c>
      <c r="AP63" s="99">
        <f t="shared" si="23"/>
        <v>0</v>
      </c>
      <c r="AQ63" s="99">
        <f t="shared" si="23"/>
        <v>0</v>
      </c>
      <c r="AR63" s="99">
        <f t="shared" si="23"/>
        <v>0</v>
      </c>
      <c r="AS63" s="99">
        <f t="shared" si="23"/>
        <v>0</v>
      </c>
      <c r="AT63" s="99">
        <f t="shared" si="23"/>
        <v>0</v>
      </c>
      <c r="AU63" s="99">
        <f t="shared" si="23"/>
        <v>0</v>
      </c>
      <c r="AV63" s="99">
        <f t="shared" si="23"/>
        <v>0</v>
      </c>
      <c r="AW63" s="99">
        <f t="shared" si="23"/>
        <v>0</v>
      </c>
      <c r="AX63" s="99">
        <f t="shared" si="23"/>
        <v>0</v>
      </c>
      <c r="AY63" s="99">
        <f t="shared" si="23"/>
        <v>0</v>
      </c>
      <c r="AZ63" s="99">
        <f t="shared" si="23"/>
        <v>0</v>
      </c>
      <c r="BA63" s="99">
        <f t="shared" si="23"/>
        <v>0</v>
      </c>
      <c r="BB63" s="99">
        <f t="shared" si="23"/>
        <v>0</v>
      </c>
      <c r="BC63" s="99">
        <f t="shared" si="23"/>
        <v>0</v>
      </c>
      <c r="BD63" s="99">
        <f t="shared" si="23"/>
        <v>0</v>
      </c>
      <c r="BE63" s="99">
        <f t="shared" si="23"/>
        <v>0</v>
      </c>
      <c r="BF63" s="99">
        <f t="shared" si="23"/>
        <v>0</v>
      </c>
      <c r="BG63" s="99">
        <f t="shared" si="23"/>
        <v>0</v>
      </c>
      <c r="BH63" s="99">
        <f t="shared" si="23"/>
        <v>0</v>
      </c>
      <c r="BI63" s="99">
        <f t="shared" si="23"/>
        <v>0</v>
      </c>
      <c r="BJ63" s="99">
        <f t="shared" si="23"/>
        <v>0</v>
      </c>
      <c r="BK63" s="118">
        <f>SUM(C63:BJ63)</f>
        <v>5862780</v>
      </c>
    </row>
    <row r="64" spans="1:63" s="14" customFormat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outlineLevel="1" x14ac:dyDescent="0.15">
      <c r="A65" s="73" t="s">
        <v>339</v>
      </c>
      <c r="C65" s="369">
        <f t="shared" ref="C65:BJ65" si="24">C54-C63</f>
        <v>0</v>
      </c>
      <c r="D65" s="369">
        <f t="shared" si="24"/>
        <v>0</v>
      </c>
      <c r="E65" s="369">
        <f t="shared" si="24"/>
        <v>0</v>
      </c>
      <c r="F65" s="99">
        <f t="shared" si="24"/>
        <v>22290</v>
      </c>
      <c r="G65" s="99">
        <f t="shared" si="24"/>
        <v>22290</v>
      </c>
      <c r="H65" s="99">
        <f t="shared" si="24"/>
        <v>22290</v>
      </c>
      <c r="I65" s="99">
        <f t="shared" si="24"/>
        <v>22290</v>
      </c>
      <c r="J65" s="99">
        <f t="shared" si="24"/>
        <v>22290</v>
      </c>
      <c r="K65" s="99">
        <f t="shared" si="24"/>
        <v>22290</v>
      </c>
      <c r="L65" s="99">
        <f t="shared" si="24"/>
        <v>22290</v>
      </c>
      <c r="M65" s="99">
        <f t="shared" si="24"/>
        <v>22290</v>
      </c>
      <c r="N65" s="99">
        <f t="shared" si="24"/>
        <v>14860</v>
      </c>
      <c r="O65" s="99">
        <f t="shared" si="24"/>
        <v>50825</v>
      </c>
      <c r="P65" s="99">
        <f t="shared" si="24"/>
        <v>91485</v>
      </c>
      <c r="Q65" s="99">
        <f t="shared" si="24"/>
        <v>91485</v>
      </c>
      <c r="R65" s="99">
        <f t="shared" si="24"/>
        <v>91485</v>
      </c>
      <c r="S65" s="99">
        <f t="shared" si="24"/>
        <v>101650</v>
      </c>
      <c r="T65" s="99">
        <f t="shared" si="24"/>
        <v>111815</v>
      </c>
      <c r="U65" s="99">
        <f t="shared" si="24"/>
        <v>91485</v>
      </c>
      <c r="V65" s="99">
        <f t="shared" si="24"/>
        <v>101650</v>
      </c>
      <c r="W65" s="99">
        <f t="shared" si="24"/>
        <v>91485</v>
      </c>
      <c r="X65" s="99">
        <f t="shared" si="24"/>
        <v>91485</v>
      </c>
      <c r="Y65" s="99">
        <f t="shared" si="24"/>
        <v>91485</v>
      </c>
      <c r="Z65" s="99">
        <f t="shared" si="24"/>
        <v>50825</v>
      </c>
      <c r="AA65" s="99">
        <f t="shared" si="24"/>
        <v>142500</v>
      </c>
      <c r="AB65" s="99">
        <f t="shared" si="24"/>
        <v>228000</v>
      </c>
      <c r="AC65" s="99">
        <f t="shared" si="24"/>
        <v>256500</v>
      </c>
      <c r="AD65" s="99">
        <f t="shared" si="24"/>
        <v>256500</v>
      </c>
      <c r="AE65" s="99">
        <f t="shared" si="24"/>
        <v>275500</v>
      </c>
      <c r="AF65" s="99">
        <f t="shared" si="24"/>
        <v>304000</v>
      </c>
      <c r="AG65" s="99">
        <f t="shared" si="24"/>
        <v>256500</v>
      </c>
      <c r="AH65" s="99">
        <f t="shared" si="24"/>
        <v>275500</v>
      </c>
      <c r="AI65" s="99">
        <f t="shared" si="24"/>
        <v>228000</v>
      </c>
      <c r="AJ65" s="99">
        <f t="shared" si="24"/>
        <v>228000</v>
      </c>
      <c r="AK65" s="99">
        <f t="shared" si="24"/>
        <v>228000</v>
      </c>
      <c r="AL65" s="99">
        <f t="shared" si="24"/>
        <v>142500</v>
      </c>
      <c r="AM65" s="99">
        <f t="shared" si="24"/>
        <v>0</v>
      </c>
      <c r="AN65" s="99">
        <f t="shared" si="24"/>
        <v>0</v>
      </c>
      <c r="AO65" s="99">
        <f t="shared" si="24"/>
        <v>0</v>
      </c>
      <c r="AP65" s="99">
        <f t="shared" si="24"/>
        <v>0</v>
      </c>
      <c r="AQ65" s="99">
        <f t="shared" si="24"/>
        <v>0</v>
      </c>
      <c r="AR65" s="99">
        <f t="shared" si="24"/>
        <v>0</v>
      </c>
      <c r="AS65" s="99">
        <f t="shared" si="24"/>
        <v>0</v>
      </c>
      <c r="AT65" s="99">
        <f t="shared" si="24"/>
        <v>0</v>
      </c>
      <c r="AU65" s="99">
        <f t="shared" si="24"/>
        <v>0</v>
      </c>
      <c r="AV65" s="99">
        <f t="shared" si="24"/>
        <v>0</v>
      </c>
      <c r="AW65" s="99">
        <f t="shared" si="24"/>
        <v>0</v>
      </c>
      <c r="AX65" s="99">
        <f t="shared" si="24"/>
        <v>0</v>
      </c>
      <c r="AY65" s="99">
        <f t="shared" si="24"/>
        <v>0</v>
      </c>
      <c r="AZ65" s="99">
        <f t="shared" si="24"/>
        <v>0</v>
      </c>
      <c r="BA65" s="99">
        <f t="shared" si="24"/>
        <v>0</v>
      </c>
      <c r="BB65" s="99">
        <f t="shared" si="24"/>
        <v>0</v>
      </c>
      <c r="BC65" s="99">
        <f t="shared" si="24"/>
        <v>0</v>
      </c>
      <c r="BD65" s="99">
        <f t="shared" si="24"/>
        <v>0</v>
      </c>
      <c r="BE65" s="99">
        <f t="shared" si="24"/>
        <v>0</v>
      </c>
      <c r="BF65" s="99">
        <f t="shared" si="24"/>
        <v>0</v>
      </c>
      <c r="BG65" s="99">
        <f t="shared" si="24"/>
        <v>0</v>
      </c>
      <c r="BH65" s="99">
        <f t="shared" si="24"/>
        <v>0</v>
      </c>
      <c r="BI65" s="99">
        <f t="shared" si="24"/>
        <v>0</v>
      </c>
      <c r="BJ65" s="99">
        <f t="shared" si="24"/>
        <v>0</v>
      </c>
      <c r="BK65" s="118">
        <f>SUM(C65:BJ65)</f>
        <v>4071840</v>
      </c>
    </row>
    <row r="66" spans="1:63" s="14" customFormat="1" outlineLevel="1" x14ac:dyDescent="0.15">
      <c r="A66" s="73" t="s">
        <v>326</v>
      </c>
      <c r="C66" s="100">
        <f>IF(C65&gt;0,(C65/C54),0)</f>
        <v>0</v>
      </c>
      <c r="D66" s="100">
        <f t="shared" ref="D66:BJ66" si="25">IF(D65&gt;0,(D65/D54),0)</f>
        <v>0</v>
      </c>
      <c r="E66" s="100">
        <f t="shared" si="25"/>
        <v>0</v>
      </c>
      <c r="F66" s="100">
        <f t="shared" si="25"/>
        <v>0.35499283325370284</v>
      </c>
      <c r="G66" s="100">
        <f t="shared" si="25"/>
        <v>0.35499283325370284</v>
      </c>
      <c r="H66" s="100">
        <f t="shared" si="25"/>
        <v>0.35499283325370284</v>
      </c>
      <c r="I66" s="100">
        <f t="shared" si="25"/>
        <v>0.35499283325370284</v>
      </c>
      <c r="J66" s="100">
        <f t="shared" si="25"/>
        <v>0.35499283325370284</v>
      </c>
      <c r="K66" s="100">
        <f t="shared" si="25"/>
        <v>0.35499283325370284</v>
      </c>
      <c r="L66" s="100">
        <f t="shared" si="25"/>
        <v>0.35499283325370284</v>
      </c>
      <c r="M66" s="100">
        <f t="shared" si="25"/>
        <v>0.35499283325370284</v>
      </c>
      <c r="N66" s="100">
        <f t="shared" si="25"/>
        <v>0.35499283325370284</v>
      </c>
      <c r="O66" s="100">
        <f t="shared" si="25"/>
        <v>0.41304347826086957</v>
      </c>
      <c r="P66" s="100">
        <f t="shared" si="25"/>
        <v>0.41304347826086957</v>
      </c>
      <c r="Q66" s="100">
        <f t="shared" si="25"/>
        <v>0.41304347826086957</v>
      </c>
      <c r="R66" s="100">
        <f t="shared" si="25"/>
        <v>0.41304347826086957</v>
      </c>
      <c r="S66" s="100">
        <f t="shared" si="25"/>
        <v>0.41304347826086957</v>
      </c>
      <c r="T66" s="100">
        <f t="shared" si="25"/>
        <v>0.41304347826086957</v>
      </c>
      <c r="U66" s="100">
        <f t="shared" si="25"/>
        <v>0.41304347826086957</v>
      </c>
      <c r="V66" s="100">
        <f t="shared" si="25"/>
        <v>0.41304347826086957</v>
      </c>
      <c r="W66" s="100">
        <f t="shared" si="25"/>
        <v>0.41304347826086957</v>
      </c>
      <c r="X66" s="100">
        <f t="shared" si="25"/>
        <v>0.41304347826086957</v>
      </c>
      <c r="Y66" s="100">
        <f t="shared" si="25"/>
        <v>0.41304347826086957</v>
      </c>
      <c r="Z66" s="100">
        <f t="shared" si="25"/>
        <v>0.41304347826086957</v>
      </c>
      <c r="AA66" s="100">
        <f t="shared" si="25"/>
        <v>0.41304347826086957</v>
      </c>
      <c r="AB66" s="100">
        <f t="shared" si="25"/>
        <v>0.41304347826086957</v>
      </c>
      <c r="AC66" s="100">
        <f t="shared" si="25"/>
        <v>0.41304347826086957</v>
      </c>
      <c r="AD66" s="100">
        <f t="shared" si="25"/>
        <v>0.41304347826086957</v>
      </c>
      <c r="AE66" s="100">
        <f t="shared" si="25"/>
        <v>0.41304347826086957</v>
      </c>
      <c r="AF66" s="100">
        <f t="shared" si="25"/>
        <v>0.41304347826086957</v>
      </c>
      <c r="AG66" s="100">
        <f t="shared" si="25"/>
        <v>0.41304347826086957</v>
      </c>
      <c r="AH66" s="100">
        <f t="shared" si="25"/>
        <v>0.41304347826086957</v>
      </c>
      <c r="AI66" s="100">
        <f t="shared" si="25"/>
        <v>0.41304347826086957</v>
      </c>
      <c r="AJ66" s="100">
        <f t="shared" si="25"/>
        <v>0.41304347826086957</v>
      </c>
      <c r="AK66" s="100">
        <f t="shared" si="25"/>
        <v>0.41304347826086957</v>
      </c>
      <c r="AL66" s="100">
        <f t="shared" si="25"/>
        <v>0.41304347826086957</v>
      </c>
      <c r="AM66" s="100">
        <f t="shared" si="25"/>
        <v>0</v>
      </c>
      <c r="AN66" s="100">
        <f t="shared" si="25"/>
        <v>0</v>
      </c>
      <c r="AO66" s="100">
        <f t="shared" si="25"/>
        <v>0</v>
      </c>
      <c r="AP66" s="100">
        <f t="shared" si="25"/>
        <v>0</v>
      </c>
      <c r="AQ66" s="100">
        <f t="shared" si="25"/>
        <v>0</v>
      </c>
      <c r="AR66" s="100">
        <f t="shared" si="25"/>
        <v>0</v>
      </c>
      <c r="AS66" s="100">
        <f t="shared" si="25"/>
        <v>0</v>
      </c>
      <c r="AT66" s="100">
        <f t="shared" si="25"/>
        <v>0</v>
      </c>
      <c r="AU66" s="100">
        <f t="shared" si="25"/>
        <v>0</v>
      </c>
      <c r="AV66" s="100">
        <f t="shared" si="25"/>
        <v>0</v>
      </c>
      <c r="AW66" s="100">
        <f t="shared" si="25"/>
        <v>0</v>
      </c>
      <c r="AX66" s="100">
        <f t="shared" si="25"/>
        <v>0</v>
      </c>
      <c r="AY66" s="100">
        <f t="shared" si="25"/>
        <v>0</v>
      </c>
      <c r="AZ66" s="100">
        <f t="shared" si="25"/>
        <v>0</v>
      </c>
      <c r="BA66" s="100">
        <f t="shared" si="25"/>
        <v>0</v>
      </c>
      <c r="BB66" s="100">
        <f t="shared" si="25"/>
        <v>0</v>
      </c>
      <c r="BC66" s="100">
        <f t="shared" si="25"/>
        <v>0</v>
      </c>
      <c r="BD66" s="100">
        <f t="shared" si="25"/>
        <v>0</v>
      </c>
      <c r="BE66" s="100">
        <f t="shared" si="25"/>
        <v>0</v>
      </c>
      <c r="BF66" s="100">
        <f t="shared" si="25"/>
        <v>0</v>
      </c>
      <c r="BG66" s="100">
        <f t="shared" si="25"/>
        <v>0</v>
      </c>
      <c r="BH66" s="100">
        <f t="shared" si="25"/>
        <v>0</v>
      </c>
      <c r="BI66" s="100">
        <f t="shared" si="25"/>
        <v>0</v>
      </c>
      <c r="BJ66" s="100">
        <f t="shared" si="25"/>
        <v>0</v>
      </c>
      <c r="BK66" s="119"/>
    </row>
    <row r="67" spans="1:63" outlineLevel="1" x14ac:dyDescent="0.15"/>
    <row r="68" spans="1:63" outlineLevel="1" x14ac:dyDescent="0.15">
      <c r="A68" s="16" t="s">
        <v>1228</v>
      </c>
    </row>
    <row r="69" spans="1:63" outlineLevel="1" x14ac:dyDescent="0.15">
      <c r="A69" s="16"/>
    </row>
    <row r="70" spans="1:63" outlineLevel="1" x14ac:dyDescent="0.15">
      <c r="A70" s="47" t="str">
        <f>A33</f>
        <v>% Aceptación Domicilio</v>
      </c>
      <c r="C70" s="98">
        <f>'COGS-PRICE-MARGIN_CWS'!$B47</f>
        <v>0.26</v>
      </c>
      <c r="D70" s="98">
        <f>'COGS-PRICE-MARGIN_CWS'!$B47</f>
        <v>0.26</v>
      </c>
      <c r="E70" s="98">
        <f>'COGS-PRICE-MARGIN_CWS'!$B47</f>
        <v>0.26</v>
      </c>
      <c r="F70" s="98">
        <f>'COGS-PRICE-MARGIN_CWS'!$B47</f>
        <v>0.26</v>
      </c>
      <c r="G70" s="98">
        <f>'COGS-PRICE-MARGIN_CWS'!$B47</f>
        <v>0.26</v>
      </c>
      <c r="H70" s="98">
        <f>'COGS-PRICE-MARGIN_CWS'!$B47</f>
        <v>0.26</v>
      </c>
      <c r="I70" s="98">
        <f>'COGS-PRICE-MARGIN_CWS'!$B47</f>
        <v>0.26</v>
      </c>
      <c r="J70" s="98">
        <f>'COGS-PRICE-MARGIN_CWS'!$B47</f>
        <v>0.26</v>
      </c>
      <c r="K70" s="98">
        <f>'COGS-PRICE-MARGIN_CWS'!$B47</f>
        <v>0.26</v>
      </c>
      <c r="L70" s="98">
        <f>'COGS-PRICE-MARGIN_CWS'!$B47</f>
        <v>0.26</v>
      </c>
      <c r="M70" s="98">
        <f>'COGS-PRICE-MARGIN_CWS'!$B47</f>
        <v>0.26</v>
      </c>
      <c r="N70" s="98">
        <f>'COGS-PRICE-MARGIN_CWS'!$B47</f>
        <v>0.26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'COGS-PRICE-MARGIN_CWS'!$B147</f>
        <v>0.3</v>
      </c>
      <c r="AB70" s="98">
        <f>'COGS-PRICE-MARGIN_CWS'!$B147</f>
        <v>0.3</v>
      </c>
      <c r="AC70" s="98">
        <f>'COGS-PRICE-MARGIN_CWS'!$B147</f>
        <v>0.3</v>
      </c>
      <c r="AD70" s="98">
        <f>'COGS-PRICE-MARGIN_CWS'!$B147</f>
        <v>0.3</v>
      </c>
      <c r="AE70" s="98">
        <f>'COGS-PRICE-MARGIN_CWS'!$B147</f>
        <v>0.3</v>
      </c>
      <c r="AF70" s="98">
        <f>'COGS-PRICE-MARGIN_CWS'!$B147</f>
        <v>0.3</v>
      </c>
      <c r="AG70" s="98">
        <f>'COGS-PRICE-MARGIN_CWS'!$B147</f>
        <v>0.3</v>
      </c>
      <c r="AH70" s="98">
        <f>'COGS-PRICE-MARGIN_CWS'!$B147</f>
        <v>0.3</v>
      </c>
      <c r="AI70" s="98">
        <f>'COGS-PRICE-MARGIN_CWS'!$B147</f>
        <v>0.3</v>
      </c>
      <c r="AJ70" s="98">
        <f>'COGS-PRICE-MARGIN_CWS'!$B147</f>
        <v>0.3</v>
      </c>
      <c r="AK70" s="98">
        <f>'COGS-PRICE-MARGIN_CWS'!$B147</f>
        <v>0.3</v>
      </c>
      <c r="AL70" s="98">
        <f>'COGS-PRICE-MARGIN_CWS'!$B147</f>
        <v>0.3</v>
      </c>
      <c r="AM70" s="98">
        <f>'COGS-PRICE-MARGIN_CWS'!$B134</f>
        <v>0</v>
      </c>
      <c r="AN70" s="98">
        <f>'COGS-PRICE-MARGIN_CWS'!$B134</f>
        <v>0</v>
      </c>
      <c r="AO70" s="98">
        <f>'COGS-PRICE-MARGIN_CWS'!$B134</f>
        <v>0</v>
      </c>
      <c r="AP70" s="98">
        <f>'COGS-PRICE-MARGIN_CWS'!$B134</f>
        <v>0</v>
      </c>
      <c r="AQ70" s="98">
        <f>'COGS-PRICE-MARGIN_CWS'!$B134</f>
        <v>0</v>
      </c>
      <c r="AR70" s="98">
        <f>'COGS-PRICE-MARGIN_CWS'!$B134</f>
        <v>0</v>
      </c>
      <c r="AS70" s="98">
        <f>'COGS-PRICE-MARGIN_CWS'!$B134</f>
        <v>0</v>
      </c>
      <c r="AT70" s="98">
        <f>'COGS-PRICE-MARGIN_CWS'!$B134</f>
        <v>0</v>
      </c>
      <c r="AU70" s="98">
        <f>'COGS-PRICE-MARGIN_CWS'!$B134</f>
        <v>0</v>
      </c>
      <c r="AV70" s="98">
        <f>'COGS-PRICE-MARGIN_CWS'!$B134</f>
        <v>0</v>
      </c>
      <c r="AW70" s="98">
        <f>'COGS-PRICE-MARGIN_CWS'!$B134</f>
        <v>0</v>
      </c>
      <c r="AX70" s="98">
        <f>'COGS-PRICE-MARGIN_CWS'!$B134</f>
        <v>0</v>
      </c>
      <c r="AY70" s="98" t="str">
        <f>'COGS-PRICE-MARGIN_CWS'!$B155</f>
        <v>nc</v>
      </c>
      <c r="AZ70" s="98" t="str">
        <f>'COGS-PRICE-MARGIN_CWS'!$B155</f>
        <v>nc</v>
      </c>
      <c r="BA70" s="98" t="str">
        <f>'COGS-PRICE-MARGIN_CWS'!$B155</f>
        <v>nc</v>
      </c>
      <c r="BB70" s="98" t="str">
        <f>'COGS-PRICE-MARGIN_CWS'!$B155</f>
        <v>nc</v>
      </c>
      <c r="BC70" s="98" t="str">
        <f>'COGS-PRICE-MARGIN_CWS'!$B155</f>
        <v>nc</v>
      </c>
      <c r="BD70" s="98" t="str">
        <f>'COGS-PRICE-MARGIN_CWS'!$B155</f>
        <v>nc</v>
      </c>
      <c r="BE70" s="98" t="str">
        <f>'COGS-PRICE-MARGIN_CWS'!$B155</f>
        <v>nc</v>
      </c>
      <c r="BF70" s="98" t="str">
        <f>'COGS-PRICE-MARGIN_CWS'!$B155</f>
        <v>nc</v>
      </c>
      <c r="BG70" s="98" t="str">
        <f>'COGS-PRICE-MARGIN_CWS'!$B155</f>
        <v>nc</v>
      </c>
      <c r="BH70" s="98" t="str">
        <f>'COGS-PRICE-MARGIN_CWS'!$B155</f>
        <v>nc</v>
      </c>
      <c r="BI70" s="98" t="str">
        <f>'COGS-PRICE-MARGIN_CWS'!$B155</f>
        <v>nc</v>
      </c>
      <c r="BJ70" s="98" t="str">
        <f>'COGS-PRICE-MARGIN_CWS'!$B155</f>
        <v>nc</v>
      </c>
    </row>
    <row r="71" spans="1:63" s="102" customFormat="1" outlineLevel="1" x14ac:dyDescent="0.15">
      <c r="A71" s="298" t="str">
        <f xml:space="preserve"> 'COGS-PRICE-MARGIN_CWS'!A35 &amp; " Units"</f>
        <v>Local Services Units</v>
      </c>
      <c r="C71" s="169">
        <f t="shared" ref="C71:BJ71" si="26">C50-C72</f>
        <v>0</v>
      </c>
      <c r="D71" s="169">
        <f t="shared" si="26"/>
        <v>0</v>
      </c>
      <c r="E71" s="169">
        <f t="shared" si="26"/>
        <v>0</v>
      </c>
      <c r="F71" s="169">
        <f t="shared" si="26"/>
        <v>2</v>
      </c>
      <c r="G71" s="169">
        <f t="shared" si="26"/>
        <v>2</v>
      </c>
      <c r="H71" s="169">
        <f t="shared" si="26"/>
        <v>2</v>
      </c>
      <c r="I71" s="169">
        <f t="shared" si="26"/>
        <v>2</v>
      </c>
      <c r="J71" s="169">
        <f t="shared" si="26"/>
        <v>2</v>
      </c>
      <c r="K71" s="169">
        <f t="shared" si="26"/>
        <v>2</v>
      </c>
      <c r="L71" s="169">
        <f t="shared" si="26"/>
        <v>2</v>
      </c>
      <c r="M71" s="169">
        <f t="shared" si="26"/>
        <v>2</v>
      </c>
      <c r="N71" s="169">
        <f t="shared" si="26"/>
        <v>1</v>
      </c>
      <c r="O71" s="102">
        <f t="shared" si="26"/>
        <v>3</v>
      </c>
      <c r="P71" s="102">
        <f t="shared" si="26"/>
        <v>6</v>
      </c>
      <c r="Q71" s="102">
        <f t="shared" si="26"/>
        <v>6</v>
      </c>
      <c r="R71" s="102">
        <f t="shared" si="26"/>
        <v>6</v>
      </c>
      <c r="S71" s="102">
        <f t="shared" si="26"/>
        <v>7</v>
      </c>
      <c r="T71" s="102">
        <f t="shared" si="26"/>
        <v>8</v>
      </c>
      <c r="U71" s="102">
        <f t="shared" si="26"/>
        <v>6</v>
      </c>
      <c r="V71" s="102">
        <f t="shared" si="26"/>
        <v>7</v>
      </c>
      <c r="W71" s="102">
        <f t="shared" si="26"/>
        <v>6</v>
      </c>
      <c r="X71" s="102">
        <f t="shared" si="26"/>
        <v>6</v>
      </c>
      <c r="Y71" s="102">
        <f t="shared" si="26"/>
        <v>6</v>
      </c>
      <c r="Z71" s="102">
        <f t="shared" si="26"/>
        <v>3</v>
      </c>
      <c r="AA71" s="102">
        <f t="shared" si="26"/>
        <v>10</v>
      </c>
      <c r="AB71" s="102">
        <f t="shared" si="26"/>
        <v>16</v>
      </c>
      <c r="AC71" s="102">
        <f t="shared" si="26"/>
        <v>18</v>
      </c>
      <c r="AD71" s="102">
        <f t="shared" si="26"/>
        <v>18</v>
      </c>
      <c r="AE71" s="102">
        <f t="shared" si="26"/>
        <v>20</v>
      </c>
      <c r="AF71" s="102">
        <f t="shared" si="26"/>
        <v>22</v>
      </c>
      <c r="AG71" s="102">
        <f t="shared" si="26"/>
        <v>18</v>
      </c>
      <c r="AH71" s="102">
        <f t="shared" si="26"/>
        <v>20</v>
      </c>
      <c r="AI71" s="102">
        <f t="shared" si="26"/>
        <v>16</v>
      </c>
      <c r="AJ71" s="102">
        <f t="shared" si="26"/>
        <v>16</v>
      </c>
      <c r="AK71" s="102">
        <f t="shared" si="26"/>
        <v>16</v>
      </c>
      <c r="AL71" s="102">
        <f t="shared" si="26"/>
        <v>10</v>
      </c>
      <c r="AM71" s="102">
        <f t="shared" si="26"/>
        <v>0</v>
      </c>
      <c r="AN71" s="102">
        <f t="shared" si="26"/>
        <v>0</v>
      </c>
      <c r="AO71" s="102">
        <f t="shared" si="26"/>
        <v>0</v>
      </c>
      <c r="AP71" s="102">
        <f t="shared" si="26"/>
        <v>0</v>
      </c>
      <c r="AQ71" s="102">
        <f t="shared" si="26"/>
        <v>0</v>
      </c>
      <c r="AR71" s="102">
        <f t="shared" si="26"/>
        <v>0</v>
      </c>
      <c r="AS71" s="102">
        <f t="shared" si="26"/>
        <v>0</v>
      </c>
      <c r="AT71" s="102">
        <f t="shared" si="26"/>
        <v>0</v>
      </c>
      <c r="AU71" s="102">
        <f t="shared" si="26"/>
        <v>0</v>
      </c>
      <c r="AV71" s="102">
        <f t="shared" si="26"/>
        <v>0</v>
      </c>
      <c r="AW71" s="102">
        <f t="shared" si="26"/>
        <v>0</v>
      </c>
      <c r="AX71" s="102">
        <f t="shared" si="26"/>
        <v>0</v>
      </c>
      <c r="AY71" s="102" t="e">
        <f t="shared" si="26"/>
        <v>#VALUE!</v>
      </c>
      <c r="AZ71" s="102" t="e">
        <f t="shared" si="26"/>
        <v>#VALUE!</v>
      </c>
      <c r="BA71" s="102" t="e">
        <f t="shared" si="26"/>
        <v>#VALUE!</v>
      </c>
      <c r="BB71" s="102" t="e">
        <f t="shared" si="26"/>
        <v>#VALUE!</v>
      </c>
      <c r="BC71" s="102" t="e">
        <f t="shared" si="26"/>
        <v>#VALUE!</v>
      </c>
      <c r="BD71" s="102" t="e">
        <f t="shared" si="26"/>
        <v>#VALUE!</v>
      </c>
      <c r="BE71" s="102" t="e">
        <f t="shared" si="26"/>
        <v>#VALUE!</v>
      </c>
      <c r="BF71" s="102" t="e">
        <f t="shared" si="26"/>
        <v>#VALUE!</v>
      </c>
      <c r="BG71" s="102" t="e">
        <f t="shared" si="26"/>
        <v>#VALUE!</v>
      </c>
      <c r="BH71" s="102" t="e">
        <f t="shared" si="26"/>
        <v>#VALUE!</v>
      </c>
      <c r="BI71" s="102" t="e">
        <f t="shared" si="26"/>
        <v>#VALUE!</v>
      </c>
      <c r="BJ71" s="102" t="e">
        <f t="shared" si="26"/>
        <v>#VALUE!</v>
      </c>
      <c r="BK71" s="103" t="e">
        <f>SUM(C71:BJ71)</f>
        <v>#VALUE!</v>
      </c>
    </row>
    <row r="72" spans="1:63" s="102" customFormat="1" outlineLevel="1" x14ac:dyDescent="0.15">
      <c r="A72" s="298" t="str">
        <f xml:space="preserve"> 'COGS-PRICE-MARGIN_CWS'!A43 &amp; " Units"</f>
        <v>Domicilio Services Units</v>
      </c>
      <c r="C72" s="169">
        <f>ROUNDUP(+C50*C70,0)</f>
        <v>0</v>
      </c>
      <c r="D72" s="169">
        <f t="shared" ref="D72:N72" si="27">ROUNDUP(+D50*D70,0)</f>
        <v>0</v>
      </c>
      <c r="E72" s="169">
        <f t="shared" si="27"/>
        <v>0</v>
      </c>
      <c r="F72" s="169">
        <f t="shared" si="27"/>
        <v>1</v>
      </c>
      <c r="G72" s="169">
        <f t="shared" si="27"/>
        <v>1</v>
      </c>
      <c r="H72" s="169">
        <f t="shared" si="27"/>
        <v>1</v>
      </c>
      <c r="I72" s="169">
        <f t="shared" si="27"/>
        <v>1</v>
      </c>
      <c r="J72" s="169">
        <f t="shared" si="27"/>
        <v>1</v>
      </c>
      <c r="K72" s="169">
        <f t="shared" si="27"/>
        <v>1</v>
      </c>
      <c r="L72" s="169">
        <f t="shared" si="27"/>
        <v>1</v>
      </c>
      <c r="M72" s="169">
        <f t="shared" si="27"/>
        <v>1</v>
      </c>
      <c r="N72" s="169">
        <f t="shared" si="27"/>
        <v>1</v>
      </c>
      <c r="O72" s="102">
        <f t="shared" ref="O72:BJ72" si="28">ROUNDUP(+O50*O70,0)</f>
        <v>2</v>
      </c>
      <c r="P72" s="102">
        <f t="shared" si="28"/>
        <v>3</v>
      </c>
      <c r="Q72" s="102">
        <f t="shared" si="28"/>
        <v>3</v>
      </c>
      <c r="R72" s="102">
        <f t="shared" si="28"/>
        <v>3</v>
      </c>
      <c r="S72" s="102">
        <f t="shared" si="28"/>
        <v>3</v>
      </c>
      <c r="T72" s="102">
        <f t="shared" si="28"/>
        <v>3</v>
      </c>
      <c r="U72" s="102">
        <f t="shared" si="28"/>
        <v>3</v>
      </c>
      <c r="V72" s="102">
        <f t="shared" si="28"/>
        <v>3</v>
      </c>
      <c r="W72" s="102">
        <f t="shared" si="28"/>
        <v>3</v>
      </c>
      <c r="X72" s="102">
        <f t="shared" si="28"/>
        <v>3</v>
      </c>
      <c r="Y72" s="102">
        <f t="shared" si="28"/>
        <v>3</v>
      </c>
      <c r="Z72" s="102">
        <f t="shared" si="28"/>
        <v>2</v>
      </c>
      <c r="AA72" s="102">
        <f t="shared" si="28"/>
        <v>5</v>
      </c>
      <c r="AB72" s="102">
        <f t="shared" si="28"/>
        <v>8</v>
      </c>
      <c r="AC72" s="102">
        <f t="shared" si="28"/>
        <v>9</v>
      </c>
      <c r="AD72" s="102">
        <f t="shared" si="28"/>
        <v>9</v>
      </c>
      <c r="AE72" s="102">
        <f t="shared" si="28"/>
        <v>9</v>
      </c>
      <c r="AF72" s="102">
        <f t="shared" si="28"/>
        <v>10</v>
      </c>
      <c r="AG72" s="102">
        <f t="shared" si="28"/>
        <v>9</v>
      </c>
      <c r="AH72" s="102">
        <f t="shared" si="28"/>
        <v>9</v>
      </c>
      <c r="AI72" s="102">
        <f t="shared" si="28"/>
        <v>8</v>
      </c>
      <c r="AJ72" s="102">
        <f t="shared" si="28"/>
        <v>8</v>
      </c>
      <c r="AK72" s="102">
        <f t="shared" si="28"/>
        <v>8</v>
      </c>
      <c r="AL72" s="102">
        <f t="shared" si="28"/>
        <v>5</v>
      </c>
      <c r="AM72" s="102">
        <f t="shared" si="28"/>
        <v>0</v>
      </c>
      <c r="AN72" s="102">
        <f t="shared" si="28"/>
        <v>0</v>
      </c>
      <c r="AO72" s="102">
        <f t="shared" si="28"/>
        <v>0</v>
      </c>
      <c r="AP72" s="102">
        <f t="shared" si="28"/>
        <v>0</v>
      </c>
      <c r="AQ72" s="102">
        <f t="shared" si="28"/>
        <v>0</v>
      </c>
      <c r="AR72" s="102">
        <f t="shared" si="28"/>
        <v>0</v>
      </c>
      <c r="AS72" s="102">
        <f t="shared" si="28"/>
        <v>0</v>
      </c>
      <c r="AT72" s="102">
        <f t="shared" si="28"/>
        <v>0</v>
      </c>
      <c r="AU72" s="102">
        <f t="shared" si="28"/>
        <v>0</v>
      </c>
      <c r="AV72" s="102">
        <f t="shared" si="28"/>
        <v>0</v>
      </c>
      <c r="AW72" s="102">
        <f t="shared" si="28"/>
        <v>0</v>
      </c>
      <c r="AX72" s="102">
        <f t="shared" si="28"/>
        <v>0</v>
      </c>
      <c r="AY72" s="102" t="e">
        <f t="shared" si="28"/>
        <v>#VALUE!</v>
      </c>
      <c r="AZ72" s="102" t="e">
        <f t="shared" si="28"/>
        <v>#VALUE!</v>
      </c>
      <c r="BA72" s="102" t="e">
        <f t="shared" si="28"/>
        <v>#VALUE!</v>
      </c>
      <c r="BB72" s="102" t="e">
        <f t="shared" si="28"/>
        <v>#VALUE!</v>
      </c>
      <c r="BC72" s="102" t="e">
        <f t="shared" si="28"/>
        <v>#VALUE!</v>
      </c>
      <c r="BD72" s="102" t="e">
        <f t="shared" si="28"/>
        <v>#VALUE!</v>
      </c>
      <c r="BE72" s="102" t="e">
        <f t="shared" si="28"/>
        <v>#VALUE!</v>
      </c>
      <c r="BF72" s="102" t="e">
        <f t="shared" si="28"/>
        <v>#VALUE!</v>
      </c>
      <c r="BG72" s="102" t="e">
        <f t="shared" si="28"/>
        <v>#VALUE!</v>
      </c>
      <c r="BH72" s="102" t="e">
        <f t="shared" si="28"/>
        <v>#VALUE!</v>
      </c>
      <c r="BI72" s="102" t="e">
        <f t="shared" si="28"/>
        <v>#VALUE!</v>
      </c>
      <c r="BJ72" s="102" t="e">
        <f t="shared" si="28"/>
        <v>#VALUE!</v>
      </c>
      <c r="BK72" s="103" t="e">
        <f>SUM(C72:BJ72)</f>
        <v>#VALUE!</v>
      </c>
    </row>
    <row r="73" spans="1:63" outlineLevel="1" x14ac:dyDescent="0.15">
      <c r="A73" s="47"/>
      <c r="C73" s="169"/>
    </row>
    <row r="74" spans="1:63" outlineLevel="1" x14ac:dyDescent="0.15">
      <c r="A74" s="14" t="str">
        <f>A71</f>
        <v>Local Services Units</v>
      </c>
    </row>
    <row r="75" spans="1:63" outlineLevel="1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'COGS-PRICE-MARGIN_CWS'!$B86*O71</f>
        <v>0</v>
      </c>
      <c r="P75" s="169">
        <f>'COGS-PRICE-MARGIN_CWS'!$B86*P71</f>
        <v>0</v>
      </c>
      <c r="Q75" s="169">
        <f>'COGS-PRICE-MARGIN_CWS'!$B86*Q71</f>
        <v>0</v>
      </c>
      <c r="R75" s="169">
        <f>'COGS-PRICE-MARGIN_CWS'!$B86*R71</f>
        <v>0</v>
      </c>
      <c r="S75" s="169">
        <f>'COGS-PRICE-MARGIN_CWS'!$B86*S71</f>
        <v>0</v>
      </c>
      <c r="T75" s="169">
        <f>'COGS-PRICE-MARGIN_CWS'!$B86*T71</f>
        <v>0</v>
      </c>
      <c r="U75" s="169">
        <f>'COGS-PRICE-MARGIN_CWS'!$B86*U71</f>
        <v>0</v>
      </c>
      <c r="V75" s="169">
        <f>'COGS-PRICE-MARGIN_CWS'!$B86*V71</f>
        <v>0</v>
      </c>
      <c r="W75" s="169">
        <f>'COGS-PRICE-MARGIN_CWS'!$B86*W71</f>
        <v>0</v>
      </c>
      <c r="X75" s="169">
        <f>'COGS-PRICE-MARGIN_CWS'!$B86*X71</f>
        <v>0</v>
      </c>
      <c r="Y75" s="169">
        <f>'COGS-PRICE-MARGIN_CWS'!$B86*Y71</f>
        <v>0</v>
      </c>
      <c r="Z75" s="169">
        <f>'COGS-PRICE-MARGIN_CWS'!$B86*Z71</f>
        <v>0</v>
      </c>
      <c r="AA75" s="90">
        <f>'COGS-PRICE-MARGIN_CWS'!$B136*AA71</f>
        <v>0</v>
      </c>
      <c r="AB75" s="90">
        <f>'COGS-PRICE-MARGIN_CWS'!$B136*AB71</f>
        <v>0</v>
      </c>
      <c r="AC75" s="90">
        <f>'COGS-PRICE-MARGIN_CWS'!$B136*AC71</f>
        <v>0</v>
      </c>
      <c r="AD75" s="90">
        <f>'COGS-PRICE-MARGIN_CWS'!$B136*AD71</f>
        <v>0</v>
      </c>
      <c r="AE75" s="90">
        <f>'COGS-PRICE-MARGIN_CWS'!$B136*AE71</f>
        <v>0</v>
      </c>
      <c r="AF75" s="90">
        <f>'COGS-PRICE-MARGIN_CWS'!$B136*AF71</f>
        <v>0</v>
      </c>
      <c r="AG75" s="90">
        <f>'COGS-PRICE-MARGIN_CWS'!$B136*AG71</f>
        <v>0</v>
      </c>
      <c r="AH75" s="90">
        <f>'COGS-PRICE-MARGIN_CWS'!$B136*AH71</f>
        <v>0</v>
      </c>
      <c r="AI75" s="90">
        <f>'COGS-PRICE-MARGIN_CWS'!$B136*AI71</f>
        <v>0</v>
      </c>
      <c r="AJ75" s="90">
        <f>'COGS-PRICE-MARGIN_CWS'!$B136*AJ71</f>
        <v>0</v>
      </c>
      <c r="AK75" s="90">
        <f>'COGS-PRICE-MARGIN_CWS'!$B136*AK71</f>
        <v>0</v>
      </c>
      <c r="AL75" s="90">
        <f>'COGS-PRICE-MARGIN_CWS'!$B136*AL71</f>
        <v>0</v>
      </c>
      <c r="AM75" s="90">
        <f>'COGS-PRICE-MARGIN_CWS'!$B126*AM71</f>
        <v>0</v>
      </c>
      <c r="AN75" s="90">
        <f>'COGS-PRICE-MARGIN_CWS'!$B126*AN71</f>
        <v>0</v>
      </c>
      <c r="AO75" s="90">
        <f>'COGS-PRICE-MARGIN_CWS'!$B126*AO71</f>
        <v>0</v>
      </c>
      <c r="AP75" s="90">
        <f>'COGS-PRICE-MARGIN_CWS'!$B126*AP71</f>
        <v>0</v>
      </c>
      <c r="AQ75" s="90">
        <f>'COGS-PRICE-MARGIN_CWS'!$B126*AQ71</f>
        <v>0</v>
      </c>
      <c r="AR75" s="90">
        <f>'COGS-PRICE-MARGIN_CWS'!$B126*AR71</f>
        <v>0</v>
      </c>
      <c r="AS75" s="90">
        <f>'COGS-PRICE-MARGIN_CWS'!$B126*AS71</f>
        <v>0</v>
      </c>
      <c r="AT75" s="90">
        <f>'COGS-PRICE-MARGIN_CWS'!$B126*AT71</f>
        <v>0</v>
      </c>
      <c r="AU75" s="90">
        <f>'COGS-PRICE-MARGIN_CWS'!$B126*AU71</f>
        <v>0</v>
      </c>
      <c r="AV75" s="90">
        <f>'COGS-PRICE-MARGIN_CWS'!$B126*AV71</f>
        <v>0</v>
      </c>
      <c r="AW75" s="90">
        <f>'COGS-PRICE-MARGIN_CWS'!$B126*AW71</f>
        <v>0</v>
      </c>
      <c r="AX75" s="90">
        <f>'COGS-PRICE-MARGIN_CWS'!$B126*AX71</f>
        <v>0</v>
      </c>
      <c r="AY75" s="90" t="e">
        <f>'COGS-PRICE-MARGIN_CWS'!$B147*AY71</f>
        <v>#VALUE!</v>
      </c>
      <c r="AZ75" s="90" t="e">
        <f>'COGS-PRICE-MARGIN_CWS'!$B147*AZ71</f>
        <v>#VALUE!</v>
      </c>
      <c r="BA75" s="90" t="e">
        <f>'COGS-PRICE-MARGIN_CWS'!$B147*BA71</f>
        <v>#VALUE!</v>
      </c>
      <c r="BB75" s="90" t="e">
        <f>'COGS-PRICE-MARGIN_CWS'!$B147*BB71</f>
        <v>#VALUE!</v>
      </c>
      <c r="BC75" s="90" t="e">
        <f>'COGS-PRICE-MARGIN_CWS'!$B147*BC71</f>
        <v>#VALUE!</v>
      </c>
      <c r="BD75" s="90" t="e">
        <f>'COGS-PRICE-MARGIN_CWS'!$B147*BD71</f>
        <v>#VALUE!</v>
      </c>
      <c r="BE75" s="90" t="e">
        <f>'COGS-PRICE-MARGIN_CWS'!$B147*BE71</f>
        <v>#VALUE!</v>
      </c>
      <c r="BF75" s="90" t="e">
        <f>'COGS-PRICE-MARGIN_CWS'!$B147*BF71</f>
        <v>#VALUE!</v>
      </c>
      <c r="BG75" s="90" t="e">
        <f>'COGS-PRICE-MARGIN_CWS'!$B147*BG71</f>
        <v>#VALUE!</v>
      </c>
      <c r="BH75" s="90" t="e">
        <f>'COGS-PRICE-MARGIN_CWS'!$B147*BH71</f>
        <v>#VALUE!</v>
      </c>
      <c r="BI75" s="90" t="e">
        <f>'COGS-PRICE-MARGIN_CWS'!$B147*BI71</f>
        <v>#VALUE!</v>
      </c>
      <c r="BJ75" s="90" t="e">
        <f>'COGS-PRICE-MARGIN_CWS'!$B147*BJ71</f>
        <v>#VALUE!</v>
      </c>
      <c r="BK75" s="118" t="e">
        <f>SUM(C75:BJ75)</f>
        <v>#VALUE!</v>
      </c>
    </row>
    <row r="76" spans="1:63" outlineLevel="1" x14ac:dyDescent="0.15">
      <c r="A76" s="47" t="s">
        <v>341</v>
      </c>
      <c r="C76" s="98">
        <f>'COGS-PRICE-MARGIN_CWS'!$C36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'COGS-PRICE-MARGIN_CWS'!$C86</f>
        <v>0</v>
      </c>
      <c r="P76" s="98">
        <f>'COGS-PRICE-MARGIN_CWS'!$C86</f>
        <v>0</v>
      </c>
      <c r="Q76" s="98">
        <f>'COGS-PRICE-MARGIN_CWS'!$C86</f>
        <v>0</v>
      </c>
      <c r="R76" s="98">
        <f>'COGS-PRICE-MARGIN_CWS'!$C86</f>
        <v>0</v>
      </c>
      <c r="S76" s="98">
        <f>'COGS-PRICE-MARGIN_CWS'!$C86</f>
        <v>0</v>
      </c>
      <c r="T76" s="98">
        <f>'COGS-PRICE-MARGIN_CWS'!$C86</f>
        <v>0</v>
      </c>
      <c r="U76" s="98">
        <f>'COGS-PRICE-MARGIN_CWS'!$C86</f>
        <v>0</v>
      </c>
      <c r="V76" s="98">
        <f>'COGS-PRICE-MARGIN_CWS'!$C86</f>
        <v>0</v>
      </c>
      <c r="W76" s="98">
        <f>'COGS-PRICE-MARGIN_CWS'!$C86</f>
        <v>0</v>
      </c>
      <c r="X76" s="98">
        <f>'COGS-PRICE-MARGIN_CWS'!$C86</f>
        <v>0</v>
      </c>
      <c r="Y76" s="98">
        <f>'COGS-PRICE-MARGIN_CWS'!$C86</f>
        <v>0</v>
      </c>
      <c r="Z76" s="98">
        <f>'COGS-PRICE-MARGIN_CWS'!$C86</f>
        <v>0</v>
      </c>
      <c r="AA76" s="98">
        <f>'COGS-PRICE-MARGIN_CWS'!$C136</f>
        <v>0</v>
      </c>
      <c r="AB76" s="98">
        <f>'COGS-PRICE-MARGIN_CWS'!$C136</f>
        <v>0</v>
      </c>
      <c r="AC76" s="98">
        <f>'COGS-PRICE-MARGIN_CWS'!$C136</f>
        <v>0</v>
      </c>
      <c r="AD76" s="98">
        <f>'COGS-PRICE-MARGIN_CWS'!$C136</f>
        <v>0</v>
      </c>
      <c r="AE76" s="98">
        <f>'COGS-PRICE-MARGIN_CWS'!$C136</f>
        <v>0</v>
      </c>
      <c r="AF76" s="98">
        <f>'COGS-PRICE-MARGIN_CWS'!$C136</f>
        <v>0</v>
      </c>
      <c r="AG76" s="98">
        <f>'COGS-PRICE-MARGIN_CWS'!$C136</f>
        <v>0</v>
      </c>
      <c r="AH76" s="98">
        <f>'COGS-PRICE-MARGIN_CWS'!$C136</f>
        <v>0</v>
      </c>
      <c r="AI76" s="98">
        <f>'COGS-PRICE-MARGIN_CWS'!$C136</f>
        <v>0</v>
      </c>
      <c r="AJ76" s="98">
        <f>'COGS-PRICE-MARGIN_CWS'!$C136</f>
        <v>0</v>
      </c>
      <c r="AK76" s="98">
        <f>'COGS-PRICE-MARGIN_CWS'!$C136</f>
        <v>0</v>
      </c>
      <c r="AL76" s="98">
        <f>'COGS-PRICE-MARGIN_CWS'!$C136</f>
        <v>0</v>
      </c>
      <c r="AM76" s="98">
        <f>'COGS-PRICE-MARGIN_CWS'!$C126</f>
        <v>0</v>
      </c>
      <c r="AN76" s="98">
        <f>'COGS-PRICE-MARGIN_CWS'!$C126</f>
        <v>0</v>
      </c>
      <c r="AO76" s="98">
        <f>'COGS-PRICE-MARGIN_CWS'!$C126</f>
        <v>0</v>
      </c>
      <c r="AP76" s="98">
        <f>'COGS-PRICE-MARGIN_CWS'!$C126</f>
        <v>0</v>
      </c>
      <c r="AQ76" s="98">
        <f>'COGS-PRICE-MARGIN_CWS'!$C126</f>
        <v>0</v>
      </c>
      <c r="AR76" s="98">
        <f>'COGS-PRICE-MARGIN_CWS'!$C126</f>
        <v>0</v>
      </c>
      <c r="AS76" s="98">
        <f>'COGS-PRICE-MARGIN_CWS'!$C126</f>
        <v>0</v>
      </c>
      <c r="AT76" s="98">
        <f>'COGS-PRICE-MARGIN_CWS'!$C126</f>
        <v>0</v>
      </c>
      <c r="AU76" s="98">
        <f>'COGS-PRICE-MARGIN_CWS'!$C126</f>
        <v>0</v>
      </c>
      <c r="AV76" s="98">
        <f>'COGS-PRICE-MARGIN_CWS'!$C126</f>
        <v>0</v>
      </c>
      <c r="AW76" s="98">
        <f>'COGS-PRICE-MARGIN_CWS'!$C126</f>
        <v>0</v>
      </c>
      <c r="AX76" s="98">
        <f>'COGS-PRICE-MARGIN_CWS'!$C126</f>
        <v>0</v>
      </c>
      <c r="AY76" s="98">
        <f>'COGS-PRICE-MARGIN_CWS'!$C147</f>
        <v>0</v>
      </c>
      <c r="AZ76" s="98">
        <f>'COGS-PRICE-MARGIN_CWS'!$C147</f>
        <v>0</v>
      </c>
      <c r="BA76" s="98">
        <f>'COGS-PRICE-MARGIN_CWS'!$C147</f>
        <v>0</v>
      </c>
      <c r="BB76" s="98">
        <f>'COGS-PRICE-MARGIN_CWS'!$C147</f>
        <v>0</v>
      </c>
      <c r="BC76" s="98">
        <f>'COGS-PRICE-MARGIN_CWS'!$C147</f>
        <v>0</v>
      </c>
      <c r="BD76" s="98">
        <f>'COGS-PRICE-MARGIN_CWS'!$C147</f>
        <v>0</v>
      </c>
      <c r="BE76" s="98">
        <f>'COGS-PRICE-MARGIN_CWS'!$C147</f>
        <v>0</v>
      </c>
      <c r="BF76" s="98">
        <f>'COGS-PRICE-MARGIN_CWS'!$C147</f>
        <v>0</v>
      </c>
      <c r="BG76" s="98">
        <f>'COGS-PRICE-MARGIN_CWS'!$C147</f>
        <v>0</v>
      </c>
      <c r="BH76" s="98">
        <f>'COGS-PRICE-MARGIN_CWS'!$C147</f>
        <v>0</v>
      </c>
      <c r="BI76" s="98">
        <f>'COGS-PRICE-MARGIN_CWS'!$C147</f>
        <v>0</v>
      </c>
      <c r="BJ76" s="98">
        <f>'COGS-PRICE-MARGIN_CWS'!$C147</f>
        <v>0</v>
      </c>
    </row>
    <row r="77" spans="1:63" outlineLevel="1" x14ac:dyDescent="0.15">
      <c r="A77" s="47" t="str">
        <f>A75 &amp; " Ingreso"</f>
        <v>Servicio Ingreso</v>
      </c>
      <c r="C77" s="169">
        <f t="shared" ref="C77:BJ77" si="29">C75*(1-C76)</f>
        <v>0</v>
      </c>
      <c r="D77" s="169">
        <f t="shared" si="29"/>
        <v>0</v>
      </c>
      <c r="E77" s="169">
        <f t="shared" si="29"/>
        <v>0</v>
      </c>
      <c r="F77" s="169">
        <f t="shared" si="29"/>
        <v>0</v>
      </c>
      <c r="G77" s="169">
        <f t="shared" si="29"/>
        <v>0</v>
      </c>
      <c r="H77" s="169">
        <f t="shared" si="29"/>
        <v>0</v>
      </c>
      <c r="I77" s="169">
        <f t="shared" si="29"/>
        <v>0</v>
      </c>
      <c r="J77" s="169">
        <f t="shared" si="29"/>
        <v>0</v>
      </c>
      <c r="K77" s="169">
        <f t="shared" si="29"/>
        <v>0</v>
      </c>
      <c r="L77" s="169">
        <f t="shared" si="29"/>
        <v>0</v>
      </c>
      <c r="M77" s="169">
        <f t="shared" si="29"/>
        <v>0</v>
      </c>
      <c r="N77" s="169">
        <f t="shared" si="29"/>
        <v>0</v>
      </c>
      <c r="O77" s="169">
        <f t="shared" si="29"/>
        <v>0</v>
      </c>
      <c r="P77" s="169">
        <f t="shared" si="29"/>
        <v>0</v>
      </c>
      <c r="Q77" s="169">
        <f t="shared" si="29"/>
        <v>0</v>
      </c>
      <c r="R77" s="169">
        <f t="shared" si="29"/>
        <v>0</v>
      </c>
      <c r="S77" s="169">
        <f t="shared" ref="S77:AH77" si="30">S75*(1-S76)</f>
        <v>0</v>
      </c>
      <c r="T77" s="169">
        <f t="shared" si="30"/>
        <v>0</v>
      </c>
      <c r="U77" s="169">
        <f t="shared" si="30"/>
        <v>0</v>
      </c>
      <c r="V77" s="169">
        <f t="shared" si="30"/>
        <v>0</v>
      </c>
      <c r="W77" s="169">
        <f t="shared" si="30"/>
        <v>0</v>
      </c>
      <c r="X77" s="169">
        <f t="shared" si="30"/>
        <v>0</v>
      </c>
      <c r="Y77" s="169">
        <f t="shared" si="30"/>
        <v>0</v>
      </c>
      <c r="Z77" s="169">
        <f t="shared" si="30"/>
        <v>0</v>
      </c>
      <c r="AA77" s="169">
        <f t="shared" si="30"/>
        <v>0</v>
      </c>
      <c r="AB77" s="169">
        <f t="shared" si="30"/>
        <v>0</v>
      </c>
      <c r="AC77" s="169">
        <f t="shared" si="30"/>
        <v>0</v>
      </c>
      <c r="AD77" s="169">
        <f t="shared" si="30"/>
        <v>0</v>
      </c>
      <c r="AE77" s="169">
        <f t="shared" si="30"/>
        <v>0</v>
      </c>
      <c r="AF77" s="169">
        <f t="shared" si="30"/>
        <v>0</v>
      </c>
      <c r="AG77" s="169">
        <f t="shared" si="30"/>
        <v>0</v>
      </c>
      <c r="AH77" s="169">
        <f t="shared" si="30"/>
        <v>0</v>
      </c>
      <c r="AI77" s="169">
        <f t="shared" ref="AI77:AL77" si="31">AI75*(1-AI76)</f>
        <v>0</v>
      </c>
      <c r="AJ77" s="169">
        <f t="shared" si="31"/>
        <v>0</v>
      </c>
      <c r="AK77" s="169">
        <f t="shared" si="31"/>
        <v>0</v>
      </c>
      <c r="AL77" s="169">
        <f t="shared" si="31"/>
        <v>0</v>
      </c>
      <c r="AM77" s="90">
        <f t="shared" si="29"/>
        <v>0</v>
      </c>
      <c r="AN77" s="90">
        <f t="shared" si="29"/>
        <v>0</v>
      </c>
      <c r="AO77" s="90">
        <f t="shared" si="29"/>
        <v>0</v>
      </c>
      <c r="AP77" s="90">
        <f t="shared" si="29"/>
        <v>0</v>
      </c>
      <c r="AQ77" s="90">
        <f t="shared" si="29"/>
        <v>0</v>
      </c>
      <c r="AR77" s="90">
        <f t="shared" si="29"/>
        <v>0</v>
      </c>
      <c r="AS77" s="90">
        <f t="shared" si="29"/>
        <v>0</v>
      </c>
      <c r="AT77" s="90">
        <f t="shared" si="29"/>
        <v>0</v>
      </c>
      <c r="AU77" s="90">
        <f t="shared" si="29"/>
        <v>0</v>
      </c>
      <c r="AV77" s="90">
        <f t="shared" si="29"/>
        <v>0</v>
      </c>
      <c r="AW77" s="90">
        <f t="shared" si="29"/>
        <v>0</v>
      </c>
      <c r="AX77" s="90">
        <f t="shared" si="29"/>
        <v>0</v>
      </c>
      <c r="AY77" s="90" t="e">
        <f t="shared" si="29"/>
        <v>#VALUE!</v>
      </c>
      <c r="AZ77" s="90" t="e">
        <f t="shared" si="29"/>
        <v>#VALUE!</v>
      </c>
      <c r="BA77" s="90" t="e">
        <f t="shared" si="29"/>
        <v>#VALUE!</v>
      </c>
      <c r="BB77" s="90" t="e">
        <f t="shared" si="29"/>
        <v>#VALUE!</v>
      </c>
      <c r="BC77" s="90" t="e">
        <f t="shared" si="29"/>
        <v>#VALUE!</v>
      </c>
      <c r="BD77" s="90" t="e">
        <f t="shared" si="29"/>
        <v>#VALUE!</v>
      </c>
      <c r="BE77" s="90" t="e">
        <f t="shared" si="29"/>
        <v>#VALUE!</v>
      </c>
      <c r="BF77" s="90" t="e">
        <f t="shared" si="29"/>
        <v>#VALUE!</v>
      </c>
      <c r="BG77" s="90" t="e">
        <f t="shared" si="29"/>
        <v>#VALUE!</v>
      </c>
      <c r="BH77" s="90" t="e">
        <f t="shared" si="29"/>
        <v>#VALUE!</v>
      </c>
      <c r="BI77" s="90" t="e">
        <f t="shared" si="29"/>
        <v>#VALUE!</v>
      </c>
      <c r="BJ77" s="90" t="e">
        <f t="shared" si="29"/>
        <v>#VALUE!</v>
      </c>
      <c r="BK77" s="118" t="e">
        <f>SUM(C77:BJ77)</f>
        <v>#VALUE!</v>
      </c>
    </row>
    <row r="78" spans="1:63" outlineLevel="1" x14ac:dyDescent="0.15">
      <c r="A78" s="47" t="s">
        <v>354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</v>
      </c>
    </row>
    <row r="79" spans="1:63" outlineLevel="1" x14ac:dyDescent="0.15"/>
    <row r="80" spans="1:63" outlineLevel="1" x14ac:dyDescent="0.15">
      <c r="A80" s="16" t="str">
        <f>A72</f>
        <v>Domicilio Services Units</v>
      </c>
    </row>
    <row r="81" spans="1:64" outlineLevel="1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'COGS-PRICE-MARGIN_CWS'!$B94*O72</f>
        <v>5350</v>
      </c>
      <c r="P81" s="169">
        <f>'COGS-PRICE-MARGIN_CWS'!$B94*P72</f>
        <v>8025</v>
      </c>
      <c r="Q81" s="169">
        <f>'COGS-PRICE-MARGIN_CWS'!$B94*Q72</f>
        <v>8025</v>
      </c>
      <c r="R81" s="169">
        <f>'COGS-PRICE-MARGIN_CWS'!$B94*R72</f>
        <v>8025</v>
      </c>
      <c r="S81" s="169">
        <f>'COGS-PRICE-MARGIN_CWS'!$B94*S72</f>
        <v>8025</v>
      </c>
      <c r="T81" s="169">
        <f>'COGS-PRICE-MARGIN_CWS'!$B94*T72</f>
        <v>8025</v>
      </c>
      <c r="U81" s="169">
        <f>'COGS-PRICE-MARGIN_CWS'!$B94*U72</f>
        <v>8025</v>
      </c>
      <c r="V81" s="169">
        <f>'COGS-PRICE-MARGIN_CWS'!$B94*V72</f>
        <v>8025</v>
      </c>
      <c r="W81" s="169">
        <f>'COGS-PRICE-MARGIN_CWS'!$B94*W72</f>
        <v>8025</v>
      </c>
      <c r="X81" s="169">
        <f>'COGS-PRICE-MARGIN_CWS'!$B94*X72</f>
        <v>8025</v>
      </c>
      <c r="Y81" s="169">
        <f>'COGS-PRICE-MARGIN_CWS'!$B94*Y72</f>
        <v>8025</v>
      </c>
      <c r="Z81" s="169">
        <f>'COGS-PRICE-MARGIN_CWS'!$B94*Z72</f>
        <v>5350</v>
      </c>
      <c r="AA81" s="90">
        <f>'COGS-PRICE-MARGIN_CWS'!$B144*AA72</f>
        <v>12500</v>
      </c>
      <c r="AB81" s="90">
        <f>'COGS-PRICE-MARGIN_CWS'!$B144*AB72</f>
        <v>20000</v>
      </c>
      <c r="AC81" s="90">
        <f>'COGS-PRICE-MARGIN_CWS'!$B144*AC72</f>
        <v>22500</v>
      </c>
      <c r="AD81" s="90">
        <f>'COGS-PRICE-MARGIN_CWS'!$B144*AD72</f>
        <v>22500</v>
      </c>
      <c r="AE81" s="90">
        <f>'COGS-PRICE-MARGIN_CWS'!$B144*AE72</f>
        <v>22500</v>
      </c>
      <c r="AF81" s="90">
        <f>'COGS-PRICE-MARGIN_CWS'!$B144*AF72</f>
        <v>25000</v>
      </c>
      <c r="AG81" s="90">
        <f>'COGS-PRICE-MARGIN_CWS'!$B144*AG72</f>
        <v>22500</v>
      </c>
      <c r="AH81" s="90">
        <f>'COGS-PRICE-MARGIN_CWS'!$B144*AH72</f>
        <v>22500</v>
      </c>
      <c r="AI81" s="90">
        <f>'COGS-PRICE-MARGIN_CWS'!$B144*AI72</f>
        <v>20000</v>
      </c>
      <c r="AJ81" s="90">
        <f>'COGS-PRICE-MARGIN_CWS'!$B144*AJ72</f>
        <v>20000</v>
      </c>
      <c r="AK81" s="90">
        <f>'COGS-PRICE-MARGIN_CWS'!$B144*AK72</f>
        <v>20000</v>
      </c>
      <c r="AL81" s="90">
        <f>'COGS-PRICE-MARGIN_CWS'!$B144*AL72</f>
        <v>12500</v>
      </c>
      <c r="AM81" s="90">
        <f>'COGS-PRICE-MARGIN_CWS'!$B132*AM72</f>
        <v>0</v>
      </c>
      <c r="AN81" s="90">
        <f>'COGS-PRICE-MARGIN_CWS'!$B132*AN72</f>
        <v>0</v>
      </c>
      <c r="AO81" s="90">
        <f>'COGS-PRICE-MARGIN_CWS'!$B132*AO72</f>
        <v>0</v>
      </c>
      <c r="AP81" s="90">
        <f>'COGS-PRICE-MARGIN_CWS'!$B132*AP72</f>
        <v>0</v>
      </c>
      <c r="AQ81" s="90">
        <f>'COGS-PRICE-MARGIN_CWS'!$B132*AQ72</f>
        <v>0</v>
      </c>
      <c r="AR81" s="90">
        <f>'COGS-PRICE-MARGIN_CWS'!$B132*AR72</f>
        <v>0</v>
      </c>
      <c r="AS81" s="90">
        <f>'COGS-PRICE-MARGIN_CWS'!$B132*AS72</f>
        <v>0</v>
      </c>
      <c r="AT81" s="90">
        <f>'COGS-PRICE-MARGIN_CWS'!$B132*AT72</f>
        <v>0</v>
      </c>
      <c r="AU81" s="90">
        <f>'COGS-PRICE-MARGIN_CWS'!$B132*AU72</f>
        <v>0</v>
      </c>
      <c r="AV81" s="90">
        <f>'COGS-PRICE-MARGIN_CWS'!$B132*AV72</f>
        <v>0</v>
      </c>
      <c r="AW81" s="90">
        <f>'COGS-PRICE-MARGIN_CWS'!$B132*AW72</f>
        <v>0</v>
      </c>
      <c r="AX81" s="90">
        <f>'COGS-PRICE-MARGIN_CWS'!$B132*AX72</f>
        <v>0</v>
      </c>
      <c r="AY81" s="90" t="e">
        <f>'COGS-PRICE-MARGIN_CWS'!$B153*AY72</f>
        <v>#VALUE!</v>
      </c>
      <c r="AZ81" s="90" t="e">
        <f>'COGS-PRICE-MARGIN_CWS'!$B153*AZ72</f>
        <v>#VALUE!</v>
      </c>
      <c r="BA81" s="90" t="e">
        <f>'COGS-PRICE-MARGIN_CWS'!$B153*BA72</f>
        <v>#VALUE!</v>
      </c>
      <c r="BB81" s="90" t="e">
        <f>'COGS-PRICE-MARGIN_CWS'!$B153*BB72</f>
        <v>#VALUE!</v>
      </c>
      <c r="BC81" s="90" t="e">
        <f>'COGS-PRICE-MARGIN_CWS'!$B153*BC72</f>
        <v>#VALUE!</v>
      </c>
      <c r="BD81" s="90" t="e">
        <f>'COGS-PRICE-MARGIN_CWS'!$B153*BD72</f>
        <v>#VALUE!</v>
      </c>
      <c r="BE81" s="90" t="e">
        <f>'COGS-PRICE-MARGIN_CWS'!$B153*BE72</f>
        <v>#VALUE!</v>
      </c>
      <c r="BF81" s="90" t="e">
        <f>'COGS-PRICE-MARGIN_CWS'!$B153*BF72</f>
        <v>#VALUE!</v>
      </c>
      <c r="BG81" s="90" t="e">
        <f>'COGS-PRICE-MARGIN_CWS'!$B153*BG72</f>
        <v>#VALUE!</v>
      </c>
      <c r="BH81" s="90" t="e">
        <f>'COGS-PRICE-MARGIN_CWS'!$B153*BH72</f>
        <v>#VALUE!</v>
      </c>
      <c r="BI81" s="90" t="e">
        <f>'COGS-PRICE-MARGIN_CWS'!$B153*BI72</f>
        <v>#VALUE!</v>
      </c>
      <c r="BJ81" s="90" t="e">
        <f>'COGS-PRICE-MARGIN_CWS'!$B153*BJ72</f>
        <v>#VALUE!</v>
      </c>
      <c r="BK81" s="118" t="e">
        <f>SUM(C81:BJ81)</f>
        <v>#VALUE!</v>
      </c>
    </row>
    <row r="82" spans="1:64" outlineLevel="1" x14ac:dyDescent="0.15">
      <c r="A82" s="47" t="s">
        <v>353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1233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2">D$17+D$40+D$41+D$44+D$45</f>
        <v>0</v>
      </c>
      <c r="E86" s="97">
        <f t="shared" si="32"/>
        <v>0</v>
      </c>
      <c r="F86" s="97">
        <f t="shared" si="32"/>
        <v>86900</v>
      </c>
      <c r="G86" s="97">
        <f t="shared" si="32"/>
        <v>103280</v>
      </c>
      <c r="H86" s="97">
        <f t="shared" si="32"/>
        <v>119660</v>
      </c>
      <c r="I86" s="97">
        <f t="shared" si="32"/>
        <v>86900</v>
      </c>
      <c r="J86" s="97">
        <f t="shared" si="32"/>
        <v>103280</v>
      </c>
      <c r="K86" s="97">
        <f t="shared" si="32"/>
        <v>68020</v>
      </c>
      <c r="L86" s="97">
        <f t="shared" si="32"/>
        <v>68020</v>
      </c>
      <c r="M86" s="97">
        <f t="shared" si="32"/>
        <v>68020</v>
      </c>
      <c r="N86" s="97">
        <f t="shared" si="32"/>
        <v>35260</v>
      </c>
      <c r="O86" s="97">
        <f t="shared" si="32"/>
        <v>219885</v>
      </c>
      <c r="P86" s="97">
        <f t="shared" si="32"/>
        <v>340795</v>
      </c>
      <c r="Q86" s="97">
        <f t="shared" si="32"/>
        <v>401250</v>
      </c>
      <c r="R86" s="97">
        <f t="shared" si="32"/>
        <v>401250</v>
      </c>
      <c r="S86" s="97">
        <f t="shared" si="32"/>
        <v>439770</v>
      </c>
      <c r="T86" s="97">
        <f t="shared" si="32"/>
        <v>480965</v>
      </c>
      <c r="U86" s="97">
        <f t="shared" si="32"/>
        <v>401250</v>
      </c>
      <c r="V86" s="97">
        <f t="shared" si="32"/>
        <v>439770</v>
      </c>
      <c r="W86" s="97">
        <f t="shared" si="32"/>
        <v>340795</v>
      </c>
      <c r="X86" s="97">
        <f t="shared" si="32"/>
        <v>340795</v>
      </c>
      <c r="Y86" s="97">
        <f t="shared" si="32"/>
        <v>340795</v>
      </c>
      <c r="Z86" s="97">
        <f t="shared" si="32"/>
        <v>219885</v>
      </c>
      <c r="AA86" s="97">
        <f t="shared" si="32"/>
        <v>264500</v>
      </c>
      <c r="AB86" s="97">
        <f t="shared" si="32"/>
        <v>434004.65</v>
      </c>
      <c r="AC86" s="97">
        <f t="shared" si="32"/>
        <v>490505.27</v>
      </c>
      <c r="AD86" s="97">
        <f t="shared" si="32"/>
        <v>490505.27</v>
      </c>
      <c r="AE86" s="97">
        <f t="shared" si="32"/>
        <v>544506.19999999995</v>
      </c>
      <c r="AF86" s="97">
        <f t="shared" si="32"/>
        <v>601006.81999999995</v>
      </c>
      <c r="AG86" s="97">
        <f t="shared" si="32"/>
        <v>490505.27</v>
      </c>
      <c r="AH86" s="97">
        <f t="shared" si="32"/>
        <v>544506.19999999995</v>
      </c>
      <c r="AI86" s="97">
        <f t="shared" si="32"/>
        <v>434004.65</v>
      </c>
      <c r="AJ86" s="97">
        <f t="shared" si="32"/>
        <v>434004.65</v>
      </c>
      <c r="AK86" s="97">
        <f t="shared" si="32"/>
        <v>434004.65</v>
      </c>
      <c r="AL86" s="97">
        <f t="shared" si="32"/>
        <v>264502.79000000004</v>
      </c>
      <c r="AM86" s="97" t="e">
        <f t="shared" si="32"/>
        <v>#VALUE!</v>
      </c>
      <c r="AN86" s="97" t="e">
        <f t="shared" si="32"/>
        <v>#VALUE!</v>
      </c>
      <c r="AO86" s="97" t="e">
        <f t="shared" si="32"/>
        <v>#VALUE!</v>
      </c>
      <c r="AP86" s="97" t="e">
        <f t="shared" si="32"/>
        <v>#VALUE!</v>
      </c>
      <c r="AQ86" s="97" t="e">
        <f t="shared" si="32"/>
        <v>#VALUE!</v>
      </c>
      <c r="AR86" s="97" t="e">
        <f t="shared" si="32"/>
        <v>#VALUE!</v>
      </c>
      <c r="AS86" s="97" t="e">
        <f t="shared" si="32"/>
        <v>#VALUE!</v>
      </c>
      <c r="AT86" s="97" t="e">
        <f t="shared" si="32"/>
        <v>#VALUE!</v>
      </c>
      <c r="AU86" s="97" t="e">
        <f t="shared" si="32"/>
        <v>#VALUE!</v>
      </c>
      <c r="AV86" s="97" t="e">
        <f t="shared" si="32"/>
        <v>#VALUE!</v>
      </c>
      <c r="AW86" s="97" t="e">
        <f t="shared" si="32"/>
        <v>#VALUE!</v>
      </c>
      <c r="AX86" s="97" t="e">
        <f t="shared" si="32"/>
        <v>#VALUE!</v>
      </c>
      <c r="AY86" s="97" t="e">
        <f t="shared" si="32"/>
        <v>#REF!</v>
      </c>
      <c r="AZ86" s="97" t="e">
        <f t="shared" si="32"/>
        <v>#REF!</v>
      </c>
      <c r="BA86" s="97" t="e">
        <f t="shared" si="32"/>
        <v>#REF!</v>
      </c>
      <c r="BB86" s="97" t="e">
        <f t="shared" si="32"/>
        <v>#REF!</v>
      </c>
      <c r="BC86" s="97" t="e">
        <f t="shared" si="32"/>
        <v>#REF!</v>
      </c>
      <c r="BD86" s="97" t="e">
        <f t="shared" si="32"/>
        <v>#REF!</v>
      </c>
      <c r="BE86" s="97" t="e">
        <f t="shared" si="32"/>
        <v>#REF!</v>
      </c>
      <c r="BF86" s="97" t="e">
        <f t="shared" si="32"/>
        <v>#REF!</v>
      </c>
      <c r="BG86" s="97" t="e">
        <f t="shared" si="32"/>
        <v>#REF!</v>
      </c>
      <c r="BH86" s="97" t="e">
        <f t="shared" si="32"/>
        <v>#REF!</v>
      </c>
      <c r="BI86" s="97" t="e">
        <f t="shared" si="32"/>
        <v>#REF!</v>
      </c>
      <c r="BJ86" s="97" t="e">
        <f t="shared" si="32"/>
        <v>#REF!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3">D$28+D$40+D$41+D$44+D$45</f>
        <v>0</v>
      </c>
      <c r="E87" s="97">
        <f t="shared" si="33"/>
        <v>0</v>
      </c>
      <c r="F87" s="97">
        <f t="shared" si="33"/>
        <v>24400</v>
      </c>
      <c r="G87" s="97">
        <f t="shared" si="33"/>
        <v>28280</v>
      </c>
      <c r="H87" s="97">
        <f t="shared" si="33"/>
        <v>32160</v>
      </c>
      <c r="I87" s="97">
        <f t="shared" si="33"/>
        <v>24400</v>
      </c>
      <c r="J87" s="97">
        <f t="shared" si="33"/>
        <v>28280</v>
      </c>
      <c r="K87" s="97">
        <f t="shared" si="33"/>
        <v>18020</v>
      </c>
      <c r="L87" s="97">
        <f t="shared" si="33"/>
        <v>18020</v>
      </c>
      <c r="M87" s="97">
        <f t="shared" si="33"/>
        <v>18020</v>
      </c>
      <c r="N87" s="97">
        <f t="shared" si="33"/>
        <v>10260</v>
      </c>
      <c r="O87" s="97">
        <f t="shared" si="33"/>
        <v>72760</v>
      </c>
      <c r="P87" s="97">
        <f t="shared" si="33"/>
        <v>113420</v>
      </c>
      <c r="Q87" s="97">
        <f t="shared" si="33"/>
        <v>133750</v>
      </c>
      <c r="R87" s="97">
        <f t="shared" si="33"/>
        <v>133750</v>
      </c>
      <c r="S87" s="97">
        <f t="shared" si="33"/>
        <v>145520</v>
      </c>
      <c r="T87" s="97">
        <f t="shared" si="33"/>
        <v>159965</v>
      </c>
      <c r="U87" s="97">
        <f t="shared" si="33"/>
        <v>133750</v>
      </c>
      <c r="V87" s="97">
        <f t="shared" si="33"/>
        <v>145520</v>
      </c>
      <c r="W87" s="97">
        <f t="shared" si="33"/>
        <v>113420</v>
      </c>
      <c r="X87" s="97">
        <f t="shared" si="33"/>
        <v>113420</v>
      </c>
      <c r="Y87" s="97">
        <f t="shared" si="33"/>
        <v>113420</v>
      </c>
      <c r="Z87" s="97">
        <f t="shared" si="33"/>
        <v>72760</v>
      </c>
      <c r="AA87" s="97">
        <f t="shared" si="33"/>
        <v>89500</v>
      </c>
      <c r="AB87" s="97">
        <f t="shared" si="33"/>
        <v>146504.65</v>
      </c>
      <c r="AC87" s="97">
        <f t="shared" si="33"/>
        <v>165505.26999999999</v>
      </c>
      <c r="AD87" s="97">
        <f t="shared" si="33"/>
        <v>165505.26999999999</v>
      </c>
      <c r="AE87" s="97">
        <f t="shared" si="33"/>
        <v>182006.2</v>
      </c>
      <c r="AF87" s="97">
        <f t="shared" si="33"/>
        <v>201006.82</v>
      </c>
      <c r="AG87" s="97">
        <f t="shared" si="33"/>
        <v>165505.26999999999</v>
      </c>
      <c r="AH87" s="97">
        <f t="shared" si="33"/>
        <v>182006.2</v>
      </c>
      <c r="AI87" s="97">
        <f t="shared" si="33"/>
        <v>146504.65</v>
      </c>
      <c r="AJ87" s="97">
        <f t="shared" si="33"/>
        <v>146504.65</v>
      </c>
      <c r="AK87" s="97">
        <f t="shared" si="33"/>
        <v>146504.65</v>
      </c>
      <c r="AL87" s="97">
        <f t="shared" si="33"/>
        <v>89502.79</v>
      </c>
      <c r="AM87" s="97" t="e">
        <f t="shared" si="33"/>
        <v>#VALUE!</v>
      </c>
      <c r="AN87" s="97" t="e">
        <f t="shared" si="33"/>
        <v>#VALUE!</v>
      </c>
      <c r="AO87" s="97" t="e">
        <f t="shared" si="33"/>
        <v>#VALUE!</v>
      </c>
      <c r="AP87" s="97" t="e">
        <f t="shared" si="33"/>
        <v>#VALUE!</v>
      </c>
      <c r="AQ87" s="97" t="e">
        <f t="shared" si="33"/>
        <v>#VALUE!</v>
      </c>
      <c r="AR87" s="97" t="e">
        <f t="shared" si="33"/>
        <v>#VALUE!</v>
      </c>
      <c r="AS87" s="97" t="e">
        <f t="shared" si="33"/>
        <v>#VALUE!</v>
      </c>
      <c r="AT87" s="97" t="e">
        <f t="shared" si="33"/>
        <v>#VALUE!</v>
      </c>
      <c r="AU87" s="97" t="e">
        <f t="shared" si="33"/>
        <v>#VALUE!</v>
      </c>
      <c r="AV87" s="97" t="e">
        <f t="shared" si="33"/>
        <v>#VALUE!</v>
      </c>
      <c r="AW87" s="97" t="e">
        <f t="shared" si="33"/>
        <v>#VALUE!</v>
      </c>
      <c r="AX87" s="97" t="e">
        <f t="shared" si="33"/>
        <v>#VALUE!</v>
      </c>
      <c r="AY87" s="97" t="e">
        <f t="shared" si="33"/>
        <v>#REF!</v>
      </c>
      <c r="AZ87" s="97" t="e">
        <f t="shared" si="33"/>
        <v>#REF!</v>
      </c>
      <c r="BA87" s="97" t="e">
        <f t="shared" si="33"/>
        <v>#REF!</v>
      </c>
      <c r="BB87" s="97" t="e">
        <f t="shared" si="33"/>
        <v>#REF!</v>
      </c>
      <c r="BC87" s="97" t="e">
        <f t="shared" si="33"/>
        <v>#REF!</v>
      </c>
      <c r="BD87" s="97" t="e">
        <f t="shared" si="33"/>
        <v>#REF!</v>
      </c>
      <c r="BE87" s="97" t="e">
        <f t="shared" si="33"/>
        <v>#REF!</v>
      </c>
      <c r="BF87" s="97" t="e">
        <f t="shared" si="33"/>
        <v>#REF!</v>
      </c>
      <c r="BG87" s="97" t="e">
        <f t="shared" si="33"/>
        <v>#REF!</v>
      </c>
      <c r="BH87" s="97" t="e">
        <f t="shared" si="33"/>
        <v>#REF!</v>
      </c>
      <c r="BI87" s="97" t="e">
        <f t="shared" si="33"/>
        <v>#REF!</v>
      </c>
      <c r="BJ87" s="97" t="e">
        <f t="shared" si="33"/>
        <v>#REF!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4">D$54+D$77+D$78+D$81+D$82</f>
        <v>0</v>
      </c>
      <c r="E88" s="97">
        <f t="shared" si="34"/>
        <v>0</v>
      </c>
      <c r="F88" s="97">
        <f t="shared" si="34"/>
        <v>65290</v>
      </c>
      <c r="G88" s="97">
        <f t="shared" si="34"/>
        <v>65290</v>
      </c>
      <c r="H88" s="97">
        <f t="shared" si="34"/>
        <v>65290</v>
      </c>
      <c r="I88" s="97">
        <f t="shared" si="34"/>
        <v>65290</v>
      </c>
      <c r="J88" s="97">
        <f t="shared" si="34"/>
        <v>65290</v>
      </c>
      <c r="K88" s="97">
        <f t="shared" si="34"/>
        <v>65290</v>
      </c>
      <c r="L88" s="97">
        <f t="shared" si="34"/>
        <v>65290</v>
      </c>
      <c r="M88" s="97">
        <f t="shared" si="34"/>
        <v>65290</v>
      </c>
      <c r="N88" s="97">
        <f t="shared" si="34"/>
        <v>44360</v>
      </c>
      <c r="O88" s="97">
        <f t="shared" si="34"/>
        <v>128400</v>
      </c>
      <c r="P88" s="97">
        <f t="shared" si="34"/>
        <v>229515</v>
      </c>
      <c r="Q88" s="97">
        <f t="shared" si="34"/>
        <v>229515</v>
      </c>
      <c r="R88" s="97">
        <f t="shared" si="34"/>
        <v>229515</v>
      </c>
      <c r="S88" s="97">
        <f t="shared" si="34"/>
        <v>254125</v>
      </c>
      <c r="T88" s="97">
        <f t="shared" si="34"/>
        <v>278735</v>
      </c>
      <c r="U88" s="97">
        <f t="shared" si="34"/>
        <v>229515</v>
      </c>
      <c r="V88" s="97">
        <f t="shared" si="34"/>
        <v>254125</v>
      </c>
      <c r="W88" s="97">
        <f t="shared" si="34"/>
        <v>229515</v>
      </c>
      <c r="X88" s="97">
        <f t="shared" si="34"/>
        <v>229515</v>
      </c>
      <c r="Y88" s="97">
        <f t="shared" si="34"/>
        <v>229515</v>
      </c>
      <c r="Z88" s="97">
        <f t="shared" si="34"/>
        <v>128400</v>
      </c>
      <c r="AA88" s="97">
        <f t="shared" si="34"/>
        <v>357500</v>
      </c>
      <c r="AB88" s="97">
        <f t="shared" si="34"/>
        <v>572000</v>
      </c>
      <c r="AC88" s="97">
        <f t="shared" si="34"/>
        <v>643500</v>
      </c>
      <c r="AD88" s="97">
        <f t="shared" si="34"/>
        <v>643500</v>
      </c>
      <c r="AE88" s="97">
        <f t="shared" si="34"/>
        <v>689500</v>
      </c>
      <c r="AF88" s="97">
        <f t="shared" si="34"/>
        <v>761000</v>
      </c>
      <c r="AG88" s="97">
        <f t="shared" si="34"/>
        <v>643500</v>
      </c>
      <c r="AH88" s="97">
        <f t="shared" si="34"/>
        <v>689500</v>
      </c>
      <c r="AI88" s="97">
        <f t="shared" si="34"/>
        <v>572000</v>
      </c>
      <c r="AJ88" s="97">
        <f t="shared" si="34"/>
        <v>572000</v>
      </c>
      <c r="AK88" s="97">
        <f t="shared" si="34"/>
        <v>572000</v>
      </c>
      <c r="AL88" s="97">
        <f t="shared" si="34"/>
        <v>357500</v>
      </c>
      <c r="AM88" s="97">
        <f t="shared" si="34"/>
        <v>0</v>
      </c>
      <c r="AN88" s="97">
        <f t="shared" si="34"/>
        <v>0</v>
      </c>
      <c r="AO88" s="97">
        <f t="shared" si="34"/>
        <v>9</v>
      </c>
      <c r="AP88" s="97">
        <f t="shared" si="34"/>
        <v>0</v>
      </c>
      <c r="AQ88" s="97">
        <f t="shared" si="34"/>
        <v>0</v>
      </c>
      <c r="AR88" s="97">
        <f t="shared" si="34"/>
        <v>0</v>
      </c>
      <c r="AS88" s="97">
        <f t="shared" si="34"/>
        <v>0</v>
      </c>
      <c r="AT88" s="97">
        <f t="shared" si="34"/>
        <v>0</v>
      </c>
      <c r="AU88" s="97">
        <f t="shared" si="34"/>
        <v>0</v>
      </c>
      <c r="AV88" s="97">
        <f t="shared" si="34"/>
        <v>0</v>
      </c>
      <c r="AW88" s="97">
        <f t="shared" si="34"/>
        <v>0</v>
      </c>
      <c r="AX88" s="97">
        <f t="shared" si="34"/>
        <v>0</v>
      </c>
      <c r="AY88" s="97" t="e">
        <f t="shared" si="34"/>
        <v>#VALUE!</v>
      </c>
      <c r="AZ88" s="97" t="e">
        <f t="shared" si="34"/>
        <v>#VALUE!</v>
      </c>
      <c r="BA88" s="97" t="e">
        <f t="shared" si="34"/>
        <v>#VALUE!</v>
      </c>
      <c r="BB88" s="97" t="e">
        <f t="shared" si="34"/>
        <v>#VALUE!</v>
      </c>
      <c r="BC88" s="97" t="e">
        <f t="shared" si="34"/>
        <v>#VALUE!</v>
      </c>
      <c r="BD88" s="97" t="e">
        <f t="shared" si="34"/>
        <v>#VALUE!</v>
      </c>
      <c r="BE88" s="97" t="e">
        <f t="shared" si="34"/>
        <v>#VALUE!</v>
      </c>
      <c r="BF88" s="97" t="e">
        <f t="shared" si="34"/>
        <v>#VALUE!</v>
      </c>
      <c r="BG88" s="97" t="e">
        <f t="shared" si="34"/>
        <v>#VALUE!</v>
      </c>
      <c r="BH88" s="97" t="e">
        <f t="shared" si="34"/>
        <v>#VALUE!</v>
      </c>
      <c r="BI88" s="97" t="e">
        <f t="shared" si="34"/>
        <v>#VALUE!</v>
      </c>
      <c r="BJ88" s="97" t="e">
        <f t="shared" si="34"/>
        <v>#VALUE!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5">D$65+D$77+D$78+D$81+D$82</f>
        <v>0</v>
      </c>
      <c r="E89" s="97">
        <f t="shared" si="35"/>
        <v>0</v>
      </c>
      <c r="F89" s="97">
        <f t="shared" si="35"/>
        <v>24790</v>
      </c>
      <c r="G89" s="97">
        <f t="shared" si="35"/>
        <v>24790</v>
      </c>
      <c r="H89" s="97">
        <f t="shared" si="35"/>
        <v>24790</v>
      </c>
      <c r="I89" s="97">
        <f t="shared" si="35"/>
        <v>24790</v>
      </c>
      <c r="J89" s="97">
        <f t="shared" si="35"/>
        <v>24790</v>
      </c>
      <c r="K89" s="97">
        <f t="shared" si="35"/>
        <v>24790</v>
      </c>
      <c r="L89" s="97">
        <f t="shared" si="35"/>
        <v>24790</v>
      </c>
      <c r="M89" s="97">
        <f t="shared" si="35"/>
        <v>24790</v>
      </c>
      <c r="N89" s="97">
        <f t="shared" si="35"/>
        <v>17360</v>
      </c>
      <c r="O89" s="97">
        <f t="shared" si="35"/>
        <v>56175</v>
      </c>
      <c r="P89" s="97">
        <f t="shared" si="35"/>
        <v>99510</v>
      </c>
      <c r="Q89" s="97">
        <f t="shared" si="35"/>
        <v>99510</v>
      </c>
      <c r="R89" s="97">
        <f t="shared" si="35"/>
        <v>99510</v>
      </c>
      <c r="S89" s="97">
        <f t="shared" si="35"/>
        <v>109675</v>
      </c>
      <c r="T89" s="97">
        <f t="shared" si="35"/>
        <v>119840</v>
      </c>
      <c r="U89" s="97">
        <f t="shared" si="35"/>
        <v>99510</v>
      </c>
      <c r="V89" s="97">
        <f t="shared" si="35"/>
        <v>109675</v>
      </c>
      <c r="W89" s="97">
        <f t="shared" si="35"/>
        <v>99510</v>
      </c>
      <c r="X89" s="97">
        <f t="shared" si="35"/>
        <v>99510</v>
      </c>
      <c r="Y89" s="97">
        <f t="shared" si="35"/>
        <v>99510</v>
      </c>
      <c r="Z89" s="97">
        <f t="shared" si="35"/>
        <v>56175</v>
      </c>
      <c r="AA89" s="97">
        <f t="shared" si="35"/>
        <v>155000</v>
      </c>
      <c r="AB89" s="97">
        <f t="shared" si="35"/>
        <v>248000</v>
      </c>
      <c r="AC89" s="97">
        <f t="shared" si="35"/>
        <v>279000</v>
      </c>
      <c r="AD89" s="97">
        <f t="shared" si="35"/>
        <v>279000</v>
      </c>
      <c r="AE89" s="97">
        <f t="shared" si="35"/>
        <v>298000</v>
      </c>
      <c r="AF89" s="97">
        <f t="shared" si="35"/>
        <v>329000</v>
      </c>
      <c r="AG89" s="97">
        <f t="shared" si="35"/>
        <v>279000</v>
      </c>
      <c r="AH89" s="97">
        <f t="shared" si="35"/>
        <v>298000</v>
      </c>
      <c r="AI89" s="97">
        <f t="shared" si="35"/>
        <v>248000</v>
      </c>
      <c r="AJ89" s="97">
        <f t="shared" si="35"/>
        <v>248000</v>
      </c>
      <c r="AK89" s="97">
        <f t="shared" si="35"/>
        <v>248000</v>
      </c>
      <c r="AL89" s="97">
        <f t="shared" si="35"/>
        <v>155000</v>
      </c>
      <c r="AM89" s="97">
        <f t="shared" si="35"/>
        <v>0</v>
      </c>
      <c r="AN89" s="97">
        <f t="shared" si="35"/>
        <v>0</v>
      </c>
      <c r="AO89" s="97">
        <f t="shared" si="35"/>
        <v>9</v>
      </c>
      <c r="AP89" s="97">
        <f t="shared" si="35"/>
        <v>0</v>
      </c>
      <c r="AQ89" s="97">
        <f t="shared" si="35"/>
        <v>0</v>
      </c>
      <c r="AR89" s="97">
        <f t="shared" si="35"/>
        <v>0</v>
      </c>
      <c r="AS89" s="97">
        <f t="shared" si="35"/>
        <v>0</v>
      </c>
      <c r="AT89" s="97">
        <f t="shared" si="35"/>
        <v>0</v>
      </c>
      <c r="AU89" s="97">
        <f t="shared" si="35"/>
        <v>0</v>
      </c>
      <c r="AV89" s="97">
        <f t="shared" si="35"/>
        <v>0</v>
      </c>
      <c r="AW89" s="97">
        <f t="shared" si="35"/>
        <v>0</v>
      </c>
      <c r="AX89" s="97">
        <f t="shared" si="35"/>
        <v>0</v>
      </c>
      <c r="AY89" s="97" t="e">
        <f t="shared" si="35"/>
        <v>#VALUE!</v>
      </c>
      <c r="AZ89" s="97" t="e">
        <f t="shared" si="35"/>
        <v>#VALUE!</v>
      </c>
      <c r="BA89" s="97" t="e">
        <f t="shared" si="35"/>
        <v>#VALUE!</v>
      </c>
      <c r="BB89" s="97" t="e">
        <f t="shared" si="35"/>
        <v>#VALUE!</v>
      </c>
      <c r="BC89" s="97" t="e">
        <f t="shared" si="35"/>
        <v>#VALUE!</v>
      </c>
      <c r="BD89" s="97" t="e">
        <f t="shared" si="35"/>
        <v>#VALUE!</v>
      </c>
      <c r="BE89" s="97" t="e">
        <f t="shared" si="35"/>
        <v>#VALUE!</v>
      </c>
      <c r="BF89" s="97" t="e">
        <f t="shared" si="35"/>
        <v>#VALUE!</v>
      </c>
      <c r="BG89" s="97" t="e">
        <f t="shared" si="35"/>
        <v>#VALUE!</v>
      </c>
      <c r="BH89" s="97" t="e">
        <f t="shared" si="35"/>
        <v>#VALUE!</v>
      </c>
      <c r="BI89" s="97" t="e">
        <f t="shared" si="35"/>
        <v>#VALUE!</v>
      </c>
      <c r="BJ89" s="97" t="e">
        <f t="shared" si="35"/>
        <v>#VALUE!</v>
      </c>
    </row>
    <row r="90" spans="1:64" x14ac:dyDescent="0.15">
      <c r="A90" s="33" t="s">
        <v>360</v>
      </c>
      <c r="C90" s="97">
        <f t="shared" ref="C90:Z90" si="36">C45+C44+C41+C40+C17+C54+C77+C78+C81+C82</f>
        <v>0</v>
      </c>
      <c r="D90" s="97">
        <f t="shared" si="36"/>
        <v>0</v>
      </c>
      <c r="E90" s="97">
        <f t="shared" si="36"/>
        <v>0</v>
      </c>
      <c r="F90" s="97">
        <f t="shared" si="36"/>
        <v>152190</v>
      </c>
      <c r="G90" s="97">
        <f t="shared" si="36"/>
        <v>168570</v>
      </c>
      <c r="H90" s="97">
        <f t="shared" si="36"/>
        <v>184950</v>
      </c>
      <c r="I90" s="97">
        <f t="shared" si="36"/>
        <v>152190</v>
      </c>
      <c r="J90" s="97">
        <f t="shared" si="36"/>
        <v>168570</v>
      </c>
      <c r="K90" s="97">
        <f t="shared" si="36"/>
        <v>133310</v>
      </c>
      <c r="L90" s="97">
        <f t="shared" si="36"/>
        <v>133310</v>
      </c>
      <c r="M90" s="97">
        <f t="shared" si="36"/>
        <v>133310</v>
      </c>
      <c r="N90" s="97">
        <f t="shared" si="36"/>
        <v>79620</v>
      </c>
      <c r="O90" s="97">
        <f t="shared" si="36"/>
        <v>348285</v>
      </c>
      <c r="P90" s="97">
        <f t="shared" si="36"/>
        <v>570310</v>
      </c>
      <c r="Q90" s="97">
        <f t="shared" si="36"/>
        <v>630765</v>
      </c>
      <c r="R90" s="97">
        <f t="shared" si="36"/>
        <v>630765</v>
      </c>
      <c r="S90" s="97">
        <f t="shared" si="36"/>
        <v>693895</v>
      </c>
      <c r="T90" s="97">
        <f t="shared" si="36"/>
        <v>759700</v>
      </c>
      <c r="U90" s="97">
        <f t="shared" si="36"/>
        <v>630765</v>
      </c>
      <c r="V90" s="97">
        <f t="shared" si="36"/>
        <v>693895</v>
      </c>
      <c r="W90" s="97">
        <f t="shared" si="36"/>
        <v>570310</v>
      </c>
      <c r="X90" s="97">
        <f t="shared" si="36"/>
        <v>570310</v>
      </c>
      <c r="Y90" s="97">
        <f t="shared" si="36"/>
        <v>570310</v>
      </c>
      <c r="Z90" s="97">
        <f t="shared" si="36"/>
        <v>348285</v>
      </c>
      <c r="AA90" s="97">
        <f t="shared" ref="AA90:AL90" si="37">AA45+AA44+AA41+AA40+AA17+AA54+AA77+AA78+AA81+AA82</f>
        <v>622000</v>
      </c>
      <c r="AB90" s="97">
        <f t="shared" si="37"/>
        <v>1006004.65</v>
      </c>
      <c r="AC90" s="97">
        <f t="shared" si="37"/>
        <v>1134005.27</v>
      </c>
      <c r="AD90" s="97">
        <f t="shared" si="37"/>
        <v>1134005.27</v>
      </c>
      <c r="AE90" s="97">
        <f t="shared" si="37"/>
        <v>1234006.2</v>
      </c>
      <c r="AF90" s="97">
        <f t="shared" si="37"/>
        <v>1362006.8199999998</v>
      </c>
      <c r="AG90" s="97">
        <f t="shared" si="37"/>
        <v>1134005.27</v>
      </c>
      <c r="AH90" s="97">
        <f t="shared" si="37"/>
        <v>1234006.2</v>
      </c>
      <c r="AI90" s="97">
        <f t="shared" si="37"/>
        <v>1006004.65</v>
      </c>
      <c r="AJ90" s="97">
        <f t="shared" si="37"/>
        <v>1006004.65</v>
      </c>
      <c r="AK90" s="97">
        <f t="shared" si="37"/>
        <v>1006004.65</v>
      </c>
      <c r="AL90" s="97">
        <f t="shared" si="37"/>
        <v>622002.79</v>
      </c>
      <c r="AM90" s="97" t="e">
        <f t="shared" ref="AM90:BJ90" si="38">AM45+AM44+AM41+AM40+AM17+AM54+AM77+AM78+AM81+AM82</f>
        <v>#REF!</v>
      </c>
      <c r="AN90" s="97" t="e">
        <f t="shared" si="38"/>
        <v>#REF!</v>
      </c>
      <c r="AO90" s="97" t="e">
        <f t="shared" si="38"/>
        <v>#REF!</v>
      </c>
      <c r="AP90" s="97" t="e">
        <f t="shared" si="38"/>
        <v>#REF!</v>
      </c>
      <c r="AQ90" s="97" t="e">
        <f t="shared" si="38"/>
        <v>#REF!</v>
      </c>
      <c r="AR90" s="97" t="e">
        <f t="shared" si="38"/>
        <v>#REF!</v>
      </c>
      <c r="AS90" s="97" t="e">
        <f t="shared" si="38"/>
        <v>#REF!</v>
      </c>
      <c r="AT90" s="97" t="e">
        <f t="shared" si="38"/>
        <v>#REF!</v>
      </c>
      <c r="AU90" s="97" t="e">
        <f t="shared" si="38"/>
        <v>#REF!</v>
      </c>
      <c r="AV90" s="97" t="e">
        <f t="shared" si="38"/>
        <v>#REF!</v>
      </c>
      <c r="AW90" s="97" t="e">
        <f t="shared" si="38"/>
        <v>#REF!</v>
      </c>
      <c r="AX90" s="97" t="e">
        <f t="shared" si="38"/>
        <v>#REF!</v>
      </c>
      <c r="AY90" s="97" t="e">
        <f t="shared" si="38"/>
        <v>#REF!</v>
      </c>
      <c r="AZ90" s="97" t="e">
        <f t="shared" si="38"/>
        <v>#REF!</v>
      </c>
      <c r="BA90" s="97" t="e">
        <f t="shared" si="38"/>
        <v>#REF!</v>
      </c>
      <c r="BB90" s="97" t="e">
        <f t="shared" si="38"/>
        <v>#REF!</v>
      </c>
      <c r="BC90" s="97" t="e">
        <f t="shared" si="38"/>
        <v>#REF!</v>
      </c>
      <c r="BD90" s="97" t="e">
        <f t="shared" si="38"/>
        <v>#REF!</v>
      </c>
      <c r="BE90" s="97" t="e">
        <f t="shared" si="38"/>
        <v>#REF!</v>
      </c>
      <c r="BF90" s="97" t="e">
        <f t="shared" si="38"/>
        <v>#REF!</v>
      </c>
      <c r="BG90" s="97" t="e">
        <f t="shared" si="38"/>
        <v>#REF!</v>
      </c>
      <c r="BH90" s="97" t="e">
        <f t="shared" si="38"/>
        <v>#REF!</v>
      </c>
      <c r="BI90" s="97" t="e">
        <f t="shared" si="38"/>
        <v>#REF!</v>
      </c>
      <c r="BJ90" s="97" t="e">
        <f t="shared" si="38"/>
        <v>#REF!</v>
      </c>
      <c r="BK90" s="118" t="e">
        <f>SUM(C90:BJ90)</f>
        <v>#REF!</v>
      </c>
      <c r="BL90" s="97" t="e">
        <f>BK45+BK44+BK41+BK40+BK17</f>
        <v>#REF!</v>
      </c>
    </row>
    <row r="91" spans="1:64" x14ac:dyDescent="0.15">
      <c r="A91" s="33" t="s">
        <v>365</v>
      </c>
      <c r="C91" s="97">
        <f t="shared" ref="C91:Z91" si="39">C28+C40+C41+C44+C45+C65+C77+C78+C81+C82</f>
        <v>0</v>
      </c>
      <c r="D91" s="97">
        <f t="shared" si="39"/>
        <v>0</v>
      </c>
      <c r="E91" s="97">
        <f t="shared" si="39"/>
        <v>0</v>
      </c>
      <c r="F91" s="97">
        <f t="shared" si="39"/>
        <v>49190</v>
      </c>
      <c r="G91" s="97">
        <f t="shared" si="39"/>
        <v>53070</v>
      </c>
      <c r="H91" s="97">
        <f t="shared" si="39"/>
        <v>56950</v>
      </c>
      <c r="I91" s="97">
        <f t="shared" si="39"/>
        <v>49190</v>
      </c>
      <c r="J91" s="97">
        <f t="shared" si="39"/>
        <v>53070</v>
      </c>
      <c r="K91" s="97">
        <f t="shared" si="39"/>
        <v>42810</v>
      </c>
      <c r="L91" s="97">
        <f t="shared" si="39"/>
        <v>42810</v>
      </c>
      <c r="M91" s="97">
        <f t="shared" si="39"/>
        <v>42810</v>
      </c>
      <c r="N91" s="97">
        <f t="shared" si="39"/>
        <v>27620</v>
      </c>
      <c r="O91" s="97">
        <f t="shared" si="39"/>
        <v>128935</v>
      </c>
      <c r="P91" s="97">
        <f t="shared" si="39"/>
        <v>212930</v>
      </c>
      <c r="Q91" s="97">
        <f t="shared" si="39"/>
        <v>233260</v>
      </c>
      <c r="R91" s="97">
        <f t="shared" si="39"/>
        <v>233260</v>
      </c>
      <c r="S91" s="97">
        <f t="shared" si="39"/>
        <v>255195</v>
      </c>
      <c r="T91" s="97">
        <f t="shared" si="39"/>
        <v>279805</v>
      </c>
      <c r="U91" s="97">
        <f t="shared" si="39"/>
        <v>233260</v>
      </c>
      <c r="V91" s="97">
        <f t="shared" si="39"/>
        <v>255195</v>
      </c>
      <c r="W91" s="97">
        <f t="shared" si="39"/>
        <v>212930</v>
      </c>
      <c r="X91" s="97">
        <f t="shared" si="39"/>
        <v>212930</v>
      </c>
      <c r="Y91" s="97">
        <f t="shared" si="39"/>
        <v>212930</v>
      </c>
      <c r="Z91" s="97">
        <f t="shared" si="39"/>
        <v>128935</v>
      </c>
      <c r="AA91" s="97">
        <f t="shared" ref="AA91:AL91" si="40">AA28+AA40+AA41+AA44+AA45+AA65+AA77+AA78+AA81+AA82</f>
        <v>244500</v>
      </c>
      <c r="AB91" s="97">
        <f t="shared" si="40"/>
        <v>394504.65</v>
      </c>
      <c r="AC91" s="97">
        <f t="shared" si="40"/>
        <v>444505.27</v>
      </c>
      <c r="AD91" s="97">
        <f t="shared" si="40"/>
        <v>444505.27</v>
      </c>
      <c r="AE91" s="97">
        <f t="shared" si="40"/>
        <v>480006.2</v>
      </c>
      <c r="AF91" s="97">
        <f t="shared" si="40"/>
        <v>530006.82000000007</v>
      </c>
      <c r="AG91" s="97">
        <f t="shared" si="40"/>
        <v>444505.27</v>
      </c>
      <c r="AH91" s="97">
        <f t="shared" si="40"/>
        <v>480006.2</v>
      </c>
      <c r="AI91" s="97">
        <f t="shared" si="40"/>
        <v>394504.65</v>
      </c>
      <c r="AJ91" s="97">
        <f t="shared" si="40"/>
        <v>394504.65</v>
      </c>
      <c r="AK91" s="97">
        <f t="shared" si="40"/>
        <v>394504.65</v>
      </c>
      <c r="AL91" s="97">
        <f t="shared" si="40"/>
        <v>244502.78999999998</v>
      </c>
      <c r="AM91" s="97" t="e">
        <f t="shared" ref="AM91:BJ91" si="41">AM28+AM40+AM41+AM44+AM45+AM65+AM77+AM78+AM81+AM82</f>
        <v>#VALUE!</v>
      </c>
      <c r="AN91" s="97" t="e">
        <f t="shared" si="41"/>
        <v>#VALUE!</v>
      </c>
      <c r="AO91" s="97" t="e">
        <f t="shared" si="41"/>
        <v>#VALUE!</v>
      </c>
      <c r="AP91" s="97" t="e">
        <f t="shared" si="41"/>
        <v>#VALUE!</v>
      </c>
      <c r="AQ91" s="97" t="e">
        <f t="shared" si="41"/>
        <v>#VALUE!</v>
      </c>
      <c r="AR91" s="97" t="e">
        <f t="shared" si="41"/>
        <v>#VALUE!</v>
      </c>
      <c r="AS91" s="97" t="e">
        <f t="shared" si="41"/>
        <v>#VALUE!</v>
      </c>
      <c r="AT91" s="97" t="e">
        <f t="shared" si="41"/>
        <v>#VALUE!</v>
      </c>
      <c r="AU91" s="97" t="e">
        <f t="shared" si="41"/>
        <v>#VALUE!</v>
      </c>
      <c r="AV91" s="97" t="e">
        <f t="shared" si="41"/>
        <v>#VALUE!</v>
      </c>
      <c r="AW91" s="97" t="e">
        <f t="shared" si="41"/>
        <v>#VALUE!</v>
      </c>
      <c r="AX91" s="97" t="e">
        <f t="shared" si="41"/>
        <v>#VALUE!</v>
      </c>
      <c r="AY91" s="97" t="e">
        <f t="shared" si="41"/>
        <v>#REF!</v>
      </c>
      <c r="AZ91" s="97" t="e">
        <f t="shared" si="41"/>
        <v>#REF!</v>
      </c>
      <c r="BA91" s="97" t="e">
        <f t="shared" si="41"/>
        <v>#REF!</v>
      </c>
      <c r="BB91" s="97" t="e">
        <f t="shared" si="41"/>
        <v>#REF!</v>
      </c>
      <c r="BC91" s="97" t="e">
        <f t="shared" si="41"/>
        <v>#REF!</v>
      </c>
      <c r="BD91" s="97" t="e">
        <f t="shared" si="41"/>
        <v>#REF!</v>
      </c>
      <c r="BE91" s="97" t="e">
        <f t="shared" si="41"/>
        <v>#REF!</v>
      </c>
      <c r="BF91" s="97" t="e">
        <f t="shared" si="41"/>
        <v>#REF!</v>
      </c>
      <c r="BG91" s="97" t="e">
        <f t="shared" si="41"/>
        <v>#REF!</v>
      </c>
      <c r="BH91" s="97" t="e">
        <f t="shared" si="41"/>
        <v>#REF!</v>
      </c>
      <c r="BI91" s="97" t="e">
        <f t="shared" si="41"/>
        <v>#REF!</v>
      </c>
      <c r="BJ91" s="97" t="e">
        <f t="shared" si="41"/>
        <v>#REF!</v>
      </c>
      <c r="BK91" s="118" t="e">
        <f>SUM(C91:BJ91)</f>
        <v>#VALUE!</v>
      </c>
    </row>
    <row r="92" spans="1:64" x14ac:dyDescent="0.15">
      <c r="C92" s="103">
        <f t="shared" ref="C92:E93" si="42">C86+C88</f>
        <v>0</v>
      </c>
      <c r="D92" s="103">
        <f t="shared" si="42"/>
        <v>0</v>
      </c>
      <c r="E92" s="103">
        <f t="shared" si="42"/>
        <v>0</v>
      </c>
      <c r="F92" s="103">
        <f>F86+F88</f>
        <v>152190</v>
      </c>
      <c r="G92" s="103">
        <f t="shared" ref="G92:M93" si="43">G86+G88</f>
        <v>168570</v>
      </c>
      <c r="H92" s="103">
        <f t="shared" si="43"/>
        <v>184950</v>
      </c>
      <c r="I92" s="103">
        <f t="shared" si="43"/>
        <v>152190</v>
      </c>
      <c r="J92" s="103">
        <f t="shared" si="43"/>
        <v>168570</v>
      </c>
      <c r="K92" s="103">
        <f t="shared" si="43"/>
        <v>133310</v>
      </c>
      <c r="L92" s="103">
        <f t="shared" si="43"/>
        <v>133310</v>
      </c>
      <c r="M92" s="103">
        <f t="shared" si="43"/>
        <v>133310</v>
      </c>
      <c r="N92" s="103">
        <f>N$86+N$88</f>
        <v>79620</v>
      </c>
      <c r="O92" s="103">
        <f>O$86+O$88</f>
        <v>348285</v>
      </c>
      <c r="P92" s="103">
        <f t="shared" ref="P92:AL92" si="44">P$86+P$88</f>
        <v>570310</v>
      </c>
      <c r="Q92" s="103">
        <f t="shared" si="44"/>
        <v>630765</v>
      </c>
      <c r="R92" s="103">
        <f t="shared" si="44"/>
        <v>630765</v>
      </c>
      <c r="S92" s="103">
        <f t="shared" si="44"/>
        <v>693895</v>
      </c>
      <c r="T92" s="103">
        <f t="shared" si="44"/>
        <v>759700</v>
      </c>
      <c r="U92" s="103">
        <f t="shared" si="44"/>
        <v>630765</v>
      </c>
      <c r="V92" s="103">
        <f t="shared" si="44"/>
        <v>693895</v>
      </c>
      <c r="W92" s="103">
        <f t="shared" si="44"/>
        <v>570310</v>
      </c>
      <c r="X92" s="103">
        <f t="shared" si="44"/>
        <v>570310</v>
      </c>
      <c r="Y92" s="103">
        <f t="shared" si="44"/>
        <v>570310</v>
      </c>
      <c r="Z92" s="103">
        <f t="shared" si="44"/>
        <v>348285</v>
      </c>
      <c r="AA92" s="103">
        <f t="shared" si="44"/>
        <v>622000</v>
      </c>
      <c r="AB92" s="103">
        <f t="shared" si="44"/>
        <v>1006004.65</v>
      </c>
      <c r="AC92" s="103">
        <f t="shared" si="44"/>
        <v>1134005.27</v>
      </c>
      <c r="AD92" s="103">
        <f t="shared" si="44"/>
        <v>1134005.27</v>
      </c>
      <c r="AE92" s="103">
        <f t="shared" si="44"/>
        <v>1234006.2</v>
      </c>
      <c r="AF92" s="103">
        <f t="shared" si="44"/>
        <v>1362006.8199999998</v>
      </c>
      <c r="AG92" s="103">
        <f t="shared" si="44"/>
        <v>1134005.27</v>
      </c>
      <c r="AH92" s="103">
        <f t="shared" si="44"/>
        <v>1234006.2</v>
      </c>
      <c r="AI92" s="103">
        <f t="shared" si="44"/>
        <v>1006004.65</v>
      </c>
      <c r="AJ92" s="103">
        <f t="shared" si="44"/>
        <v>1006004.65</v>
      </c>
      <c r="AK92" s="103">
        <f t="shared" si="44"/>
        <v>1006004.65</v>
      </c>
      <c r="AL92" s="103">
        <f t="shared" si="44"/>
        <v>622002.79</v>
      </c>
    </row>
    <row r="93" spans="1:64" x14ac:dyDescent="0.15">
      <c r="C93" s="103">
        <f t="shared" si="42"/>
        <v>0</v>
      </c>
      <c r="D93" s="103">
        <f t="shared" si="42"/>
        <v>0</v>
      </c>
      <c r="E93" s="103">
        <f t="shared" si="42"/>
        <v>0</v>
      </c>
      <c r="F93" s="103">
        <f>F87+F89</f>
        <v>49190</v>
      </c>
      <c r="G93" s="103">
        <f t="shared" si="43"/>
        <v>53070</v>
      </c>
      <c r="H93" s="103">
        <f t="shared" si="43"/>
        <v>56950</v>
      </c>
      <c r="I93" s="103">
        <f t="shared" si="43"/>
        <v>49190</v>
      </c>
      <c r="J93" s="103">
        <f t="shared" si="43"/>
        <v>53070</v>
      </c>
      <c r="K93" s="103">
        <f t="shared" si="43"/>
        <v>42810</v>
      </c>
      <c r="L93" s="103">
        <f t="shared" si="43"/>
        <v>42810</v>
      </c>
      <c r="M93" s="103">
        <f t="shared" si="43"/>
        <v>42810</v>
      </c>
      <c r="N93" s="103">
        <f>N$87+N$89</f>
        <v>27620</v>
      </c>
      <c r="O93" s="103">
        <f>O$87+O$89</f>
        <v>128935</v>
      </c>
      <c r="P93" s="103">
        <f t="shared" ref="P93:AL93" si="45">P$87+P$89</f>
        <v>212930</v>
      </c>
      <c r="Q93" s="103">
        <f t="shared" si="45"/>
        <v>233260</v>
      </c>
      <c r="R93" s="103">
        <f t="shared" si="45"/>
        <v>233260</v>
      </c>
      <c r="S93" s="103">
        <f t="shared" si="45"/>
        <v>255195</v>
      </c>
      <c r="T93" s="103">
        <f t="shared" si="45"/>
        <v>279805</v>
      </c>
      <c r="U93" s="103">
        <f t="shared" si="45"/>
        <v>233260</v>
      </c>
      <c r="V93" s="103">
        <f t="shared" si="45"/>
        <v>255195</v>
      </c>
      <c r="W93" s="103">
        <f t="shared" si="45"/>
        <v>212930</v>
      </c>
      <c r="X93" s="103">
        <f t="shared" si="45"/>
        <v>212930</v>
      </c>
      <c r="Y93" s="103">
        <f t="shared" si="45"/>
        <v>212930</v>
      </c>
      <c r="Z93" s="103">
        <f t="shared" si="45"/>
        <v>128935</v>
      </c>
      <c r="AA93" s="103">
        <f t="shared" si="45"/>
        <v>244500</v>
      </c>
      <c r="AB93" s="103">
        <f t="shared" si="45"/>
        <v>394504.65</v>
      </c>
      <c r="AC93" s="103">
        <f t="shared" si="45"/>
        <v>444505.27</v>
      </c>
      <c r="AD93" s="103">
        <f t="shared" si="45"/>
        <v>444505.27</v>
      </c>
      <c r="AE93" s="103">
        <f t="shared" si="45"/>
        <v>480006.2</v>
      </c>
      <c r="AF93" s="103">
        <f t="shared" si="45"/>
        <v>530006.82000000007</v>
      </c>
      <c r="AG93" s="103">
        <f t="shared" si="45"/>
        <v>444505.27</v>
      </c>
      <c r="AH93" s="103">
        <f t="shared" si="45"/>
        <v>480006.2</v>
      </c>
      <c r="AI93" s="103">
        <f t="shared" si="45"/>
        <v>394504.65</v>
      </c>
      <c r="AJ93" s="103">
        <f t="shared" si="45"/>
        <v>394504.65</v>
      </c>
      <c r="AK93" s="103">
        <f t="shared" si="45"/>
        <v>394504.65</v>
      </c>
      <c r="AL93" s="103">
        <f t="shared" si="45"/>
        <v>244502.78999999998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345</v>
      </c>
      <c r="I1" s="68"/>
      <c r="J1" s="68"/>
      <c r="K1" s="68"/>
      <c r="L1" s="68"/>
      <c r="M1" s="68"/>
      <c r="N1" s="68"/>
    </row>
    <row r="2" spans="1:66" ht="13" x14ac:dyDescent="0.15">
      <c r="F2" s="371" t="s">
        <v>35</v>
      </c>
      <c r="G2" s="371"/>
      <c r="H2" s="371"/>
      <c r="I2" s="371"/>
      <c r="J2" s="371"/>
      <c r="K2" s="371"/>
      <c r="L2" s="371"/>
      <c r="M2" s="371"/>
      <c r="N2" s="371"/>
      <c r="O2" s="371"/>
      <c r="P2" s="371"/>
      <c r="Q2" s="371"/>
      <c r="R2" s="371" t="s">
        <v>36</v>
      </c>
      <c r="S2" s="371"/>
      <c r="T2" s="371"/>
      <c r="U2" s="371"/>
      <c r="V2" s="371"/>
      <c r="W2" s="371"/>
      <c r="X2" s="371"/>
      <c r="Y2" s="371"/>
      <c r="Z2" s="371"/>
      <c r="AA2" s="371"/>
      <c r="AB2" s="371"/>
      <c r="AC2" s="371"/>
      <c r="AD2" s="371" t="s">
        <v>37</v>
      </c>
      <c r="AE2" s="371"/>
      <c r="AF2" s="371"/>
      <c r="AG2" s="371"/>
      <c r="AH2" s="371"/>
      <c r="AI2" s="371"/>
      <c r="AJ2" s="371"/>
      <c r="AK2" s="371"/>
      <c r="AL2" s="371"/>
      <c r="AM2" s="371"/>
      <c r="AN2" s="371"/>
      <c r="AO2" s="371"/>
      <c r="AP2" s="371" t="s">
        <v>38</v>
      </c>
      <c r="AQ2" s="371"/>
      <c r="AR2" s="371"/>
      <c r="AS2" s="371"/>
      <c r="AT2" s="371"/>
      <c r="AU2" s="371"/>
      <c r="AV2" s="371"/>
      <c r="AW2" s="371"/>
      <c r="AX2" s="371"/>
      <c r="AY2" s="371"/>
      <c r="AZ2" s="371"/>
      <c r="BA2" s="371"/>
      <c r="BB2" s="371" t="s">
        <v>39</v>
      </c>
      <c r="BC2" s="371"/>
      <c r="BD2" s="371"/>
      <c r="BE2" s="371"/>
      <c r="BF2" s="371"/>
      <c r="BG2" s="371"/>
      <c r="BH2" s="371"/>
      <c r="BI2" s="371"/>
      <c r="BJ2" s="371"/>
      <c r="BK2" s="371"/>
      <c r="BL2" s="371"/>
      <c r="BM2" s="371"/>
    </row>
    <row r="3" spans="1:66" ht="14.25" customHeight="1" x14ac:dyDescent="0.15">
      <c r="B3" s="301" t="s">
        <v>640</v>
      </c>
      <c r="C3" s="10" t="s">
        <v>1075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355</v>
      </c>
    </row>
    <row r="4" spans="1:66" ht="14.25" customHeight="1" x14ac:dyDescent="0.15">
      <c r="A4" s="34" t="s">
        <v>278</v>
      </c>
      <c r="B4" s="180" t="s">
        <v>640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outlineLevel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outlineLevel="2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outlineLevel="2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outlineLevel="2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outlineLevel="2" x14ac:dyDescent="0.15">
      <c r="A17" s="34" t="s">
        <v>231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outlineLevel="2" x14ac:dyDescent="0.15">
      <c r="A18" s="34" t="s">
        <v>232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outlineLevel="2" x14ac:dyDescent="0.15">
      <c r="A19" s="34" t="s">
        <v>233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outlineLevel="2" x14ac:dyDescent="0.15">
      <c r="A20" s="34" t="s">
        <v>234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outlineLevel="2" x14ac:dyDescent="0.15">
      <c r="A21" s="34" t="s">
        <v>235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outlineLevel="2" x14ac:dyDescent="0.15">
      <c r="A22" s="34" t="s">
        <v>217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outlineLevel="2" x14ac:dyDescent="0.15">
      <c r="A23" s="34" t="s">
        <v>236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outlineLevel="2" x14ac:dyDescent="0.15">
      <c r="A24" s="34" t="s">
        <v>237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outlineLevel="2" x14ac:dyDescent="0.15">
      <c r="A26" s="34" t="s">
        <v>238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outlineLevel="2" x14ac:dyDescent="0.15">
      <c r="A27" s="34" t="s">
        <v>239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outlineLevel="2" x14ac:dyDescent="0.15">
      <c r="A28" s="34" t="s">
        <v>240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outlineLevel="2" x14ac:dyDescent="0.15">
      <c r="A29" s="34" t="s">
        <v>241</v>
      </c>
      <c r="B29" s="180">
        <v>3</v>
      </c>
      <c r="C29" s="33" t="s">
        <v>40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9</v>
      </c>
    </row>
    <row r="30" spans="1:66" ht="14.25" customHeight="1" outlineLevel="2" x14ac:dyDescent="0.15">
      <c r="A30" s="34" t="s">
        <v>242</v>
      </c>
      <c r="B30" s="180">
        <v>3</v>
      </c>
      <c r="C30" s="33" t="s">
        <v>41</v>
      </c>
      <c r="D30" s="101">
        <f>'REV-REVCALC_CWS'!$AB$34</f>
        <v>15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15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15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15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15</v>
      </c>
    </row>
    <row r="31" spans="1:66" ht="14.25" customHeight="1" outlineLevel="2" x14ac:dyDescent="0.15">
      <c r="A31" s="34" t="s">
        <v>243</v>
      </c>
      <c r="B31" s="180">
        <v>3</v>
      </c>
      <c r="C31" s="33" t="s">
        <v>42</v>
      </c>
      <c r="D31" s="101">
        <f>'REV-REVCALC_CWS'!$AC$34</f>
        <v>17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17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17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17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17</v>
      </c>
    </row>
    <row r="32" spans="1:66" ht="14.25" customHeight="1" outlineLevel="2" x14ac:dyDescent="0.15">
      <c r="A32" s="34" t="s">
        <v>244</v>
      </c>
      <c r="B32" s="180">
        <v>3</v>
      </c>
      <c r="C32" s="33" t="s">
        <v>43</v>
      </c>
      <c r="D32" s="101">
        <f>'REV-REVCALC_CWS'!$AD$34</f>
        <v>17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17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17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17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17</v>
      </c>
    </row>
    <row r="33" spans="1:66" ht="14.25" customHeight="1" outlineLevel="2" x14ac:dyDescent="0.15">
      <c r="A33" s="34" t="s">
        <v>245</v>
      </c>
      <c r="B33" s="180">
        <v>3</v>
      </c>
      <c r="C33" s="33" t="s">
        <v>44</v>
      </c>
      <c r="D33" s="101">
        <f>'REV-REVCALC_CWS'!$AE$34</f>
        <v>20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</v>
      </c>
    </row>
    <row r="34" spans="1:66" ht="14.25" customHeight="1" outlineLevel="2" x14ac:dyDescent="0.15">
      <c r="A34" s="34" t="s">
        <v>246</v>
      </c>
      <c r="B34" s="180">
        <v>3</v>
      </c>
      <c r="C34" s="33" t="s">
        <v>45</v>
      </c>
      <c r="D34" s="101">
        <f>'REV-REVCALC_CWS'!$AF$34</f>
        <v>22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22</v>
      </c>
      <c r="BH34" s="101"/>
      <c r="BI34" s="101"/>
      <c r="BJ34" s="101"/>
      <c r="BK34" s="101"/>
      <c r="BL34" s="101"/>
      <c r="BM34" s="101"/>
      <c r="BN34" s="105">
        <f t="shared" si="0"/>
        <v>22</v>
      </c>
    </row>
    <row r="35" spans="1:66" ht="14.25" customHeight="1" outlineLevel="2" x14ac:dyDescent="0.15">
      <c r="A35" s="34" t="s">
        <v>247</v>
      </c>
      <c r="B35" s="180">
        <v>3</v>
      </c>
      <c r="C35" s="33" t="s">
        <v>46</v>
      </c>
      <c r="D35" s="101">
        <f>'REV-REVCALC_CWS'!$AG$34</f>
        <v>17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17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17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17</v>
      </c>
      <c r="BI35" s="101"/>
      <c r="BJ35" s="101"/>
      <c r="BK35" s="101"/>
      <c r="BL35" s="101"/>
      <c r="BM35" s="101"/>
      <c r="BN35" s="105">
        <f t="shared" si="0"/>
        <v>17</v>
      </c>
    </row>
    <row r="36" spans="1:66" ht="14.25" customHeight="1" outlineLevel="2" x14ac:dyDescent="0.15">
      <c r="A36" s="34" t="s">
        <v>248</v>
      </c>
      <c r="B36" s="180">
        <v>3</v>
      </c>
      <c r="C36" s="33" t="s">
        <v>47</v>
      </c>
      <c r="D36" s="101">
        <f>'REV-REVCALC_CWS'!$AH$34</f>
        <v>20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</v>
      </c>
      <c r="BJ36" s="101"/>
      <c r="BK36" s="101"/>
      <c r="BL36" s="101"/>
      <c r="BM36" s="101"/>
      <c r="BN36" s="105">
        <f t="shared" si="0"/>
        <v>20</v>
      </c>
    </row>
    <row r="37" spans="1:66" ht="14.25" customHeight="1" outlineLevel="2" x14ac:dyDescent="0.15">
      <c r="A37" s="34" t="s">
        <v>249</v>
      </c>
      <c r="B37" s="180">
        <v>3</v>
      </c>
      <c r="C37" s="33" t="s">
        <v>48</v>
      </c>
      <c r="D37" s="101">
        <f>'REV-REVCALC_CWS'!$AI$34</f>
        <v>15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15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15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15</v>
      </c>
      <c r="BK37" s="101"/>
      <c r="BL37" s="101"/>
      <c r="BM37" s="101"/>
      <c r="BN37" s="105">
        <f t="shared" si="0"/>
        <v>15</v>
      </c>
    </row>
    <row r="38" spans="1:66" ht="14.25" customHeight="1" outlineLevel="2" x14ac:dyDescent="0.15">
      <c r="A38" s="34" t="s">
        <v>250</v>
      </c>
      <c r="B38" s="180">
        <v>3</v>
      </c>
      <c r="C38" s="33" t="s">
        <v>49</v>
      </c>
      <c r="D38" s="101">
        <f>'REV-REVCALC_CWS'!$AJ$34</f>
        <v>15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15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15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15</v>
      </c>
      <c r="BL38" s="101"/>
      <c r="BM38" s="101"/>
      <c r="BN38" s="105">
        <f t="shared" si="0"/>
        <v>15</v>
      </c>
    </row>
    <row r="39" spans="1:66" ht="14.25" customHeight="1" outlineLevel="2" x14ac:dyDescent="0.15">
      <c r="A39" s="34" t="s">
        <v>251</v>
      </c>
      <c r="B39" s="180">
        <v>3</v>
      </c>
      <c r="C39" s="33" t="s">
        <v>50</v>
      </c>
      <c r="D39" s="101">
        <f>'REV-REVCALC_CWS'!$AK$34</f>
        <v>15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15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15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15</v>
      </c>
      <c r="BM39" s="101"/>
      <c r="BN39" s="105">
        <f t="shared" si="0"/>
        <v>15</v>
      </c>
    </row>
    <row r="40" spans="1:66" ht="14.25" customHeight="1" outlineLevel="2" x14ac:dyDescent="0.15">
      <c r="A40" s="34" t="s">
        <v>252</v>
      </c>
      <c r="B40" s="180">
        <v>3</v>
      </c>
      <c r="C40" s="33" t="s">
        <v>51</v>
      </c>
      <c r="D40" s="101">
        <f>'REV-REVCALC_CWS'!$AL$34</f>
        <v>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9</v>
      </c>
      <c r="BN40" s="105">
        <f t="shared" si="0"/>
        <v>9</v>
      </c>
    </row>
    <row r="41" spans="1:66" ht="14.25" customHeight="1" outlineLevel="2" x14ac:dyDescent="0.15">
      <c r="A41" s="34" t="s">
        <v>253</v>
      </c>
      <c r="B41" s="180">
        <v>4</v>
      </c>
      <c r="C41" s="33" t="s">
        <v>40</v>
      </c>
      <c r="D41" s="101" t="e">
        <f>'REV-REVCALC_CWS'!$AM$34</f>
        <v>#REF!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 t="e">
        <f>$D41</f>
        <v>#REF!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 t="e">
        <f>$D41</f>
        <v>#REF!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 t="e">
        <f t="shared" si="0"/>
        <v>#REF!</v>
      </c>
    </row>
    <row r="42" spans="1:66" ht="14.25" customHeight="1" outlineLevel="2" x14ac:dyDescent="0.15">
      <c r="A42" s="34" t="s">
        <v>254</v>
      </c>
      <c r="B42" s="180">
        <v>4</v>
      </c>
      <c r="C42" s="33" t="s">
        <v>41</v>
      </c>
      <c r="D42" s="101" t="e">
        <f>'REV-REVCALC_CWS'!$AN$34</f>
        <v>#REF!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 t="e">
        <f>$D42</f>
        <v>#REF!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 t="e">
        <f>$D42</f>
        <v>#REF!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 t="e">
        <f t="shared" si="0"/>
        <v>#REF!</v>
      </c>
    </row>
    <row r="43" spans="1:66" ht="14.25" customHeight="1" outlineLevel="2" x14ac:dyDescent="0.15">
      <c r="A43" s="34" t="s">
        <v>255</v>
      </c>
      <c r="B43" s="180">
        <v>4</v>
      </c>
      <c r="C43" s="33" t="s">
        <v>42</v>
      </c>
      <c r="D43" s="101" t="e">
        <f>'REV-REVCALC_CWS'!$AO$34</f>
        <v>#REF!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 t="e">
        <f>$D43</f>
        <v>#REF!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 t="e">
        <f>$D43</f>
        <v>#REF!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 t="e">
        <f t="shared" si="0"/>
        <v>#REF!</v>
      </c>
    </row>
    <row r="44" spans="1:66" ht="14.25" customHeight="1" outlineLevel="2" x14ac:dyDescent="0.15">
      <c r="A44" s="34" t="s">
        <v>256</v>
      </c>
      <c r="B44" s="180">
        <v>4</v>
      </c>
      <c r="C44" s="33" t="s">
        <v>43</v>
      </c>
      <c r="D44" s="101" t="e">
        <f>'REV-REVCALC_CWS'!$AP$34</f>
        <v>#REF!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 t="e">
        <f>$D44</f>
        <v>#REF!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 t="e">
        <f>$D44</f>
        <v>#REF!</v>
      </c>
      <c r="BF44" s="101"/>
      <c r="BG44" s="101"/>
      <c r="BH44" s="101"/>
      <c r="BI44" s="101"/>
      <c r="BJ44" s="101"/>
      <c r="BK44" s="101"/>
      <c r="BL44" s="101"/>
      <c r="BM44" s="101"/>
      <c r="BN44" s="105" t="e">
        <f t="shared" si="0"/>
        <v>#REF!</v>
      </c>
    </row>
    <row r="45" spans="1:66" ht="14.25" customHeight="1" outlineLevel="2" x14ac:dyDescent="0.15">
      <c r="A45" s="34" t="s">
        <v>257</v>
      </c>
      <c r="B45" s="180">
        <v>4</v>
      </c>
      <c r="C45" s="33" t="s">
        <v>44</v>
      </c>
      <c r="D45" s="101" t="e">
        <f>'REV-REVCALC_CWS'!$AQ$34</f>
        <v>#REF!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 t="e">
        <f>$D45</f>
        <v>#REF!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 t="e">
        <f>$D45</f>
        <v>#REF!</v>
      </c>
      <c r="BG45" s="101"/>
      <c r="BH45" s="101"/>
      <c r="BI45" s="101"/>
      <c r="BJ45" s="101"/>
      <c r="BK45" s="101"/>
      <c r="BL45" s="101"/>
      <c r="BM45" s="101"/>
      <c r="BN45" s="105" t="e">
        <f t="shared" si="0"/>
        <v>#REF!</v>
      </c>
    </row>
    <row r="46" spans="1:66" ht="14.25" customHeight="1" outlineLevel="2" x14ac:dyDescent="0.15">
      <c r="A46" s="34" t="s">
        <v>258</v>
      </c>
      <c r="B46" s="180">
        <v>4</v>
      </c>
      <c r="C46" s="33" t="s">
        <v>45</v>
      </c>
      <c r="D46" s="101" t="e">
        <f>'REV-REVCALC_CWS'!$AR$34</f>
        <v>#REF!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 t="e">
        <f>$D46</f>
        <v>#REF!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 t="e">
        <f>$D46</f>
        <v>#REF!</v>
      </c>
      <c r="BH46" s="101"/>
      <c r="BI46" s="101"/>
      <c r="BJ46" s="101"/>
      <c r="BK46" s="101"/>
      <c r="BL46" s="101"/>
      <c r="BM46" s="101"/>
      <c r="BN46" s="105" t="e">
        <f t="shared" si="0"/>
        <v>#REF!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 t="e">
        <f>'REV-REVCALC_CWS'!$AS$34</f>
        <v>#REF!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 t="e">
        <f>$D47</f>
        <v>#REF!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 t="e">
        <f>$D47</f>
        <v>#REF!</v>
      </c>
      <c r="BI47" s="101"/>
      <c r="BJ47" s="101"/>
      <c r="BK47" s="101"/>
      <c r="BL47" s="101"/>
      <c r="BM47" s="101"/>
      <c r="BN47" s="105" t="e">
        <f t="shared" si="0"/>
        <v>#REF!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 t="e">
        <f>'REV-REVCALC_CWS'!$AT$34</f>
        <v>#REF!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 t="e">
        <f>$D48</f>
        <v>#REF!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 t="e">
        <f>$D48</f>
        <v>#REF!</v>
      </c>
      <c r="BJ48" s="101"/>
      <c r="BK48" s="101"/>
      <c r="BL48" s="101"/>
      <c r="BM48" s="101"/>
      <c r="BN48" s="105" t="e">
        <f t="shared" si="0"/>
        <v>#REF!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 t="e">
        <f>'REV-REVCALC_CWS'!$AU$34</f>
        <v>#REF!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 t="e">
        <f>$D49</f>
        <v>#REF!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 t="e">
        <f>$D49</f>
        <v>#REF!</v>
      </c>
      <c r="BK49" s="101"/>
      <c r="BL49" s="101"/>
      <c r="BM49" s="101"/>
      <c r="BN49" s="105" t="e">
        <f t="shared" si="0"/>
        <v>#REF!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 t="e">
        <f>'REV-REVCALC_CWS'!$AV$34</f>
        <v>#REF!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 t="e">
        <f>$D50</f>
        <v>#REF!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 t="e">
        <f>$D50</f>
        <v>#REF!</v>
      </c>
      <c r="BL50" s="101"/>
      <c r="BM50" s="101"/>
      <c r="BN50" s="105" t="e">
        <f t="shared" si="0"/>
        <v>#REF!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 t="e">
        <f>'REV-REVCALC_CWS'!$AW$34</f>
        <v>#REF!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 t="e">
        <f>$D51</f>
        <v>#REF!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 t="e">
        <f>$D51</f>
        <v>#REF!</v>
      </c>
      <c r="BM51" s="101"/>
      <c r="BN51" s="105" t="e">
        <f t="shared" si="0"/>
        <v>#REF!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 t="e">
        <f>'REV-REVCALC_CWS'!$AX$34</f>
        <v>#REF!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 t="e">
        <f>$D52</f>
        <v>#REF!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 t="e">
        <f>$D52</f>
        <v>#REF!</v>
      </c>
      <c r="BN52" s="105" t="e">
        <f t="shared" si="0"/>
        <v>#REF!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-82467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-82467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-82467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-132447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-132447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-132447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-147441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-147441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-147441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-147441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-147441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-147441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-164934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-164934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-164934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-179928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-179928</v>
      </c>
      <c r="BH58" s="101"/>
      <c r="BI58" s="101"/>
      <c r="BJ58" s="101"/>
      <c r="BK58" s="101"/>
      <c r="BL58" s="101"/>
      <c r="BM58" s="101"/>
      <c r="BN58" s="105">
        <f t="shared" si="0"/>
        <v>-179928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-147441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-147441</v>
      </c>
      <c r="BI59" s="101"/>
      <c r="BJ59" s="101"/>
      <c r="BK59" s="101"/>
      <c r="BL59" s="101"/>
      <c r="BM59" s="101"/>
      <c r="BN59" s="105">
        <f t="shared" si="0"/>
        <v>-147441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-164934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-164934</v>
      </c>
      <c r="BJ60" s="101"/>
      <c r="BK60" s="101"/>
      <c r="BL60" s="101"/>
      <c r="BM60" s="101"/>
      <c r="BN60" s="105">
        <f t="shared" si="0"/>
        <v>-164934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-132447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-132447</v>
      </c>
      <c r="BK61" s="101"/>
      <c r="BL61" s="101"/>
      <c r="BM61" s="101"/>
      <c r="BN61" s="105">
        <f t="shared" si="0"/>
        <v>-132447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-132447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-132447</v>
      </c>
      <c r="BL62" s="101"/>
      <c r="BM62" s="101"/>
      <c r="BN62" s="105">
        <f t="shared" si="0"/>
        <v>-132447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-132447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-132447</v>
      </c>
      <c r="BM63" s="101"/>
      <c r="BN63" s="105">
        <f t="shared" si="0"/>
        <v>-132447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-82467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-82467</v>
      </c>
      <c r="BN64" s="105">
        <f t="shared" si="0"/>
        <v>-82467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77" t="s">
        <v>635</v>
      </c>
      <c r="B66" s="377"/>
      <c r="C66" s="377"/>
      <c r="D66" s="377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17</v>
      </c>
      <c r="AE66" s="102">
        <f t="shared" si="1"/>
        <v>27</v>
      </c>
      <c r="AF66" s="102">
        <f t="shared" si="1"/>
        <v>31</v>
      </c>
      <c r="AG66" s="102">
        <f t="shared" si="1"/>
        <v>34</v>
      </c>
      <c r="AH66" s="102">
        <f t="shared" si="1"/>
        <v>40</v>
      </c>
      <c r="AI66" s="102">
        <f t="shared" si="1"/>
        <v>44</v>
      </c>
      <c r="AJ66" s="102">
        <f t="shared" si="1"/>
        <v>34</v>
      </c>
      <c r="AK66" s="102">
        <f t="shared" si="1"/>
        <v>40</v>
      </c>
      <c r="AL66" s="102">
        <f t="shared" si="1"/>
        <v>30</v>
      </c>
      <c r="AM66" s="102">
        <f t="shared" si="1"/>
        <v>30</v>
      </c>
      <c r="AN66" s="102">
        <f t="shared" si="1"/>
        <v>30</v>
      </c>
      <c r="AO66" s="102">
        <f t="shared" si="1"/>
        <v>18</v>
      </c>
      <c r="AP66" s="102" t="e">
        <f t="shared" si="1"/>
        <v>#REF!</v>
      </c>
      <c r="AQ66" s="102" t="e">
        <f t="shared" si="1"/>
        <v>#REF!</v>
      </c>
      <c r="AR66" s="102" t="e">
        <f t="shared" si="1"/>
        <v>#REF!</v>
      </c>
      <c r="AS66" s="102" t="e">
        <f t="shared" si="1"/>
        <v>#REF!</v>
      </c>
      <c r="AT66" s="102" t="e">
        <f t="shared" si="1"/>
        <v>#REF!</v>
      </c>
      <c r="AU66" s="102" t="e">
        <f t="shared" si="1"/>
        <v>#REF!</v>
      </c>
      <c r="AV66" s="102" t="e">
        <f t="shared" si="1"/>
        <v>#REF!</v>
      </c>
      <c r="AW66" s="102" t="e">
        <f t="shared" si="1"/>
        <v>#REF!</v>
      </c>
      <c r="AX66" s="102" t="e">
        <f t="shared" si="1"/>
        <v>#REF!</v>
      </c>
      <c r="AY66" s="102" t="e">
        <f t="shared" si="1"/>
        <v>#REF!</v>
      </c>
      <c r="AZ66" s="102" t="e">
        <f t="shared" si="1"/>
        <v>#REF!</v>
      </c>
      <c r="BA66" s="102" t="e">
        <f t="shared" si="1"/>
        <v>#REF!</v>
      </c>
      <c r="BB66" s="102" t="e">
        <f t="shared" si="1"/>
        <v>#REF!</v>
      </c>
      <c r="BC66" s="102" t="e">
        <f t="shared" si="1"/>
        <v>#REF!</v>
      </c>
      <c r="BD66" s="102" t="e">
        <f t="shared" si="1"/>
        <v>#REF!</v>
      </c>
      <c r="BE66" s="102" t="e">
        <f t="shared" si="1"/>
        <v>#REF!</v>
      </c>
      <c r="BF66" s="102" t="e">
        <f t="shared" si="1"/>
        <v>#REF!</v>
      </c>
      <c r="BG66" s="102" t="e">
        <f t="shared" si="1"/>
        <v>#REF!</v>
      </c>
      <c r="BH66" s="102" t="e">
        <f t="shared" si="1"/>
        <v>#REF!</v>
      </c>
      <c r="BI66" s="102" t="e">
        <f t="shared" si="1"/>
        <v>#REF!</v>
      </c>
      <c r="BJ66" s="102" t="e">
        <f t="shared" si="1"/>
        <v>#REF!</v>
      </c>
      <c r="BK66" s="102" t="e">
        <f t="shared" si="1"/>
        <v>#REF!</v>
      </c>
      <c r="BL66" s="102" t="e">
        <f t="shared" si="1"/>
        <v>#REF!</v>
      </c>
      <c r="BM66" s="102" t="e">
        <f>SUM(BM5:BM65)</f>
        <v>#REF!</v>
      </c>
      <c r="BN66" s="105" t="e">
        <f>SUM(BN4:BN65)</f>
        <v>#REF!</v>
      </c>
    </row>
    <row r="67" spans="1:66" ht="14.25" customHeight="1" x14ac:dyDescent="0.15">
      <c r="A67" s="377" t="s">
        <v>637</v>
      </c>
      <c r="B67" s="377"/>
      <c r="C67" s="377"/>
      <c r="D67" s="377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'COGS-PRICE-MARGIN_CWS'!$D113</f>
        <v>0</v>
      </c>
      <c r="AE67" s="102">
        <f>'COGS-PRICE-MARGIN_CWS'!$D113</f>
        <v>0</v>
      </c>
      <c r="AF67" s="102">
        <f>'COGS-PRICE-MARGIN_CWS'!$D113</f>
        <v>0</v>
      </c>
      <c r="AG67" s="102">
        <f>'COGS-PRICE-MARGIN_CWS'!$D113</f>
        <v>0</v>
      </c>
      <c r="AH67" s="102">
        <f>'COGS-PRICE-MARGIN_CWS'!$D113</f>
        <v>0</v>
      </c>
      <c r="AI67" s="102">
        <f>'COGS-PRICE-MARGIN_CWS'!$D113</f>
        <v>0</v>
      </c>
      <c r="AJ67" s="102">
        <f>'COGS-PRICE-MARGIN_CWS'!$D113</f>
        <v>0</v>
      </c>
      <c r="AK67" s="102">
        <f>'COGS-PRICE-MARGIN_CWS'!$D113</f>
        <v>0</v>
      </c>
      <c r="AL67" s="102">
        <f>'COGS-PRICE-MARGIN_CWS'!$D113</f>
        <v>0</v>
      </c>
      <c r="AM67" s="102">
        <f>'COGS-PRICE-MARGIN_CWS'!$D113</f>
        <v>0</v>
      </c>
      <c r="AN67" s="102">
        <f>'COGS-PRICE-MARGIN_CWS'!$D113</f>
        <v>0</v>
      </c>
      <c r="AO67" s="102">
        <f>'COGS-PRICE-MARGIN_CWS'!$D113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77" t="s">
        <v>636</v>
      </c>
      <c r="B68" s="377"/>
      <c r="C68" s="377"/>
      <c r="D68" s="377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 t="e">
        <f t="shared" si="3"/>
        <v>#REF!</v>
      </c>
      <c r="BC68" s="102" t="e">
        <f t="shared" si="3"/>
        <v>#REF!</v>
      </c>
      <c r="BD68" s="102" t="e">
        <f t="shared" si="3"/>
        <v>#REF!</v>
      </c>
      <c r="BE68" s="102" t="e">
        <f t="shared" si="3"/>
        <v>#REF!</v>
      </c>
      <c r="BF68" s="102" t="e">
        <f t="shared" si="3"/>
        <v>#REF!</v>
      </c>
      <c r="BG68" s="102" t="e">
        <f t="shared" si="3"/>
        <v>#REF!</v>
      </c>
      <c r="BH68" s="102" t="e">
        <f t="shared" si="3"/>
        <v>#REF!</v>
      </c>
      <c r="BI68" s="102" t="e">
        <f t="shared" si="3"/>
        <v>#REF!</v>
      </c>
      <c r="BJ68" s="102" t="e">
        <f t="shared" si="3"/>
        <v>#REF!</v>
      </c>
      <c r="BK68" s="102" t="e">
        <f t="shared" si="3"/>
        <v>#REF!</v>
      </c>
      <c r="BL68" s="102" t="e">
        <f t="shared" si="3"/>
        <v>#REF!</v>
      </c>
      <c r="BM68" s="102" t="e">
        <f t="shared" si="3"/>
        <v>#REF!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 t="e">
        <f>SUM(AP66:BA66)</f>
        <v>#REF!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 t="e">
        <f>SUM(BB66:BM66)</f>
        <v>#REF!</v>
      </c>
      <c r="BN69" s="105" t="e">
        <f>SUM(F69:BM69)</f>
        <v>#REF!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 t="e">
        <f>SUM(BB68:BM68)</f>
        <v>#REF!</v>
      </c>
      <c r="BN70" s="105" t="e">
        <f>SUM(F70:BM70)</f>
        <v>#REF!</v>
      </c>
    </row>
    <row r="73" spans="1:66" ht="14.25" customHeight="1" x14ac:dyDescent="0.2">
      <c r="H73" s="68" t="s">
        <v>634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1" t="s">
        <v>35</v>
      </c>
      <c r="G74" s="371"/>
      <c r="H74" s="371"/>
      <c r="I74" s="371"/>
      <c r="J74" s="371"/>
      <c r="K74" s="371"/>
      <c r="L74" s="371"/>
      <c r="M74" s="371"/>
      <c r="N74" s="371"/>
      <c r="O74" s="371"/>
      <c r="P74" s="371"/>
      <c r="Q74" s="371"/>
      <c r="R74" s="10"/>
      <c r="S74" s="371" t="s">
        <v>36</v>
      </c>
      <c r="T74" s="371"/>
      <c r="U74" s="371"/>
      <c r="V74" s="371"/>
      <c r="W74" s="371"/>
      <c r="X74" s="371"/>
      <c r="Y74" s="371"/>
      <c r="Z74" s="371"/>
      <c r="AA74" s="371"/>
      <c r="AB74" s="371"/>
      <c r="AC74" s="371"/>
      <c r="AD74" s="371"/>
      <c r="AE74" s="10"/>
      <c r="AF74" s="371" t="s">
        <v>37</v>
      </c>
      <c r="AG74" s="371"/>
      <c r="AH74" s="371"/>
      <c r="AI74" s="371"/>
      <c r="AJ74" s="371"/>
      <c r="AK74" s="371"/>
      <c r="AL74" s="371"/>
      <c r="AM74" s="371"/>
      <c r="AN74" s="371"/>
      <c r="AO74" s="371"/>
      <c r="AP74" s="371"/>
      <c r="AQ74" s="371"/>
      <c r="AR74" s="10"/>
      <c r="AS74" s="371" t="s">
        <v>38</v>
      </c>
      <c r="AT74" s="371"/>
      <c r="AU74" s="371"/>
      <c r="AV74" s="371"/>
      <c r="AW74" s="371"/>
      <c r="AX74" s="371"/>
      <c r="AY74" s="371"/>
      <c r="AZ74" s="371"/>
      <c r="BA74" s="371"/>
      <c r="BB74" s="371"/>
      <c r="BC74" s="371"/>
      <c r="BD74" s="371"/>
      <c r="BE74" s="10"/>
      <c r="BF74" s="371" t="s">
        <v>39</v>
      </c>
      <c r="BG74" s="371"/>
      <c r="BH74" s="371"/>
      <c r="BI74" s="371"/>
      <c r="BJ74" s="371"/>
      <c r="BK74" s="371"/>
      <c r="BL74" s="371"/>
      <c r="BM74" s="371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9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10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10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10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10</v>
      </c>
      <c r="BH107" s="101"/>
      <c r="BI107" s="101"/>
      <c r="BJ107" s="101"/>
      <c r="BK107" s="101"/>
      <c r="BL107" s="101"/>
      <c r="BM107" s="101"/>
      <c r="BN107" s="105">
        <f t="shared" si="4"/>
        <v>10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</v>
      </c>
      <c r="BI108" s="101"/>
      <c r="BJ108" s="101"/>
      <c r="BK108" s="101"/>
      <c r="BL108" s="101"/>
      <c r="BM108" s="101"/>
      <c r="BN108" s="105">
        <f t="shared" si="4"/>
        <v>9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8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8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8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8</v>
      </c>
      <c r="BK110" s="101"/>
      <c r="BL110" s="101"/>
      <c r="BM110" s="101"/>
      <c r="BN110" s="105">
        <f t="shared" si="4"/>
        <v>8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8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8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8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8</v>
      </c>
      <c r="BL111" s="101"/>
      <c r="BM111" s="101"/>
      <c r="BN111" s="105">
        <f t="shared" si="4"/>
        <v>8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8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8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8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8</v>
      </c>
      <c r="BM112" s="101"/>
      <c r="BN112" s="105">
        <f t="shared" si="4"/>
        <v>8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 t="e">
        <f>'REV-REVCALC_CWS'!$AM$35</f>
        <v>#REF!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 t="e">
        <f>$D114</f>
        <v>#REF!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 t="e">
        <f>$D114</f>
        <v>#REF!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 t="e">
        <f t="shared" si="4"/>
        <v>#REF!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 t="e">
        <f>'REV-REVCALC_CWS'!$AN$35</f>
        <v>#REF!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 t="e">
        <f>$D115</f>
        <v>#REF!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 t="e">
        <f>$D115</f>
        <v>#REF!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 t="e">
        <f t="shared" si="4"/>
        <v>#REF!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 t="e">
        <f>'REV-REVCALC_CWS'!$AO$35</f>
        <v>#REF!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 t="e">
        <f>$D116</f>
        <v>#REF!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 t="e">
        <f>$D116</f>
        <v>#REF!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 t="e">
        <f t="shared" si="4"/>
        <v>#REF!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 t="e">
        <f>'REV-REVCALC_CWS'!$AP$35</f>
        <v>#REF!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 t="e">
        <f>$D117</f>
        <v>#REF!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 t="e">
        <f>$D117</f>
        <v>#REF!</v>
      </c>
      <c r="BF117" s="101"/>
      <c r="BG117" s="101"/>
      <c r="BH117" s="101"/>
      <c r="BI117" s="101"/>
      <c r="BJ117" s="101"/>
      <c r="BK117" s="101"/>
      <c r="BL117" s="101"/>
      <c r="BM117" s="101"/>
      <c r="BN117" s="105" t="e">
        <f t="shared" si="4"/>
        <v>#REF!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 t="e">
        <f>'REV-REVCALC_CWS'!$AQ$35</f>
        <v>#REF!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 t="e">
        <f>$D118</f>
        <v>#REF!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 t="e">
        <f>$D118</f>
        <v>#REF!</v>
      </c>
      <c r="BG118" s="101"/>
      <c r="BH118" s="101"/>
      <c r="BI118" s="101"/>
      <c r="BJ118" s="101"/>
      <c r="BK118" s="101"/>
      <c r="BL118" s="101"/>
      <c r="BM118" s="101"/>
      <c r="BN118" s="105" t="e">
        <f t="shared" si="4"/>
        <v>#REF!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 t="e">
        <f>'REV-REVCALC_CWS'!$AR$35</f>
        <v>#REF!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 t="e">
        <f>$D119</f>
        <v>#REF!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 t="e">
        <f>$D119</f>
        <v>#REF!</v>
      </c>
      <c r="BH119" s="101"/>
      <c r="BI119" s="101"/>
      <c r="BJ119" s="101"/>
      <c r="BK119" s="101"/>
      <c r="BL119" s="101"/>
      <c r="BM119" s="101"/>
      <c r="BN119" s="105" t="e">
        <f t="shared" si="4"/>
        <v>#REF!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 t="e">
        <f>'REV-REVCALC_CWS'!$AS$35</f>
        <v>#REF!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 t="e">
        <f>$D120</f>
        <v>#REF!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 t="e">
        <f>$D120</f>
        <v>#REF!</v>
      </c>
      <c r="BI120" s="101"/>
      <c r="BJ120" s="101"/>
      <c r="BK120" s="101"/>
      <c r="BL120" s="101"/>
      <c r="BM120" s="101"/>
      <c r="BN120" s="105" t="e">
        <f t="shared" si="4"/>
        <v>#REF!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 t="e">
        <f>'REV-REVCALC_CWS'!$AT$35</f>
        <v>#REF!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 t="e">
        <f>$D121</f>
        <v>#REF!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 t="e">
        <f>$D121</f>
        <v>#REF!</v>
      </c>
      <c r="BJ121" s="101"/>
      <c r="BK121" s="101"/>
      <c r="BL121" s="101"/>
      <c r="BM121" s="101"/>
      <c r="BN121" s="105" t="e">
        <f t="shared" si="4"/>
        <v>#REF!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 t="e">
        <f>'REV-REVCALC_CWS'!$AU$35</f>
        <v>#REF!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 t="e">
        <f>$D122</f>
        <v>#REF!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 t="e">
        <f>$D122</f>
        <v>#REF!</v>
      </c>
      <c r="BK122" s="101"/>
      <c r="BL122" s="101"/>
      <c r="BM122" s="101"/>
      <c r="BN122" s="105" t="e">
        <f t="shared" si="4"/>
        <v>#REF!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 t="e">
        <f>'REV-REVCALC_CWS'!$AV$35</f>
        <v>#REF!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 t="e">
        <f>$D123</f>
        <v>#REF!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 t="e">
        <f>$D123</f>
        <v>#REF!</v>
      </c>
      <c r="BL123" s="101"/>
      <c r="BM123" s="101"/>
      <c r="BN123" s="105" t="e">
        <f t="shared" si="4"/>
        <v>#REF!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 t="e">
        <f>'REV-REVCALC_CWS'!$AW$35</f>
        <v>#REF!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 t="e">
        <f>$D124</f>
        <v>#REF!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 t="e">
        <f>$D124</f>
        <v>#REF!</v>
      </c>
      <c r="BM124" s="101"/>
      <c r="BN124" s="105" t="e">
        <f t="shared" si="4"/>
        <v>#REF!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 t="e">
        <f>'REV-REVCALC_CWS'!$AX$35</f>
        <v>#REF!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 t="e">
        <f>$D125</f>
        <v>#REF!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 t="e">
        <f>$D125</f>
        <v>#REF!</v>
      </c>
      <c r="BN125" s="105" t="e">
        <f t="shared" si="4"/>
        <v>#REF!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82500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82500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82500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132500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132500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132500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147500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147500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147500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147500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147500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147500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165000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165000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165000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180000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180000</v>
      </c>
      <c r="BH131" s="101"/>
      <c r="BI131" s="101"/>
      <c r="BJ131" s="101"/>
      <c r="BK131" s="101"/>
      <c r="BL131" s="101"/>
      <c r="BM131" s="101"/>
      <c r="BN131" s="105">
        <f t="shared" si="4"/>
        <v>180000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147500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147500</v>
      </c>
      <c r="BI132" s="101"/>
      <c r="BJ132" s="101"/>
      <c r="BK132" s="101"/>
      <c r="BL132" s="101"/>
      <c r="BM132" s="101"/>
      <c r="BN132" s="105">
        <f t="shared" si="4"/>
        <v>147500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165000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165000</v>
      </c>
      <c r="BJ133" s="101"/>
      <c r="BK133" s="101"/>
      <c r="BL133" s="101"/>
      <c r="BM133" s="101"/>
      <c r="BN133" s="105">
        <f t="shared" si="4"/>
        <v>165000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132500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132500</v>
      </c>
      <c r="BK134" s="101"/>
      <c r="BL134" s="101"/>
      <c r="BM134" s="101"/>
      <c r="BN134" s="105">
        <f t="shared" si="4"/>
        <v>132500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132500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132500</v>
      </c>
      <c r="BL135" s="101"/>
      <c r="BM135" s="101"/>
      <c r="BN135" s="105">
        <f t="shared" si="4"/>
        <v>132500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132500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132500</v>
      </c>
      <c r="BM136" s="101"/>
      <c r="BN136" s="105">
        <f t="shared" si="4"/>
        <v>132500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82500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82500</v>
      </c>
      <c r="BN137" s="105">
        <f t="shared" si="4"/>
        <v>82500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77" t="s">
        <v>638</v>
      </c>
      <c r="B139" s="377"/>
      <c r="C139" s="377"/>
      <c r="D139" s="377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13</v>
      </c>
      <c r="AF139" s="169">
        <f t="shared" si="5"/>
        <v>15</v>
      </c>
      <c r="AG139" s="169">
        <f t="shared" si="5"/>
        <v>17</v>
      </c>
      <c r="AH139" s="169">
        <f t="shared" si="5"/>
        <v>17</v>
      </c>
      <c r="AI139" s="169">
        <f t="shared" si="5"/>
        <v>19</v>
      </c>
      <c r="AJ139" s="169">
        <f t="shared" si="5"/>
        <v>17</v>
      </c>
      <c r="AK139" s="169">
        <f t="shared" si="5"/>
        <v>17</v>
      </c>
      <c r="AL139" s="169">
        <f t="shared" si="5"/>
        <v>14</v>
      </c>
      <c r="AM139" s="169">
        <f t="shared" si="5"/>
        <v>14</v>
      </c>
      <c r="AN139" s="169">
        <f t="shared" si="5"/>
        <v>14</v>
      </c>
      <c r="AO139" s="169">
        <f t="shared" si="5"/>
        <v>9</v>
      </c>
      <c r="AP139" s="169" t="e">
        <f t="shared" si="5"/>
        <v>#REF!</v>
      </c>
      <c r="AQ139" s="169" t="e">
        <f t="shared" si="5"/>
        <v>#REF!</v>
      </c>
      <c r="AR139" s="169" t="e">
        <f t="shared" si="5"/>
        <v>#REF!</v>
      </c>
      <c r="AS139" s="169" t="e">
        <f t="shared" si="5"/>
        <v>#REF!</v>
      </c>
      <c r="AT139" s="169" t="e">
        <f t="shared" si="5"/>
        <v>#REF!</v>
      </c>
      <c r="AU139" s="169" t="e">
        <f t="shared" si="5"/>
        <v>#REF!</v>
      </c>
      <c r="AV139" s="169" t="e">
        <f t="shared" si="5"/>
        <v>#REF!</v>
      </c>
      <c r="AW139" s="169" t="e">
        <f t="shared" si="5"/>
        <v>#REF!</v>
      </c>
      <c r="AX139" s="169" t="e">
        <f t="shared" si="5"/>
        <v>#REF!</v>
      </c>
      <c r="AY139" s="169" t="e">
        <f t="shared" si="5"/>
        <v>#REF!</v>
      </c>
      <c r="AZ139" s="169" t="e">
        <f t="shared" si="5"/>
        <v>#REF!</v>
      </c>
      <c r="BA139" s="169" t="e">
        <f t="shared" si="5"/>
        <v>#REF!</v>
      </c>
      <c r="BB139" s="169" t="e">
        <f t="shared" si="5"/>
        <v>#REF!</v>
      </c>
      <c r="BC139" s="169" t="e">
        <f t="shared" si="5"/>
        <v>#REF!</v>
      </c>
      <c r="BD139" s="169" t="e">
        <f t="shared" si="5"/>
        <v>#REF!</v>
      </c>
      <c r="BE139" s="169" t="e">
        <f t="shared" si="5"/>
        <v>#REF!</v>
      </c>
      <c r="BF139" s="169" t="e">
        <f t="shared" si="5"/>
        <v>#REF!</v>
      </c>
      <c r="BG139" s="169" t="e">
        <f t="shared" si="5"/>
        <v>#REF!</v>
      </c>
      <c r="BH139" s="169" t="e">
        <f t="shared" si="5"/>
        <v>#REF!</v>
      </c>
      <c r="BI139" s="169" t="e">
        <f t="shared" si="5"/>
        <v>#REF!</v>
      </c>
      <c r="BJ139" s="169" t="e">
        <f t="shared" si="5"/>
        <v>#REF!</v>
      </c>
      <c r="BK139" s="169" t="e">
        <f t="shared" si="5"/>
        <v>#REF!</v>
      </c>
      <c r="BL139" s="169" t="e">
        <f t="shared" si="5"/>
        <v>#REF!</v>
      </c>
      <c r="BM139" s="169" t="e">
        <f t="shared" si="5"/>
        <v>#REF!</v>
      </c>
      <c r="BN139" s="105" t="e">
        <f>SUM(BN77:BN138)</f>
        <v>#REF!</v>
      </c>
    </row>
    <row r="140" spans="1:72" ht="14.25" customHeight="1" x14ac:dyDescent="0.15">
      <c r="A140" s="377" t="s">
        <v>352</v>
      </c>
      <c r="B140" s="377"/>
      <c r="C140" s="377"/>
      <c r="D140" s="377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77" t="s">
        <v>639</v>
      </c>
      <c r="B141" s="377"/>
      <c r="C141" s="377"/>
      <c r="D141" s="377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 t="e">
        <f t="shared" si="7"/>
        <v>#REF!</v>
      </c>
      <c r="BC141" s="102" t="e">
        <f t="shared" si="7"/>
        <v>#REF!</v>
      </c>
      <c r="BD141" s="102" t="e">
        <f t="shared" si="7"/>
        <v>#REF!</v>
      </c>
      <c r="BE141" s="102" t="e">
        <f t="shared" si="7"/>
        <v>#REF!</v>
      </c>
      <c r="BF141" s="102" t="e">
        <f t="shared" si="7"/>
        <v>#REF!</v>
      </c>
      <c r="BG141" s="102" t="e">
        <f t="shared" si="7"/>
        <v>#REF!</v>
      </c>
      <c r="BH141" s="102" t="e">
        <f t="shared" si="7"/>
        <v>#REF!</v>
      </c>
      <c r="BI141" s="102" t="e">
        <f t="shared" si="7"/>
        <v>#REF!</v>
      </c>
      <c r="BJ141" s="102" t="e">
        <f t="shared" si="7"/>
        <v>#REF!</v>
      </c>
      <c r="BK141" s="102" t="e">
        <f t="shared" si="7"/>
        <v>#REF!</v>
      </c>
      <c r="BL141" s="102" t="e">
        <f t="shared" si="7"/>
        <v>#REF!</v>
      </c>
      <c r="BM141" s="102" t="e">
        <f>BM140*BM139</f>
        <v>#REF!</v>
      </c>
    </row>
    <row r="142" spans="1:72" s="37" customFormat="1" ht="14.25" customHeight="1" x14ac:dyDescent="0.15">
      <c r="A142" s="37" t="s">
        <v>346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 t="e">
        <f>SUM(AP139:BA139)</f>
        <v>#REF!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 t="e">
        <f>SUM(BB139:BM139)</f>
        <v>#REF!</v>
      </c>
      <c r="BN142" s="105" t="e">
        <f>SUM(F142:BM142)</f>
        <v>#REF!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 t="e">
        <f>SUM(BB141:BM141)</f>
        <v>#REF!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478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>
        <f>SUM(AB14:AM14)</f>
        <v>12500056.419999998</v>
      </c>
      <c r="G4" s="9" t="e">
        <f>SUM(AN14:AY14)</f>
        <v>#REF!</v>
      </c>
      <c r="H4" s="9" t="e">
        <f>SUM(AZ14:BK14)</f>
        <v>#REF!</v>
      </c>
      <c r="I4" s="9" t="e">
        <f>SUM(E4:H4)</f>
        <v>#REF!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479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>
        <f>F9</f>
        <v>622002.78999999911</v>
      </c>
      <c r="H6" s="66" t="e">
        <f>G9</f>
        <v>#REF!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480</v>
      </c>
      <c r="C7" s="9">
        <f>C17</f>
        <v>0</v>
      </c>
      <c r="D7" s="9">
        <f>SUM(D17:O17)</f>
        <v>1306020</v>
      </c>
      <c r="E7" s="9">
        <f>SUM(P17:AA17)</f>
        <v>7017595</v>
      </c>
      <c r="F7" s="9">
        <f>SUM(AB17:AM17)</f>
        <v>12500056.419999998</v>
      </c>
      <c r="G7" s="9" t="e">
        <f>SUM(AN17:AY17)</f>
        <v>#REF!</v>
      </c>
      <c r="H7" s="9" t="e">
        <f>SUM(AZ17:BK17)</f>
        <v>#REF!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481</v>
      </c>
      <c r="C8" s="9">
        <f>C18</f>
        <v>0</v>
      </c>
      <c r="D8" s="9">
        <f>SUM(D18:O18)</f>
        <v>1226400</v>
      </c>
      <c r="E8" s="9">
        <f>SUM(P18:AA18)</f>
        <v>6748930</v>
      </c>
      <c r="F8" s="9">
        <f>SUM(AB18:AM18)</f>
        <v>12226338.629999999</v>
      </c>
      <c r="G8" s="9" t="e">
        <f>SUM(AN18:AY18)</f>
        <v>#REF!</v>
      </c>
      <c r="H8" s="9" t="e">
        <f>SUM(AZ18:BK18)</f>
        <v>#REF!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482</v>
      </c>
      <c r="C9" s="9">
        <f>C19</f>
        <v>0</v>
      </c>
      <c r="D9" s="66">
        <f>D6+D7-D8</f>
        <v>79620</v>
      </c>
      <c r="E9" s="66">
        <f>E6+E7-E8</f>
        <v>348285</v>
      </c>
      <c r="F9" s="66">
        <f>F6+F7-F8</f>
        <v>622002.78999999911</v>
      </c>
      <c r="G9" s="66" t="e">
        <f>G6+G7-G8</f>
        <v>#REF!</v>
      </c>
      <c r="H9" s="66" t="e">
        <f>H6+H7-H8</f>
        <v>#REF!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483</v>
      </c>
      <c r="C10" s="9">
        <f>C20</f>
        <v>0</v>
      </c>
      <c r="D10" s="140">
        <f>D7-D8</f>
        <v>79620</v>
      </c>
      <c r="E10" s="140">
        <f>E7-E8</f>
        <v>268665</v>
      </c>
      <c r="F10" s="140">
        <f>F7-F8</f>
        <v>273717.78999999911</v>
      </c>
      <c r="G10" s="140" t="e">
        <f>G7-G8</f>
        <v>#REF!</v>
      </c>
      <c r="H10" s="140" t="e">
        <f>H7-H8</f>
        <v>#REF!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1" t="s">
        <v>35</v>
      </c>
      <c r="E11" s="371"/>
      <c r="F11" s="371"/>
      <c r="G11" s="371"/>
      <c r="H11" s="371"/>
      <c r="I11" s="371"/>
      <c r="J11" s="371"/>
      <c r="K11" s="371"/>
      <c r="L11" s="371"/>
      <c r="M11" s="371"/>
      <c r="N11" s="371"/>
      <c r="O11" s="371"/>
      <c r="P11" s="371" t="s">
        <v>36</v>
      </c>
      <c r="Q11" s="371"/>
      <c r="R11" s="371"/>
      <c r="S11" s="371"/>
      <c r="T11" s="371"/>
      <c r="U11" s="371"/>
      <c r="V11" s="371"/>
      <c r="W11" s="371"/>
      <c r="X11" s="371"/>
      <c r="Y11" s="371"/>
      <c r="Z11" s="371"/>
      <c r="AA11" s="371"/>
      <c r="AB11" s="371" t="s">
        <v>37</v>
      </c>
      <c r="AC11" s="371"/>
      <c r="AD11" s="371"/>
      <c r="AE11" s="371"/>
      <c r="AF11" s="371"/>
      <c r="AG11" s="371"/>
      <c r="AH11" s="371"/>
      <c r="AI11" s="371"/>
      <c r="AJ11" s="371"/>
      <c r="AK11" s="371"/>
      <c r="AL11" s="371"/>
      <c r="AM11" s="371"/>
      <c r="AN11" s="371" t="s">
        <v>38</v>
      </c>
      <c r="AO11" s="371"/>
      <c r="AP11" s="371"/>
      <c r="AQ11" s="371"/>
      <c r="AR11" s="371"/>
      <c r="AS11" s="371"/>
      <c r="AT11" s="371"/>
      <c r="AU11" s="371"/>
      <c r="AV11" s="371"/>
      <c r="AW11" s="371"/>
      <c r="AX11" s="371"/>
      <c r="AY11" s="371"/>
      <c r="AZ11" s="371" t="s">
        <v>39</v>
      </c>
      <c r="BA11" s="371"/>
      <c r="BB11" s="371"/>
      <c r="BC11" s="371"/>
      <c r="BD11" s="371"/>
      <c r="BE11" s="371"/>
      <c r="BF11" s="371"/>
      <c r="BG11" s="371"/>
      <c r="BH11" s="371"/>
      <c r="BI11" s="371"/>
      <c r="BJ11" s="371"/>
      <c r="BK11" s="371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478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>
        <f>'REV-REVCALC_CWS'!AA90</f>
        <v>622000</v>
      </c>
      <c r="AC14" s="9">
        <f>'REV-REVCALC_CWS'!AB90</f>
        <v>1006004.65</v>
      </c>
      <c r="AD14" s="9">
        <f>'REV-REVCALC_CWS'!AC90</f>
        <v>1134005.27</v>
      </c>
      <c r="AE14" s="9">
        <f>'REV-REVCALC_CWS'!AD90</f>
        <v>1134005.27</v>
      </c>
      <c r="AF14" s="9">
        <f>'REV-REVCALC_CWS'!AE90</f>
        <v>1234006.2</v>
      </c>
      <c r="AG14" s="9">
        <f>'REV-REVCALC_CWS'!AF90</f>
        <v>1362006.8199999998</v>
      </c>
      <c r="AH14" s="9">
        <f>'REV-REVCALC_CWS'!AG90</f>
        <v>1134005.27</v>
      </c>
      <c r="AI14" s="9">
        <f>'REV-REVCALC_CWS'!AH90</f>
        <v>1234006.2</v>
      </c>
      <c r="AJ14" s="9">
        <f>'REV-REVCALC_CWS'!AI90</f>
        <v>1006004.65</v>
      </c>
      <c r="AK14" s="9">
        <f>'REV-REVCALC_CWS'!AJ90</f>
        <v>1006004.65</v>
      </c>
      <c r="AL14" s="9">
        <f>'REV-REVCALC_CWS'!AK90</f>
        <v>1006004.65</v>
      </c>
      <c r="AM14" s="9">
        <f>'REV-REVCALC_CWS'!AL90</f>
        <v>622002.79</v>
      </c>
      <c r="AN14" s="9" t="e">
        <f>'REV-REVCALC_CWS'!AM90</f>
        <v>#REF!</v>
      </c>
      <c r="AO14" s="9" t="e">
        <f>'REV-REVCALC_CWS'!AN90</f>
        <v>#REF!</v>
      </c>
      <c r="AP14" s="9" t="e">
        <f>'REV-REVCALC_CWS'!AO90</f>
        <v>#REF!</v>
      </c>
      <c r="AQ14" s="9" t="e">
        <f>'REV-REVCALC_CWS'!AP90</f>
        <v>#REF!</v>
      </c>
      <c r="AR14" s="9" t="e">
        <f>'REV-REVCALC_CWS'!AQ90</f>
        <v>#REF!</v>
      </c>
      <c r="AS14" s="9" t="e">
        <f>'REV-REVCALC_CWS'!AR90</f>
        <v>#REF!</v>
      </c>
      <c r="AT14" s="9" t="e">
        <f>'REV-REVCALC_CWS'!AS90</f>
        <v>#REF!</v>
      </c>
      <c r="AU14" s="9" t="e">
        <f>'REV-REVCALC_CWS'!AT90</f>
        <v>#REF!</v>
      </c>
      <c r="AV14" s="9" t="e">
        <f>'REV-REVCALC_CWS'!AU90</f>
        <v>#REF!</v>
      </c>
      <c r="AW14" s="9" t="e">
        <f>'REV-REVCALC_CWS'!AV90</f>
        <v>#REF!</v>
      </c>
      <c r="AX14" s="9" t="e">
        <f>'REV-REVCALC_CWS'!AW90</f>
        <v>#REF!</v>
      </c>
      <c r="AY14" s="9" t="e">
        <f>'REV-REVCALC_CWS'!AX90</f>
        <v>#REF!</v>
      </c>
      <c r="AZ14" s="9" t="e">
        <f>'REV-REVCALC_CWS'!AY90</f>
        <v>#REF!</v>
      </c>
      <c r="BA14" s="9" t="e">
        <f>'REV-REVCALC_CWS'!AZ90</f>
        <v>#REF!</v>
      </c>
      <c r="BB14" s="9" t="e">
        <f>'REV-REVCALC_CWS'!BA90</f>
        <v>#REF!</v>
      </c>
      <c r="BC14" s="9" t="e">
        <f>'REV-REVCALC_CWS'!BB90</f>
        <v>#REF!</v>
      </c>
      <c r="BD14" s="9" t="e">
        <f>'REV-REVCALC_CWS'!BC90</f>
        <v>#REF!</v>
      </c>
      <c r="BE14" s="9" t="e">
        <f>'REV-REVCALC_CWS'!BD90</f>
        <v>#REF!</v>
      </c>
      <c r="BF14" s="9" t="e">
        <f>'REV-REVCALC_CWS'!BE90</f>
        <v>#REF!</v>
      </c>
      <c r="BG14" s="9" t="e">
        <f>'REV-REVCALC_CWS'!BF90</f>
        <v>#REF!</v>
      </c>
      <c r="BH14" s="9" t="e">
        <f>'REV-REVCALC_CWS'!BG90</f>
        <v>#REF!</v>
      </c>
      <c r="BI14" s="9" t="e">
        <f>'REV-REVCALC_CWS'!BH90</f>
        <v>#REF!</v>
      </c>
      <c r="BJ14" s="9" t="e">
        <f>'REV-REVCALC_CWS'!BI90</f>
        <v>#REF!</v>
      </c>
      <c r="BK14" s="9" t="e">
        <f>'REV-REVCALC_CWS'!BJ90</f>
        <v>#REF!</v>
      </c>
      <c r="BL14" s="38" t="e">
        <f>SUM(C14:BK14)</f>
        <v>#REF!</v>
      </c>
    </row>
    <row r="16" spans="2:64" x14ac:dyDescent="0.15">
      <c r="B16" t="s">
        <v>479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>
        <f t="shared" si="0"/>
        <v>622000</v>
      </c>
      <c r="AD16" s="66">
        <f t="shared" si="0"/>
        <v>1006004.6499999999</v>
      </c>
      <c r="AE16" s="66">
        <f t="shared" si="0"/>
        <v>1134005.27</v>
      </c>
      <c r="AF16" s="66">
        <f t="shared" si="0"/>
        <v>1134005.27</v>
      </c>
      <c r="AG16" s="66">
        <f t="shared" si="0"/>
        <v>1234006.1999999997</v>
      </c>
      <c r="AH16" s="66">
        <f t="shared" si="0"/>
        <v>1362006.8199999996</v>
      </c>
      <c r="AI16" s="66">
        <f t="shared" si="0"/>
        <v>1134005.27</v>
      </c>
      <c r="AJ16" s="66">
        <f t="shared" ref="AJ16:BK16" si="1">AI19</f>
        <v>1234006.1999999997</v>
      </c>
      <c r="AK16" s="66">
        <f t="shared" si="1"/>
        <v>1006004.6499999997</v>
      </c>
      <c r="AL16" s="66">
        <f t="shared" si="1"/>
        <v>1006004.6499999998</v>
      </c>
      <c r="AM16" s="66">
        <f t="shared" si="1"/>
        <v>1006004.6499999998</v>
      </c>
      <c r="AN16" s="66">
        <f t="shared" si="1"/>
        <v>622002.78999999992</v>
      </c>
      <c r="AO16" s="66" t="e">
        <f t="shared" si="1"/>
        <v>#REF!</v>
      </c>
      <c r="AP16" s="66" t="e">
        <f t="shared" si="1"/>
        <v>#REF!</v>
      </c>
      <c r="AQ16" s="66" t="e">
        <f t="shared" si="1"/>
        <v>#REF!</v>
      </c>
      <c r="AR16" s="66" t="e">
        <f t="shared" si="1"/>
        <v>#REF!</v>
      </c>
      <c r="AS16" s="66" t="e">
        <f t="shared" si="1"/>
        <v>#REF!</v>
      </c>
      <c r="AT16" s="66" t="e">
        <f t="shared" si="1"/>
        <v>#REF!</v>
      </c>
      <c r="AU16" s="66" t="e">
        <f t="shared" si="1"/>
        <v>#REF!</v>
      </c>
      <c r="AV16" s="66" t="e">
        <f t="shared" si="1"/>
        <v>#REF!</v>
      </c>
      <c r="AW16" s="66" t="e">
        <f t="shared" si="1"/>
        <v>#REF!</v>
      </c>
      <c r="AX16" s="66" t="e">
        <f t="shared" si="1"/>
        <v>#REF!</v>
      </c>
      <c r="AY16" s="66" t="e">
        <f t="shared" si="1"/>
        <v>#REF!</v>
      </c>
      <c r="AZ16" s="66" t="e">
        <f t="shared" si="1"/>
        <v>#REF!</v>
      </c>
      <c r="BA16" s="66" t="e">
        <f t="shared" si="1"/>
        <v>#REF!</v>
      </c>
      <c r="BB16" s="66" t="e">
        <f t="shared" si="1"/>
        <v>#REF!</v>
      </c>
      <c r="BC16" s="66" t="e">
        <f t="shared" si="1"/>
        <v>#REF!</v>
      </c>
      <c r="BD16" s="66" t="e">
        <f t="shared" si="1"/>
        <v>#REF!</v>
      </c>
      <c r="BE16" s="66" t="e">
        <f t="shared" si="1"/>
        <v>#REF!</v>
      </c>
      <c r="BF16" s="66" t="e">
        <f t="shared" si="1"/>
        <v>#REF!</v>
      </c>
      <c r="BG16" s="66" t="e">
        <f t="shared" si="1"/>
        <v>#REF!</v>
      </c>
      <c r="BH16" s="66" t="e">
        <f t="shared" si="1"/>
        <v>#REF!</v>
      </c>
      <c r="BI16" s="66" t="e">
        <f t="shared" si="1"/>
        <v>#REF!</v>
      </c>
      <c r="BJ16" s="66" t="e">
        <f t="shared" si="1"/>
        <v>#REF!</v>
      </c>
      <c r="BK16" s="66" t="e">
        <f t="shared" si="1"/>
        <v>#REF!</v>
      </c>
      <c r="BL16" s="35">
        <f>COLUMNS(D16:BK16)</f>
        <v>60</v>
      </c>
    </row>
    <row r="17" spans="2:63" x14ac:dyDescent="0.15">
      <c r="B17" s="139" t="s">
        <v>480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>
        <f t="shared" si="2"/>
        <v>622000</v>
      </c>
      <c r="AC17" s="140">
        <f t="shared" si="2"/>
        <v>1006004.65</v>
      </c>
      <c r="AD17" s="140">
        <f t="shared" si="2"/>
        <v>1134005.27</v>
      </c>
      <c r="AE17" s="140">
        <f t="shared" si="2"/>
        <v>1134005.27</v>
      </c>
      <c r="AF17" s="140">
        <f t="shared" si="2"/>
        <v>1234006.2</v>
      </c>
      <c r="AG17" s="140">
        <f t="shared" si="2"/>
        <v>1362006.8199999998</v>
      </c>
      <c r="AH17" s="140">
        <f t="shared" si="2"/>
        <v>1134005.27</v>
      </c>
      <c r="AI17" s="140">
        <f t="shared" ref="AI17:BK17" si="3">AI14</f>
        <v>1234006.2</v>
      </c>
      <c r="AJ17" s="140">
        <f t="shared" si="3"/>
        <v>1006004.65</v>
      </c>
      <c r="AK17" s="140">
        <f t="shared" si="3"/>
        <v>1006004.65</v>
      </c>
      <c r="AL17" s="140">
        <f t="shared" si="3"/>
        <v>1006004.65</v>
      </c>
      <c r="AM17" s="140">
        <f t="shared" si="3"/>
        <v>622002.79</v>
      </c>
      <c r="AN17" s="140" t="e">
        <f t="shared" si="3"/>
        <v>#REF!</v>
      </c>
      <c r="AO17" s="140" t="e">
        <f t="shared" si="3"/>
        <v>#REF!</v>
      </c>
      <c r="AP17" s="140" t="e">
        <f t="shared" si="3"/>
        <v>#REF!</v>
      </c>
      <c r="AQ17" s="140" t="e">
        <f t="shared" si="3"/>
        <v>#REF!</v>
      </c>
      <c r="AR17" s="140" t="e">
        <f t="shared" si="3"/>
        <v>#REF!</v>
      </c>
      <c r="AS17" s="140" t="e">
        <f t="shared" si="3"/>
        <v>#REF!</v>
      </c>
      <c r="AT17" s="140" t="e">
        <f t="shared" si="3"/>
        <v>#REF!</v>
      </c>
      <c r="AU17" s="140" t="e">
        <f t="shared" si="3"/>
        <v>#REF!</v>
      </c>
      <c r="AV17" s="140" t="e">
        <f t="shared" si="3"/>
        <v>#REF!</v>
      </c>
      <c r="AW17" s="140" t="e">
        <f t="shared" si="3"/>
        <v>#REF!</v>
      </c>
      <c r="AX17" s="140" t="e">
        <f t="shared" si="3"/>
        <v>#REF!</v>
      </c>
      <c r="AY17" s="140" t="e">
        <f t="shared" si="3"/>
        <v>#REF!</v>
      </c>
      <c r="AZ17" s="140" t="e">
        <f t="shared" si="3"/>
        <v>#REF!</v>
      </c>
      <c r="BA17" s="140" t="e">
        <f t="shared" si="3"/>
        <v>#REF!</v>
      </c>
      <c r="BB17" s="140" t="e">
        <f t="shared" si="3"/>
        <v>#REF!</v>
      </c>
      <c r="BC17" s="140" t="e">
        <f t="shared" si="3"/>
        <v>#REF!</v>
      </c>
      <c r="BD17" s="140" t="e">
        <f t="shared" si="3"/>
        <v>#REF!</v>
      </c>
      <c r="BE17" s="140" t="e">
        <f t="shared" si="3"/>
        <v>#REF!</v>
      </c>
      <c r="BF17" s="140" t="e">
        <f t="shared" si="3"/>
        <v>#REF!</v>
      </c>
      <c r="BG17" s="140" t="e">
        <f t="shared" si="3"/>
        <v>#REF!</v>
      </c>
      <c r="BH17" s="140" t="e">
        <f t="shared" si="3"/>
        <v>#REF!</v>
      </c>
      <c r="BI17" s="140" t="e">
        <f t="shared" si="3"/>
        <v>#REF!</v>
      </c>
      <c r="BJ17" s="140" t="e">
        <f t="shared" si="3"/>
        <v>#REF!</v>
      </c>
      <c r="BK17" s="140" t="e">
        <f t="shared" si="3"/>
        <v>#REF!</v>
      </c>
    </row>
    <row r="18" spans="2:63" x14ac:dyDescent="0.15">
      <c r="B18" s="139" t="s">
        <v>481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>
        <f t="shared" si="4"/>
        <v>622000</v>
      </c>
      <c r="AD18" s="140">
        <f t="shared" si="4"/>
        <v>1006004.65</v>
      </c>
      <c r="AE18" s="140">
        <f t="shared" si="4"/>
        <v>1134005.27</v>
      </c>
      <c r="AF18" s="140">
        <f t="shared" si="4"/>
        <v>1134005.27</v>
      </c>
      <c r="AG18" s="140">
        <f t="shared" si="4"/>
        <v>1234006.2</v>
      </c>
      <c r="AH18" s="140">
        <f t="shared" si="4"/>
        <v>1362006.8199999998</v>
      </c>
      <c r="AI18" s="140">
        <f t="shared" si="4"/>
        <v>1134005.27</v>
      </c>
      <c r="AJ18" s="140">
        <f t="shared" ref="AJ18:BK18" si="5">AI17</f>
        <v>1234006.2</v>
      </c>
      <c r="AK18" s="140">
        <f t="shared" si="5"/>
        <v>1006004.65</v>
      </c>
      <c r="AL18" s="140">
        <f t="shared" si="5"/>
        <v>1006004.65</v>
      </c>
      <c r="AM18" s="140">
        <f t="shared" si="5"/>
        <v>1006004.65</v>
      </c>
      <c r="AN18" s="140">
        <f t="shared" si="5"/>
        <v>622002.79</v>
      </c>
      <c r="AO18" s="140" t="e">
        <f t="shared" si="5"/>
        <v>#REF!</v>
      </c>
      <c r="AP18" s="140" t="e">
        <f t="shared" si="5"/>
        <v>#REF!</v>
      </c>
      <c r="AQ18" s="140" t="e">
        <f t="shared" si="5"/>
        <v>#REF!</v>
      </c>
      <c r="AR18" s="140" t="e">
        <f t="shared" si="5"/>
        <v>#REF!</v>
      </c>
      <c r="AS18" s="140" t="e">
        <f t="shared" si="5"/>
        <v>#REF!</v>
      </c>
      <c r="AT18" s="140" t="e">
        <f t="shared" si="5"/>
        <v>#REF!</v>
      </c>
      <c r="AU18" s="140" t="e">
        <f t="shared" si="5"/>
        <v>#REF!</v>
      </c>
      <c r="AV18" s="140" t="e">
        <f t="shared" si="5"/>
        <v>#REF!</v>
      </c>
      <c r="AW18" s="140" t="e">
        <f t="shared" si="5"/>
        <v>#REF!</v>
      </c>
      <c r="AX18" s="140" t="e">
        <f t="shared" si="5"/>
        <v>#REF!</v>
      </c>
      <c r="AY18" s="140" t="e">
        <f t="shared" si="5"/>
        <v>#REF!</v>
      </c>
      <c r="AZ18" s="140" t="e">
        <f t="shared" si="5"/>
        <v>#REF!</v>
      </c>
      <c r="BA18" s="140" t="e">
        <f t="shared" si="5"/>
        <v>#REF!</v>
      </c>
      <c r="BB18" s="140" t="e">
        <f t="shared" si="5"/>
        <v>#REF!</v>
      </c>
      <c r="BC18" s="140" t="e">
        <f t="shared" si="5"/>
        <v>#REF!</v>
      </c>
      <c r="BD18" s="140" t="e">
        <f t="shared" si="5"/>
        <v>#REF!</v>
      </c>
      <c r="BE18" s="140" t="e">
        <f t="shared" si="5"/>
        <v>#REF!</v>
      </c>
      <c r="BF18" s="140" t="e">
        <f t="shared" si="5"/>
        <v>#REF!</v>
      </c>
      <c r="BG18" s="140" t="e">
        <f t="shared" si="5"/>
        <v>#REF!</v>
      </c>
      <c r="BH18" s="140" t="e">
        <f t="shared" si="5"/>
        <v>#REF!</v>
      </c>
      <c r="BI18" s="140" t="e">
        <f t="shared" si="5"/>
        <v>#REF!</v>
      </c>
      <c r="BJ18" s="140" t="e">
        <f t="shared" si="5"/>
        <v>#REF!</v>
      </c>
      <c r="BK18" s="140" t="e">
        <f t="shared" si="5"/>
        <v>#REF!</v>
      </c>
    </row>
    <row r="19" spans="2:63" x14ac:dyDescent="0.15">
      <c r="B19" t="s">
        <v>482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>
        <f t="shared" si="6"/>
        <v>622000</v>
      </c>
      <c r="AC19" s="66">
        <f t="shared" si="6"/>
        <v>1006004.6499999999</v>
      </c>
      <c r="AD19" s="66">
        <f t="shared" si="6"/>
        <v>1134005.27</v>
      </c>
      <c r="AE19" s="66">
        <f t="shared" si="6"/>
        <v>1134005.27</v>
      </c>
      <c r="AF19" s="66">
        <f t="shared" si="6"/>
        <v>1234006.1999999997</v>
      </c>
      <c r="AG19" s="66">
        <f t="shared" si="6"/>
        <v>1362006.8199999996</v>
      </c>
      <c r="AH19" s="66">
        <f t="shared" si="6"/>
        <v>1134005.27</v>
      </c>
      <c r="AI19" s="66">
        <f t="shared" ref="AI19:BK19" si="7">AI16+AI17-AI18</f>
        <v>1234006.1999999997</v>
      </c>
      <c r="AJ19" s="66">
        <f t="shared" si="7"/>
        <v>1006004.6499999997</v>
      </c>
      <c r="AK19" s="66">
        <f t="shared" si="7"/>
        <v>1006004.6499999998</v>
      </c>
      <c r="AL19" s="66">
        <f t="shared" si="7"/>
        <v>1006004.6499999998</v>
      </c>
      <c r="AM19" s="66">
        <f t="shared" si="7"/>
        <v>622002.78999999992</v>
      </c>
      <c r="AN19" s="66" t="e">
        <f t="shared" si="7"/>
        <v>#REF!</v>
      </c>
      <c r="AO19" s="66" t="e">
        <f t="shared" si="7"/>
        <v>#REF!</v>
      </c>
      <c r="AP19" s="66" t="e">
        <f t="shared" si="7"/>
        <v>#REF!</v>
      </c>
      <c r="AQ19" s="66" t="e">
        <f t="shared" si="7"/>
        <v>#REF!</v>
      </c>
      <c r="AR19" s="66" t="e">
        <f t="shared" si="7"/>
        <v>#REF!</v>
      </c>
      <c r="AS19" s="66" t="e">
        <f t="shared" si="7"/>
        <v>#REF!</v>
      </c>
      <c r="AT19" s="66" t="e">
        <f t="shared" si="7"/>
        <v>#REF!</v>
      </c>
      <c r="AU19" s="66" t="e">
        <f t="shared" si="7"/>
        <v>#REF!</v>
      </c>
      <c r="AV19" s="66" t="e">
        <f t="shared" si="7"/>
        <v>#REF!</v>
      </c>
      <c r="AW19" s="66" t="e">
        <f t="shared" si="7"/>
        <v>#REF!</v>
      </c>
      <c r="AX19" s="66" t="e">
        <f t="shared" si="7"/>
        <v>#REF!</v>
      </c>
      <c r="AY19" s="66" t="e">
        <f t="shared" si="7"/>
        <v>#REF!</v>
      </c>
      <c r="AZ19" s="66" t="e">
        <f t="shared" si="7"/>
        <v>#REF!</v>
      </c>
      <c r="BA19" s="66" t="e">
        <f t="shared" si="7"/>
        <v>#REF!</v>
      </c>
      <c r="BB19" s="66" t="e">
        <f t="shared" si="7"/>
        <v>#REF!</v>
      </c>
      <c r="BC19" s="66" t="e">
        <f t="shared" si="7"/>
        <v>#REF!</v>
      </c>
      <c r="BD19" s="66" t="e">
        <f t="shared" si="7"/>
        <v>#REF!</v>
      </c>
      <c r="BE19" s="66" t="e">
        <f t="shared" si="7"/>
        <v>#REF!</v>
      </c>
      <c r="BF19" s="66" t="e">
        <f t="shared" si="7"/>
        <v>#REF!</v>
      </c>
      <c r="BG19" s="66" t="e">
        <f t="shared" si="7"/>
        <v>#REF!</v>
      </c>
      <c r="BH19" s="66" t="e">
        <f t="shared" si="7"/>
        <v>#REF!</v>
      </c>
      <c r="BI19" s="66" t="e">
        <f t="shared" si="7"/>
        <v>#REF!</v>
      </c>
      <c r="BJ19" s="66" t="e">
        <f t="shared" si="7"/>
        <v>#REF!</v>
      </c>
      <c r="BK19" s="66" t="e">
        <f t="shared" si="7"/>
        <v>#REF!</v>
      </c>
    </row>
    <row r="20" spans="2:63" x14ac:dyDescent="0.15">
      <c r="B20" t="s">
        <v>483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>
        <f t="shared" si="8"/>
        <v>273715</v>
      </c>
      <c r="AC20" s="140">
        <f t="shared" si="8"/>
        <v>384004.65</v>
      </c>
      <c r="AD20" s="140">
        <f t="shared" si="8"/>
        <v>128000.62</v>
      </c>
      <c r="AE20" s="140">
        <f t="shared" si="8"/>
        <v>0</v>
      </c>
      <c r="AF20" s="140">
        <f t="shared" si="8"/>
        <v>100000.92999999993</v>
      </c>
      <c r="AG20" s="140">
        <f t="shared" si="8"/>
        <v>128000.61999999988</v>
      </c>
      <c r="AH20" s="140">
        <f t="shared" si="8"/>
        <v>-228001.54999999981</v>
      </c>
      <c r="AI20" s="140">
        <f t="shared" si="8"/>
        <v>100000.92999999993</v>
      </c>
      <c r="AJ20" s="140">
        <f t="shared" ref="AJ20:BK20" si="9">AJ17-AJ18</f>
        <v>-228001.54999999993</v>
      </c>
      <c r="AK20" s="140">
        <f t="shared" si="9"/>
        <v>0</v>
      </c>
      <c r="AL20" s="140">
        <f t="shared" si="9"/>
        <v>0</v>
      </c>
      <c r="AM20" s="140">
        <f t="shared" si="9"/>
        <v>-384001.86</v>
      </c>
      <c r="AN20" s="140" t="e">
        <f t="shared" si="9"/>
        <v>#REF!</v>
      </c>
      <c r="AO20" s="140" t="e">
        <f t="shared" si="9"/>
        <v>#REF!</v>
      </c>
      <c r="AP20" s="140" t="e">
        <f t="shared" si="9"/>
        <v>#REF!</v>
      </c>
      <c r="AQ20" s="140" t="e">
        <f t="shared" si="9"/>
        <v>#REF!</v>
      </c>
      <c r="AR20" s="140" t="e">
        <f t="shared" si="9"/>
        <v>#REF!</v>
      </c>
      <c r="AS20" s="140" t="e">
        <f t="shared" si="9"/>
        <v>#REF!</v>
      </c>
      <c r="AT20" s="140" t="e">
        <f t="shared" si="9"/>
        <v>#REF!</v>
      </c>
      <c r="AU20" s="140" t="e">
        <f t="shared" si="9"/>
        <v>#REF!</v>
      </c>
      <c r="AV20" s="140" t="e">
        <f t="shared" si="9"/>
        <v>#REF!</v>
      </c>
      <c r="AW20" s="140" t="e">
        <f t="shared" si="9"/>
        <v>#REF!</v>
      </c>
      <c r="AX20" s="140" t="e">
        <f t="shared" si="9"/>
        <v>#REF!</v>
      </c>
      <c r="AY20" s="140" t="e">
        <f t="shared" si="9"/>
        <v>#REF!</v>
      </c>
      <c r="AZ20" s="140" t="e">
        <f t="shared" si="9"/>
        <v>#REF!</v>
      </c>
      <c r="BA20" s="140" t="e">
        <f t="shared" si="9"/>
        <v>#REF!</v>
      </c>
      <c r="BB20" s="140" t="e">
        <f t="shared" si="9"/>
        <v>#REF!</v>
      </c>
      <c r="BC20" s="140" t="e">
        <f t="shared" si="9"/>
        <v>#REF!</v>
      </c>
      <c r="BD20" s="140" t="e">
        <f t="shared" si="9"/>
        <v>#REF!</v>
      </c>
      <c r="BE20" s="140" t="e">
        <f t="shared" si="9"/>
        <v>#REF!</v>
      </c>
      <c r="BF20" s="140" t="e">
        <f t="shared" si="9"/>
        <v>#REF!</v>
      </c>
      <c r="BG20" s="140" t="e">
        <f t="shared" si="9"/>
        <v>#REF!</v>
      </c>
      <c r="BH20" s="140" t="e">
        <f t="shared" si="9"/>
        <v>#REF!</v>
      </c>
      <c r="BI20" s="140" t="e">
        <f t="shared" si="9"/>
        <v>#REF!</v>
      </c>
      <c r="BJ20" s="140" t="e">
        <f t="shared" si="9"/>
        <v>#REF!</v>
      </c>
      <c r="BK20" s="140" t="e">
        <f t="shared" si="9"/>
        <v>#REF!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8" t="s">
        <v>292</v>
      </c>
      <c r="BO2" s="378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513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514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389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429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515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405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408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406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423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424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407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425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409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71"/>
      <c r="C2" s="371"/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 t="s">
        <v>36</v>
      </c>
      <c r="O2" s="371"/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 t="s">
        <v>37</v>
      </c>
      <c r="AA2" s="371"/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 t="s">
        <v>38</v>
      </c>
      <c r="AM2" s="371"/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 t="s">
        <v>39</v>
      </c>
      <c r="AY2" s="371"/>
      <c r="AZ2" s="371"/>
      <c r="BA2" s="371"/>
      <c r="BB2" s="371"/>
      <c r="BC2" s="371"/>
      <c r="BD2" s="371"/>
      <c r="BE2" s="371"/>
      <c r="BF2" s="371"/>
      <c r="BG2" s="371"/>
      <c r="BH2" s="371"/>
      <c r="BI2" s="371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71" t="s">
        <v>35</v>
      </c>
      <c r="C14" s="371"/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 t="s">
        <v>36</v>
      </c>
      <c r="O14" s="371"/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 t="s">
        <v>37</v>
      </c>
      <c r="AA14" s="371"/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 t="s">
        <v>38</v>
      </c>
      <c r="AM14" s="371"/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 t="s">
        <v>39</v>
      </c>
      <c r="AY14" s="371"/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1068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1069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513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514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389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429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515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405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408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406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423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424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407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425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409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9" t="s">
        <v>287</v>
      </c>
      <c r="I1" s="379"/>
      <c r="J1" s="379"/>
      <c r="K1" s="379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10"/>
      <c r="S3" s="371" t="s">
        <v>36</v>
      </c>
      <c r="T3" s="371"/>
      <c r="U3" s="371"/>
      <c r="V3" s="371"/>
      <c r="W3" s="371"/>
      <c r="X3" s="371"/>
      <c r="Y3" s="371"/>
      <c r="Z3" s="371"/>
      <c r="AA3" s="371"/>
      <c r="AB3" s="371"/>
      <c r="AC3" s="371"/>
      <c r="AD3" s="371"/>
      <c r="AE3" s="10"/>
      <c r="AF3" s="371" t="s">
        <v>37</v>
      </c>
      <c r="AG3" s="371"/>
      <c r="AH3" s="371"/>
      <c r="AI3" s="371"/>
      <c r="AJ3" s="371"/>
      <c r="AK3" s="371"/>
      <c r="AL3" s="371"/>
      <c r="AM3" s="371"/>
      <c r="AN3" s="371"/>
      <c r="AO3" s="371"/>
      <c r="AP3" s="371"/>
      <c r="AQ3" s="371"/>
      <c r="AR3" s="10"/>
      <c r="AS3" s="371" t="s">
        <v>38</v>
      </c>
      <c r="AT3" s="371"/>
      <c r="AU3" s="371"/>
      <c r="AV3" s="371"/>
      <c r="AW3" s="371"/>
      <c r="AX3" s="371"/>
      <c r="AY3" s="371"/>
      <c r="AZ3" s="371"/>
      <c r="BA3" s="371"/>
      <c r="BB3" s="371"/>
      <c r="BC3" s="371"/>
      <c r="BD3" s="371"/>
      <c r="BE3" s="10"/>
      <c r="BF3" s="371" t="s">
        <v>39</v>
      </c>
      <c r="BG3" s="371"/>
      <c r="BH3" s="371"/>
      <c r="BI3" s="371"/>
      <c r="BJ3" s="371"/>
      <c r="BK3" s="371"/>
      <c r="BL3" s="371"/>
      <c r="BM3" s="371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1039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1" t="s">
        <v>35</v>
      </c>
      <c r="D5" s="371"/>
      <c r="E5" s="371"/>
      <c r="F5" s="371"/>
      <c r="G5" s="371"/>
      <c r="H5" s="371"/>
      <c r="I5" s="371"/>
      <c r="J5" s="371"/>
      <c r="K5" s="371"/>
      <c r="L5" s="371"/>
      <c r="M5" s="371"/>
      <c r="N5" s="371"/>
      <c r="O5" s="371" t="s">
        <v>36</v>
      </c>
      <c r="P5" s="371"/>
      <c r="Q5" s="371"/>
      <c r="R5" s="371"/>
      <c r="S5" s="371"/>
      <c r="T5" s="371"/>
      <c r="U5" s="371"/>
      <c r="V5" s="371"/>
      <c r="W5" s="371"/>
      <c r="X5" s="371"/>
      <c r="Y5" s="371"/>
      <c r="Z5" s="371"/>
      <c r="AA5" s="371" t="s">
        <v>37</v>
      </c>
      <c r="AB5" s="371"/>
      <c r="AC5" s="371"/>
      <c r="AD5" s="371"/>
      <c r="AE5" s="371"/>
      <c r="AF5" s="371"/>
      <c r="AG5" s="371"/>
      <c r="AH5" s="371"/>
      <c r="AI5" s="371"/>
      <c r="AJ5" s="371"/>
      <c r="AK5" s="371"/>
      <c r="AL5" s="371"/>
      <c r="AM5" s="371" t="s">
        <v>38</v>
      </c>
      <c r="AN5" s="371"/>
      <c r="AO5" s="371"/>
      <c r="AP5" s="371"/>
      <c r="AQ5" s="371"/>
      <c r="AR5" s="371"/>
      <c r="AS5" s="371"/>
      <c r="AT5" s="371"/>
      <c r="AU5" s="371"/>
      <c r="AV5" s="371"/>
      <c r="AW5" s="371"/>
      <c r="AX5" s="371"/>
      <c r="AY5" s="371" t="s">
        <v>39</v>
      </c>
      <c r="AZ5" s="371"/>
      <c r="BA5" s="371"/>
      <c r="BB5" s="371"/>
      <c r="BC5" s="371"/>
      <c r="BD5" s="371"/>
      <c r="BE5" s="371"/>
      <c r="BF5" s="371"/>
      <c r="BG5" s="371"/>
      <c r="BH5" s="371"/>
      <c r="BI5" s="371"/>
      <c r="BJ5" s="371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1" t="s">
        <v>35</v>
      </c>
      <c r="D21" s="371"/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 t="s">
        <v>36</v>
      </c>
      <c r="P21" s="371"/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 t="s">
        <v>37</v>
      </c>
      <c r="AB21" s="371"/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 t="s">
        <v>38</v>
      </c>
      <c r="AN21" s="371"/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 t="s">
        <v>39</v>
      </c>
      <c r="AZ21" s="371"/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1101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1102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1:66" x14ac:dyDescent="0.15">
      <c r="B2" s="74" t="s">
        <v>1029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1032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1031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1031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1031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1032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1031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1031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1031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1031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1031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1033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1031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1031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1031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1031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1031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1030</v>
      </c>
      <c r="C38" s="280"/>
      <c r="D38" s="266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1028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1" t="s">
        <v>35</v>
      </c>
      <c r="I1" s="371"/>
      <c r="J1" s="371"/>
      <c r="K1" s="371"/>
      <c r="L1" s="371"/>
      <c r="M1" s="371"/>
      <c r="N1" s="371"/>
      <c r="O1" s="371"/>
      <c r="P1" s="371"/>
      <c r="Q1" s="371"/>
      <c r="R1" s="371"/>
      <c r="S1" s="371"/>
      <c r="T1" s="371" t="s">
        <v>36</v>
      </c>
      <c r="U1" s="371"/>
      <c r="V1" s="371"/>
      <c r="W1" s="371"/>
      <c r="X1" s="371"/>
      <c r="Y1" s="371"/>
      <c r="Z1" s="371"/>
      <c r="AA1" s="371"/>
      <c r="AB1" s="371"/>
      <c r="AC1" s="371"/>
      <c r="AD1" s="371"/>
      <c r="AE1" s="371"/>
      <c r="AF1" s="371" t="s">
        <v>37</v>
      </c>
      <c r="AG1" s="371"/>
      <c r="AH1" s="371"/>
      <c r="AI1" s="371"/>
      <c r="AJ1" s="371"/>
      <c r="AK1" s="371"/>
      <c r="AL1" s="371"/>
      <c r="AM1" s="371"/>
      <c r="AN1" s="371"/>
      <c r="AO1" s="371"/>
      <c r="AP1" s="371"/>
      <c r="AQ1" s="371"/>
      <c r="AR1" s="371" t="s">
        <v>38</v>
      </c>
      <c r="AS1" s="371"/>
      <c r="AT1" s="371"/>
      <c r="AU1" s="371"/>
      <c r="AV1" s="371"/>
      <c r="AW1" s="371"/>
      <c r="AX1" s="371"/>
      <c r="AY1" s="371"/>
      <c r="AZ1" s="371"/>
      <c r="BA1" s="371"/>
      <c r="BB1" s="371"/>
      <c r="BC1" s="371"/>
      <c r="BD1" s="371" t="s">
        <v>39</v>
      </c>
      <c r="BE1" s="371"/>
      <c r="BF1" s="371"/>
      <c r="BG1" s="371"/>
      <c r="BH1" s="371"/>
      <c r="BI1" s="371"/>
      <c r="BJ1" s="371"/>
      <c r="BK1" s="371"/>
      <c r="BL1" s="371"/>
      <c r="BM1" s="371"/>
      <c r="BN1" s="371"/>
      <c r="BO1" s="371"/>
      <c r="BP1" s="35"/>
    </row>
    <row r="2" spans="1:79" s="14" customFormat="1" x14ac:dyDescent="0.15">
      <c r="A2" s="10" t="s">
        <v>1187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1191</v>
      </c>
      <c r="B3" s="10" t="s">
        <v>68</v>
      </c>
      <c r="C3" s="268" t="s">
        <v>1193</v>
      </c>
      <c r="D3" s="10" t="s">
        <v>65</v>
      </c>
      <c r="E3" s="10" t="s">
        <v>66</v>
      </c>
      <c r="F3" s="10" t="s">
        <v>67</v>
      </c>
      <c r="G3" s="10"/>
      <c r="BP3" s="36" t="s">
        <v>735</v>
      </c>
    </row>
    <row r="4" spans="1:79" x14ac:dyDescent="0.15">
      <c r="A4" s="10" t="s">
        <v>1192</v>
      </c>
      <c r="B4" s="10" t="s">
        <v>1194</v>
      </c>
      <c r="C4" s="268" t="s">
        <v>1193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1180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1189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1209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1201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1027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1195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1196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1197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1198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1188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1199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0.5</v>
      </c>
      <c r="I39" s="339">
        <v>0.5</v>
      </c>
      <c r="J39" s="339">
        <v>0.5</v>
      </c>
      <c r="K39" s="339">
        <v>0.5</v>
      </c>
      <c r="L39" s="339">
        <v>0.5</v>
      </c>
      <c r="M39" s="339">
        <v>0.5</v>
      </c>
      <c r="N39" s="339">
        <v>0.5</v>
      </c>
      <c r="O39" s="339">
        <v>0.5</v>
      </c>
      <c r="P39" s="339">
        <v>0.5</v>
      </c>
      <c r="Q39" s="339">
        <v>0.5</v>
      </c>
      <c r="R39" s="339">
        <v>0.5</v>
      </c>
      <c r="S39" s="339">
        <v>0.5</v>
      </c>
      <c r="T39" s="339">
        <v>0.5</v>
      </c>
      <c r="U39" s="339">
        <v>0.5</v>
      </c>
      <c r="V39" s="339">
        <v>0.5</v>
      </c>
      <c r="W39" s="339">
        <v>0.5</v>
      </c>
      <c r="X39" s="339">
        <v>0.5</v>
      </c>
      <c r="Y39" s="339">
        <v>0.5</v>
      </c>
      <c r="Z39" s="339">
        <v>0.5</v>
      </c>
      <c r="AA39" s="339">
        <v>0.5</v>
      </c>
      <c r="AB39" s="339">
        <v>0.5</v>
      </c>
      <c r="AC39" s="339">
        <v>0.5</v>
      </c>
      <c r="AD39" s="339">
        <v>0.5</v>
      </c>
      <c r="AE39" s="339">
        <v>0.5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1200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0.5</v>
      </c>
      <c r="I42" s="339">
        <v>0.5</v>
      </c>
      <c r="J42" s="339">
        <v>0.5</v>
      </c>
      <c r="K42" s="339">
        <v>0.5</v>
      </c>
      <c r="L42" s="339">
        <v>0.5</v>
      </c>
      <c r="M42" s="339">
        <v>0.5</v>
      </c>
      <c r="N42" s="339">
        <v>0.5</v>
      </c>
      <c r="O42" s="339">
        <v>0.5</v>
      </c>
      <c r="P42" s="339">
        <v>0.5</v>
      </c>
      <c r="Q42" s="339">
        <v>0.5</v>
      </c>
      <c r="R42" s="339">
        <v>0.5</v>
      </c>
      <c r="S42" s="339">
        <v>0.5</v>
      </c>
      <c r="T42" s="339">
        <v>0.5</v>
      </c>
      <c r="U42" s="339">
        <v>0.5</v>
      </c>
      <c r="V42" s="339">
        <v>0.5</v>
      </c>
      <c r="W42" s="339">
        <v>0.5</v>
      </c>
      <c r="X42" s="339">
        <v>0.5</v>
      </c>
      <c r="Y42" s="339">
        <v>0.5</v>
      </c>
      <c r="Z42" s="339">
        <v>0.5</v>
      </c>
      <c r="AA42" s="339">
        <v>0.5</v>
      </c>
      <c r="AB42" s="339">
        <v>0.5</v>
      </c>
      <c r="AC42" s="339">
        <v>0.5</v>
      </c>
      <c r="AD42" s="339">
        <v>0.5</v>
      </c>
      <c r="AE42" s="339">
        <v>0.5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Biz Ops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1</v>
      </c>
      <c r="I48" s="354">
        <f t="shared" si="10"/>
        <v>1</v>
      </c>
      <c r="J48" s="354">
        <f t="shared" si="10"/>
        <v>1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1</v>
      </c>
      <c r="O48" s="354">
        <f t="shared" si="10"/>
        <v>1</v>
      </c>
      <c r="P48" s="354">
        <f t="shared" si="10"/>
        <v>1</v>
      </c>
      <c r="Q48" s="354">
        <f t="shared" si="10"/>
        <v>1</v>
      </c>
      <c r="R48" s="354">
        <f t="shared" si="10"/>
        <v>1</v>
      </c>
      <c r="S48" s="354">
        <f t="shared" si="10"/>
        <v>1</v>
      </c>
      <c r="T48" s="354">
        <f t="shared" si="10"/>
        <v>1</v>
      </c>
      <c r="U48" s="354">
        <f t="shared" si="10"/>
        <v>1</v>
      </c>
      <c r="V48" s="354">
        <f t="shared" si="10"/>
        <v>1</v>
      </c>
      <c r="W48" s="354">
        <f t="shared" si="10"/>
        <v>1</v>
      </c>
      <c r="X48" s="354">
        <f t="shared" si="10"/>
        <v>1</v>
      </c>
      <c r="Y48" s="354">
        <f t="shared" si="10"/>
        <v>1</v>
      </c>
      <c r="Z48" s="354">
        <f t="shared" si="10"/>
        <v>1</v>
      </c>
      <c r="AA48" s="354">
        <f t="shared" si="10"/>
        <v>1</v>
      </c>
      <c r="AB48" s="354">
        <f t="shared" si="10"/>
        <v>1</v>
      </c>
      <c r="AC48" s="354">
        <f t="shared" si="10"/>
        <v>1</v>
      </c>
      <c r="AD48" s="354">
        <f t="shared" si="10"/>
        <v>1</v>
      </c>
      <c r="AE48" s="354">
        <f t="shared" si="10"/>
        <v>1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Biz Ops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1</v>
      </c>
      <c r="I49" s="354">
        <f t="shared" si="12"/>
        <v>1</v>
      </c>
      <c r="J49" s="354">
        <f t="shared" si="12"/>
        <v>1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1</v>
      </c>
      <c r="O49" s="354">
        <f t="shared" si="12"/>
        <v>1</v>
      </c>
      <c r="P49" s="354">
        <f t="shared" si="12"/>
        <v>1</v>
      </c>
      <c r="Q49" s="354">
        <f t="shared" si="12"/>
        <v>1</v>
      </c>
      <c r="R49" s="354">
        <f t="shared" si="12"/>
        <v>1</v>
      </c>
      <c r="S49" s="354">
        <f t="shared" si="12"/>
        <v>1</v>
      </c>
      <c r="T49" s="354">
        <f t="shared" si="12"/>
        <v>1</v>
      </c>
      <c r="U49" s="354">
        <f t="shared" si="12"/>
        <v>1</v>
      </c>
      <c r="V49" s="354">
        <f t="shared" si="12"/>
        <v>1</v>
      </c>
      <c r="W49" s="354">
        <f t="shared" si="12"/>
        <v>1</v>
      </c>
      <c r="X49" s="354">
        <f t="shared" si="12"/>
        <v>1</v>
      </c>
      <c r="Y49" s="354">
        <f t="shared" si="12"/>
        <v>1</v>
      </c>
      <c r="Z49" s="354">
        <f t="shared" si="12"/>
        <v>1</v>
      </c>
      <c r="AA49" s="354">
        <f t="shared" si="12"/>
        <v>1</v>
      </c>
      <c r="AB49" s="354">
        <f t="shared" si="12"/>
        <v>1</v>
      </c>
      <c r="AC49" s="354">
        <f t="shared" si="12"/>
        <v>1</v>
      </c>
      <c r="AD49" s="354">
        <f t="shared" si="12"/>
        <v>1</v>
      </c>
      <c r="AE49" s="354">
        <f t="shared" ref="AE49:BO49" si="13">SUM(AE47:AE48)</f>
        <v>1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1</v>
      </c>
      <c r="I52" s="354">
        <f t="shared" si="16"/>
        <v>1</v>
      </c>
      <c r="J52" s="354">
        <f t="shared" si="16"/>
        <v>1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1</v>
      </c>
      <c r="O52" s="354">
        <f t="shared" si="16"/>
        <v>1</v>
      </c>
      <c r="P52" s="354">
        <f t="shared" si="16"/>
        <v>1</v>
      </c>
      <c r="Q52" s="354">
        <f t="shared" si="16"/>
        <v>1</v>
      </c>
      <c r="R52" s="354">
        <f t="shared" si="16"/>
        <v>1</v>
      </c>
      <c r="S52" s="354">
        <f t="shared" si="16"/>
        <v>1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1</v>
      </c>
      <c r="X52" s="354">
        <f t="shared" si="16"/>
        <v>1</v>
      </c>
      <c r="Y52" s="354">
        <f t="shared" si="16"/>
        <v>1</v>
      </c>
      <c r="Z52" s="354">
        <f t="shared" si="16"/>
        <v>1</v>
      </c>
      <c r="AA52" s="354">
        <f t="shared" si="16"/>
        <v>1</v>
      </c>
      <c r="AB52" s="354">
        <f t="shared" si="16"/>
        <v>1</v>
      </c>
      <c r="AC52" s="354">
        <f t="shared" si="16"/>
        <v>1</v>
      </c>
      <c r="AD52" s="354">
        <f t="shared" si="16"/>
        <v>1</v>
      </c>
      <c r="AE52" s="354">
        <f t="shared" si="16"/>
        <v>1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1</v>
      </c>
      <c r="I53" s="354">
        <f t="shared" si="18"/>
        <v>1</v>
      </c>
      <c r="J53" s="354">
        <f t="shared" si="18"/>
        <v>1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1</v>
      </c>
      <c r="O53" s="354">
        <f t="shared" si="18"/>
        <v>1</v>
      </c>
      <c r="P53" s="354">
        <f t="shared" si="18"/>
        <v>1</v>
      </c>
      <c r="Q53" s="354">
        <f t="shared" si="18"/>
        <v>1</v>
      </c>
      <c r="R53" s="354">
        <f t="shared" si="18"/>
        <v>1</v>
      </c>
      <c r="S53" s="354">
        <f t="shared" si="18"/>
        <v>1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1</v>
      </c>
      <c r="X53" s="354">
        <f t="shared" si="18"/>
        <v>1</v>
      </c>
      <c r="Y53" s="354">
        <f t="shared" si="18"/>
        <v>1</v>
      </c>
      <c r="Z53" s="354">
        <f t="shared" si="18"/>
        <v>1</v>
      </c>
      <c r="AA53" s="354">
        <f t="shared" si="18"/>
        <v>1</v>
      </c>
      <c r="AB53" s="354">
        <f t="shared" si="18"/>
        <v>1</v>
      </c>
      <c r="AC53" s="354">
        <f t="shared" si="18"/>
        <v>1</v>
      </c>
      <c r="AD53" s="354">
        <f t="shared" si="18"/>
        <v>1</v>
      </c>
      <c r="AE53" s="354">
        <f t="shared" si="18"/>
        <v>1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1203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0.5</v>
      </c>
      <c r="I58" s="339">
        <v>0.5</v>
      </c>
      <c r="J58" s="339">
        <v>0.5</v>
      </c>
      <c r="K58" s="339">
        <v>0.5</v>
      </c>
      <c r="L58" s="339">
        <v>0.5</v>
      </c>
      <c r="M58" s="339">
        <v>0.5</v>
      </c>
      <c r="N58" s="339">
        <v>0.5</v>
      </c>
      <c r="O58" s="339">
        <v>0.5</v>
      </c>
      <c r="P58" s="339">
        <v>0.5</v>
      </c>
      <c r="Q58" s="339">
        <v>0.5</v>
      </c>
      <c r="R58" s="339">
        <v>0.5</v>
      </c>
      <c r="S58" s="339">
        <v>0.5</v>
      </c>
      <c r="T58" s="339">
        <v>0.5</v>
      </c>
      <c r="U58" s="339">
        <v>0.5</v>
      </c>
      <c r="V58" s="339">
        <v>0.5</v>
      </c>
      <c r="W58" s="339">
        <v>0.5</v>
      </c>
      <c r="X58" s="339">
        <v>0.5</v>
      </c>
      <c r="Y58" s="339">
        <v>0.5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1202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0.25</v>
      </c>
      <c r="I61" s="339">
        <v>0.25</v>
      </c>
      <c r="J61" s="339">
        <v>0.25</v>
      </c>
      <c r="K61" s="339">
        <v>0.25</v>
      </c>
      <c r="L61" s="339">
        <v>0.25</v>
      </c>
      <c r="M61" s="339">
        <v>0.25</v>
      </c>
      <c r="N61" s="339">
        <v>0.25</v>
      </c>
      <c r="O61" s="339">
        <v>0.25</v>
      </c>
      <c r="P61" s="339">
        <v>0.25</v>
      </c>
      <c r="Q61" s="339">
        <v>0.25</v>
      </c>
      <c r="R61" s="339">
        <v>0.25</v>
      </c>
      <c r="S61" s="339">
        <v>0.25</v>
      </c>
      <c r="T61" s="339">
        <v>0.25</v>
      </c>
      <c r="U61" s="339">
        <v>0.25</v>
      </c>
      <c r="V61" s="339">
        <v>0.25</v>
      </c>
      <c r="W61" s="339">
        <v>0.25</v>
      </c>
      <c r="X61" s="339">
        <v>0.25</v>
      </c>
      <c r="Y61" s="339">
        <v>0.25</v>
      </c>
      <c r="Z61" s="339">
        <v>0.25</v>
      </c>
      <c r="AA61" s="339">
        <v>0.25</v>
      </c>
      <c r="AB61" s="339">
        <v>0.25</v>
      </c>
      <c r="AC61" s="339">
        <v>0.25</v>
      </c>
      <c r="AD61" s="339">
        <v>0.25</v>
      </c>
      <c r="AE61" s="339">
        <v>0.25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0.75</v>
      </c>
      <c r="I76" s="356">
        <f t="shared" si="22"/>
        <v>0.75</v>
      </c>
      <c r="J76" s="356">
        <f t="shared" si="22"/>
        <v>0.75</v>
      </c>
      <c r="K76" s="356">
        <f t="shared" si="22"/>
        <v>0.75</v>
      </c>
      <c r="L76" s="356">
        <f t="shared" si="22"/>
        <v>0.75</v>
      </c>
      <c r="M76" s="356">
        <f t="shared" si="22"/>
        <v>0.75</v>
      </c>
      <c r="N76" s="356">
        <f t="shared" si="22"/>
        <v>0.75</v>
      </c>
      <c r="O76" s="356">
        <f t="shared" si="22"/>
        <v>0.75</v>
      </c>
      <c r="P76" s="356">
        <f t="shared" si="22"/>
        <v>0.75</v>
      </c>
      <c r="Q76" s="356">
        <f t="shared" si="22"/>
        <v>0.75</v>
      </c>
      <c r="R76" s="356">
        <f t="shared" si="22"/>
        <v>0.75</v>
      </c>
      <c r="S76" s="356">
        <f t="shared" si="22"/>
        <v>0.75</v>
      </c>
      <c r="T76" s="356">
        <f t="shared" si="22"/>
        <v>0.75</v>
      </c>
      <c r="U76" s="356">
        <f t="shared" si="22"/>
        <v>0.75</v>
      </c>
      <c r="V76" s="356">
        <f t="shared" si="22"/>
        <v>0.75</v>
      </c>
      <c r="W76" s="356">
        <f t="shared" si="22"/>
        <v>0.75</v>
      </c>
      <c r="X76" s="356">
        <f t="shared" si="22"/>
        <v>0.75</v>
      </c>
      <c r="Y76" s="356">
        <f t="shared" si="22"/>
        <v>0.75</v>
      </c>
      <c r="Z76" s="356">
        <f t="shared" si="22"/>
        <v>0.25</v>
      </c>
      <c r="AA76" s="356">
        <f t="shared" si="22"/>
        <v>0.25</v>
      </c>
      <c r="AB76" s="356">
        <f t="shared" si="22"/>
        <v>0.25</v>
      </c>
      <c r="AC76" s="356">
        <f t="shared" si="22"/>
        <v>0.25</v>
      </c>
      <c r="AD76" s="356">
        <f t="shared" si="22"/>
        <v>0.25</v>
      </c>
      <c r="AE76" s="356">
        <f t="shared" si="22"/>
        <v>0.25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0.75</v>
      </c>
      <c r="I77" s="354">
        <f>SUM(I75:I76)</f>
        <v>0.75</v>
      </c>
      <c r="J77" s="354">
        <f t="shared" ref="J77:AE77" si="24">SUM(J75:J76)</f>
        <v>0.75</v>
      </c>
      <c r="K77" s="354">
        <f t="shared" si="24"/>
        <v>0.75</v>
      </c>
      <c r="L77" s="354">
        <f t="shared" si="24"/>
        <v>0.75</v>
      </c>
      <c r="M77" s="354">
        <f t="shared" si="24"/>
        <v>0.75</v>
      </c>
      <c r="N77" s="354">
        <f t="shared" si="24"/>
        <v>0.75</v>
      </c>
      <c r="O77" s="354">
        <f t="shared" si="24"/>
        <v>0.75</v>
      </c>
      <c r="P77" s="354">
        <f t="shared" si="24"/>
        <v>0.75</v>
      </c>
      <c r="Q77" s="354">
        <f t="shared" si="24"/>
        <v>0.75</v>
      </c>
      <c r="R77" s="354">
        <f t="shared" si="24"/>
        <v>0.75</v>
      </c>
      <c r="S77" s="354">
        <f t="shared" si="24"/>
        <v>0.75</v>
      </c>
      <c r="T77" s="354">
        <f t="shared" si="24"/>
        <v>0.75</v>
      </c>
      <c r="U77" s="354">
        <f t="shared" si="24"/>
        <v>0.75</v>
      </c>
      <c r="V77" s="354">
        <f t="shared" si="24"/>
        <v>0.75</v>
      </c>
      <c r="W77" s="354">
        <f t="shared" si="24"/>
        <v>0.75</v>
      </c>
      <c r="X77" s="354">
        <f t="shared" si="24"/>
        <v>0.75</v>
      </c>
      <c r="Y77" s="354">
        <f t="shared" si="24"/>
        <v>0.75</v>
      </c>
      <c r="Z77" s="354">
        <f t="shared" si="24"/>
        <v>0.25</v>
      </c>
      <c r="AA77" s="354">
        <f t="shared" si="24"/>
        <v>0.25</v>
      </c>
      <c r="AB77" s="354">
        <f t="shared" si="24"/>
        <v>0.25</v>
      </c>
      <c r="AC77" s="354">
        <f t="shared" si="24"/>
        <v>0.25</v>
      </c>
      <c r="AD77" s="354">
        <f t="shared" si="24"/>
        <v>0.25</v>
      </c>
      <c r="AE77" s="354">
        <f t="shared" si="24"/>
        <v>0.25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1</v>
      </c>
      <c r="I80" s="354">
        <f t="shared" ref="I80:BO80" si="27">ROUNDUP(SUMIF($E57:$E73,"Y",I57:I73),0)</f>
        <v>1</v>
      </c>
      <c r="J80" s="354">
        <f t="shared" si="27"/>
        <v>1</v>
      </c>
      <c r="K80" s="354">
        <f t="shared" si="27"/>
        <v>1</v>
      </c>
      <c r="L80" s="354">
        <f t="shared" si="27"/>
        <v>1</v>
      </c>
      <c r="M80" s="354">
        <f t="shared" si="27"/>
        <v>1</v>
      </c>
      <c r="N80" s="354">
        <f t="shared" si="27"/>
        <v>1</v>
      </c>
      <c r="O80" s="354">
        <f t="shared" si="27"/>
        <v>1</v>
      </c>
      <c r="P80" s="354">
        <f t="shared" si="27"/>
        <v>1</v>
      </c>
      <c r="Q80" s="354">
        <f t="shared" si="27"/>
        <v>1</v>
      </c>
      <c r="R80" s="354">
        <f t="shared" si="27"/>
        <v>1</v>
      </c>
      <c r="S80" s="354">
        <f t="shared" si="27"/>
        <v>1</v>
      </c>
      <c r="T80" s="354">
        <f t="shared" si="27"/>
        <v>1</v>
      </c>
      <c r="U80" s="354">
        <f t="shared" si="27"/>
        <v>1</v>
      </c>
      <c r="V80" s="354">
        <f t="shared" si="27"/>
        <v>1</v>
      </c>
      <c r="W80" s="354">
        <f t="shared" si="27"/>
        <v>1</v>
      </c>
      <c r="X80" s="354">
        <f t="shared" si="27"/>
        <v>1</v>
      </c>
      <c r="Y80" s="354">
        <f t="shared" si="27"/>
        <v>1</v>
      </c>
      <c r="Z80" s="354">
        <f t="shared" si="27"/>
        <v>1</v>
      </c>
      <c r="AA80" s="354">
        <f t="shared" si="27"/>
        <v>1</v>
      </c>
      <c r="AB80" s="354">
        <f t="shared" si="27"/>
        <v>1</v>
      </c>
      <c r="AC80" s="354">
        <f t="shared" si="27"/>
        <v>1</v>
      </c>
      <c r="AD80" s="354">
        <f t="shared" si="27"/>
        <v>1</v>
      </c>
      <c r="AE80" s="354">
        <f t="shared" si="27"/>
        <v>1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1</v>
      </c>
      <c r="I81" s="354">
        <f t="shared" ref="I81:BO81" si="28">ROUNDUP(SUMIF($F57:$F73,"Y",I57:I73),0)</f>
        <v>1</v>
      </c>
      <c r="J81" s="354">
        <f t="shared" si="28"/>
        <v>1</v>
      </c>
      <c r="K81" s="354">
        <f t="shared" si="28"/>
        <v>1</v>
      </c>
      <c r="L81" s="354">
        <f t="shared" si="28"/>
        <v>1</v>
      </c>
      <c r="M81" s="354">
        <f t="shared" si="28"/>
        <v>1</v>
      </c>
      <c r="N81" s="354">
        <f t="shared" si="28"/>
        <v>1</v>
      </c>
      <c r="O81" s="354">
        <f t="shared" si="28"/>
        <v>1</v>
      </c>
      <c r="P81" s="354">
        <f t="shared" si="28"/>
        <v>1</v>
      </c>
      <c r="Q81" s="354">
        <f t="shared" si="28"/>
        <v>1</v>
      </c>
      <c r="R81" s="354">
        <f t="shared" si="28"/>
        <v>1</v>
      </c>
      <c r="S81" s="354">
        <f t="shared" si="28"/>
        <v>1</v>
      </c>
      <c r="T81" s="354">
        <f t="shared" si="28"/>
        <v>1</v>
      </c>
      <c r="U81" s="354">
        <f t="shared" si="28"/>
        <v>1</v>
      </c>
      <c r="V81" s="354">
        <f t="shared" si="28"/>
        <v>1</v>
      </c>
      <c r="W81" s="354">
        <f t="shared" si="28"/>
        <v>1</v>
      </c>
      <c r="X81" s="354">
        <f t="shared" si="28"/>
        <v>1</v>
      </c>
      <c r="Y81" s="354">
        <f t="shared" si="28"/>
        <v>1</v>
      </c>
      <c r="Z81" s="354">
        <f t="shared" si="28"/>
        <v>1</v>
      </c>
      <c r="AA81" s="354">
        <f t="shared" si="28"/>
        <v>1</v>
      </c>
      <c r="AB81" s="354">
        <f t="shared" si="28"/>
        <v>1</v>
      </c>
      <c r="AC81" s="354">
        <f t="shared" si="28"/>
        <v>1</v>
      </c>
      <c r="AD81" s="354">
        <f t="shared" si="28"/>
        <v>1</v>
      </c>
      <c r="AE81" s="354">
        <f t="shared" si="28"/>
        <v>1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1207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1206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1204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1205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731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 t="e">
        <f>'COSM-BONUS_CWS'!BB71</f>
        <v>#REF!</v>
      </c>
      <c r="BE166" s="26" t="e">
        <f>'COSM-BONUS_CWS'!BC71</f>
        <v>#REF!</v>
      </c>
      <c r="BF166" s="26" t="e">
        <f>'COSM-BONUS_CWS'!BD71</f>
        <v>#REF!</v>
      </c>
      <c r="BG166" s="26" t="e">
        <f>'COSM-BONUS_CWS'!BE71</f>
        <v>#REF!</v>
      </c>
      <c r="BH166" s="26" t="e">
        <f>'COSM-BONUS_CWS'!BF71</f>
        <v>#REF!</v>
      </c>
      <c r="BI166" s="26" t="e">
        <f>'COSM-BONUS_CWS'!BG71</f>
        <v>#REF!</v>
      </c>
      <c r="BJ166" s="26" t="e">
        <f>'COSM-BONUS_CWS'!BH71</f>
        <v>#REF!</v>
      </c>
      <c r="BK166" s="26" t="e">
        <f>'COSM-BONUS_CWS'!BI71</f>
        <v>#REF!</v>
      </c>
      <c r="BL166" s="26" t="e">
        <f>'COSM-BONUS_CWS'!BJ71</f>
        <v>#REF!</v>
      </c>
      <c r="BM166" s="26" t="e">
        <f>'COSM-BONUS_CWS'!BK71</f>
        <v>#REF!</v>
      </c>
      <c r="BN166" s="26" t="e">
        <f>'COSM-BONUS_CWS'!BL71</f>
        <v>#REF!</v>
      </c>
      <c r="BO166" s="26" t="e">
        <f>'COSM-BONUS_CWS'!BM71</f>
        <v>#REF!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 t="e">
        <f t="shared" si="63"/>
        <v>#REF!</v>
      </c>
      <c r="BE167" s="26" t="e">
        <f t="shared" si="63"/>
        <v>#REF!</v>
      </c>
      <c r="BF167" s="26" t="e">
        <f t="shared" si="63"/>
        <v>#REF!</v>
      </c>
      <c r="BG167" s="26" t="e">
        <f t="shared" si="63"/>
        <v>#REF!</v>
      </c>
      <c r="BH167" s="26" t="e">
        <f t="shared" si="63"/>
        <v>#REF!</v>
      </c>
      <c r="BI167" s="26" t="e">
        <f t="shared" si="63"/>
        <v>#REF!</v>
      </c>
      <c r="BJ167" s="26" t="e">
        <f t="shared" si="63"/>
        <v>#REF!</v>
      </c>
      <c r="BK167" s="26" t="e">
        <f t="shared" si="63"/>
        <v>#REF!</v>
      </c>
      <c r="BL167" s="26" t="e">
        <f t="shared" si="63"/>
        <v>#REF!</v>
      </c>
      <c r="BM167" s="26" t="e">
        <f t="shared" si="63"/>
        <v>#REF!</v>
      </c>
      <c r="BN167" s="26" t="e">
        <f t="shared" si="63"/>
        <v>#REF!</v>
      </c>
      <c r="BO167" s="26" t="e">
        <f t="shared" si="63"/>
        <v>#REF!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731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3223.375</v>
      </c>
      <c r="U175" s="26">
        <f>'COSM-BONUS_CWS'!S72</f>
        <v>5323.25</v>
      </c>
      <c r="V175" s="26">
        <f>'COSM-BONUS_CWS'!T72</f>
        <v>5831.5</v>
      </c>
      <c r="W175" s="26">
        <f>'COSM-BONUS_CWS'!U72</f>
        <v>5831.5</v>
      </c>
      <c r="X175" s="26">
        <f>'COSM-BONUS_CWS'!V72</f>
        <v>6379.875</v>
      </c>
      <c r="Y175" s="26">
        <f>'COSM-BONUS_CWS'!W72</f>
        <v>6995.125</v>
      </c>
      <c r="Z175" s="26">
        <f>'COSM-BONUS_CWS'!X72</f>
        <v>5831.5</v>
      </c>
      <c r="AA175" s="26">
        <f>'COSM-BONUS_CWS'!Y72</f>
        <v>6379.875</v>
      </c>
      <c r="AB175" s="26">
        <f>'COSM-BONUS_CWS'!Z72</f>
        <v>5323.25</v>
      </c>
      <c r="AC175" s="26">
        <f>'COSM-BONUS_CWS'!AA72</f>
        <v>5323.25</v>
      </c>
      <c r="AD175" s="26">
        <f>'COSM-BONUS_CWS'!AB72</f>
        <v>5323.25</v>
      </c>
      <c r="AE175" s="26">
        <f>'COSM-BONUS_CWS'!AC72</f>
        <v>3223.375</v>
      </c>
      <c r="AF175" s="26">
        <f>'COSM-BONUS_CWS'!AD72</f>
        <v>6112.5</v>
      </c>
      <c r="AG175" s="26">
        <f>'COSM-BONUS_CWS'!AE72</f>
        <v>9862.6162500000009</v>
      </c>
      <c r="AH175" s="26">
        <f>'COSM-BONUS_CWS'!AF72</f>
        <v>11112.63175</v>
      </c>
      <c r="AI175" s="26">
        <f>'COSM-BONUS_CWS'!AG72</f>
        <v>11112.63175</v>
      </c>
      <c r="AJ175" s="26">
        <f>'COSM-BONUS_CWS'!AH72</f>
        <v>12000.155000000001</v>
      </c>
      <c r="AK175" s="26">
        <f>'COSM-BONUS_CWS'!AI72</f>
        <v>13250.170500000002</v>
      </c>
      <c r="AL175" s="26">
        <f>'COSM-BONUS_CWS'!AJ72</f>
        <v>11112.63175</v>
      </c>
      <c r="AM175" s="26">
        <f>'COSM-BONUS_CWS'!AK72</f>
        <v>12000.155000000001</v>
      </c>
      <c r="AN175" s="26">
        <f>'COSM-BONUS_CWS'!AL72</f>
        <v>9862.6162500000009</v>
      </c>
      <c r="AO175" s="26">
        <f>'COSM-BONUS_CWS'!AM72</f>
        <v>9862.6162500000009</v>
      </c>
      <c r="AP175" s="26">
        <f>'COSM-BONUS_CWS'!AN72</f>
        <v>9862.6162500000009</v>
      </c>
      <c r="AQ175" s="26">
        <f>'COSM-BONUS_CWS'!AO72</f>
        <v>6112.5697499999997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 t="e">
        <f>'COSM-BONUS_CWS'!BB72</f>
        <v>#REF!</v>
      </c>
      <c r="BE175" s="26" t="e">
        <f>'COSM-BONUS_CWS'!BC72</f>
        <v>#REF!</v>
      </c>
      <c r="BF175" s="26" t="e">
        <f>'COSM-BONUS_CWS'!BD72</f>
        <v>#REF!</v>
      </c>
      <c r="BG175" s="26" t="e">
        <f>'COSM-BONUS_CWS'!BE72</f>
        <v>#REF!</v>
      </c>
      <c r="BH175" s="26" t="e">
        <f>'COSM-BONUS_CWS'!BF72</f>
        <v>#REF!</v>
      </c>
      <c r="BI175" s="26" t="e">
        <f>'COSM-BONUS_CWS'!BG72</f>
        <v>#REF!</v>
      </c>
      <c r="BJ175" s="26" t="e">
        <f>'COSM-BONUS_CWS'!BH72</f>
        <v>#REF!</v>
      </c>
      <c r="BK175" s="26" t="e">
        <f>'COSM-BONUS_CWS'!BI72</f>
        <v>#REF!</v>
      </c>
      <c r="BL175" s="26" t="e">
        <f>'COSM-BONUS_CWS'!BJ72</f>
        <v>#REF!</v>
      </c>
      <c r="BM175" s="26" t="e">
        <f>'COSM-BONUS_CWS'!BK72</f>
        <v>#REF!</v>
      </c>
      <c r="BN175" s="26" t="e">
        <f>'COSM-BONUS_CWS'!BL72</f>
        <v>#REF!</v>
      </c>
      <c r="BO175" s="26" t="e">
        <f>'COSM-BONUS_CWS'!BM72</f>
        <v>#REF!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1403223.375</v>
      </c>
      <c r="U176" s="26">
        <f t="shared" si="70"/>
        <v>1405323.25</v>
      </c>
      <c r="V176" s="26">
        <f t="shared" si="70"/>
        <v>1405831.5</v>
      </c>
      <c r="W176" s="26">
        <f t="shared" si="70"/>
        <v>1405831.5</v>
      </c>
      <c r="X176" s="26">
        <f t="shared" si="70"/>
        <v>1406379.875</v>
      </c>
      <c r="Y176" s="26">
        <f t="shared" si="70"/>
        <v>1406995.125</v>
      </c>
      <c r="Z176" s="26">
        <f t="shared" si="70"/>
        <v>1405831.5</v>
      </c>
      <c r="AA176" s="26">
        <f t="shared" si="70"/>
        <v>1406379.875</v>
      </c>
      <c r="AB176" s="26">
        <f t="shared" si="70"/>
        <v>1405323.25</v>
      </c>
      <c r="AC176" s="26">
        <f t="shared" si="70"/>
        <v>1405323.25</v>
      </c>
      <c r="AD176" s="26">
        <f t="shared" si="70"/>
        <v>1405323.25</v>
      </c>
      <c r="AE176" s="26">
        <f t="shared" si="70"/>
        <v>1403223.375</v>
      </c>
      <c r="AF176" s="26">
        <f t="shared" si="70"/>
        <v>1806112.5</v>
      </c>
      <c r="AG176" s="26">
        <f t="shared" si="70"/>
        <v>1809862.61625</v>
      </c>
      <c r="AH176" s="26">
        <f t="shared" si="70"/>
        <v>1811112.6317499999</v>
      </c>
      <c r="AI176" s="26">
        <f t="shared" si="70"/>
        <v>1811112.6317499999</v>
      </c>
      <c r="AJ176" s="26">
        <f t="shared" si="70"/>
        <v>1812000.155</v>
      </c>
      <c r="AK176" s="26">
        <f t="shared" si="70"/>
        <v>1813250.1705</v>
      </c>
      <c r="AL176" s="26">
        <f t="shared" si="70"/>
        <v>1811112.6317499999</v>
      </c>
      <c r="AM176" s="26">
        <f t="shared" ref="AM176:BO176" si="71">AM174+AM175</f>
        <v>1812000.155</v>
      </c>
      <c r="AN176" s="26">
        <f t="shared" si="71"/>
        <v>1809862.61625</v>
      </c>
      <c r="AO176" s="26">
        <f t="shared" si="71"/>
        <v>1809862.61625</v>
      </c>
      <c r="AP176" s="26">
        <f t="shared" si="71"/>
        <v>1809862.61625</v>
      </c>
      <c r="AQ176" s="26">
        <f t="shared" si="71"/>
        <v>1806112.56975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 t="e">
        <f t="shared" si="71"/>
        <v>#REF!</v>
      </c>
      <c r="BE176" s="26" t="e">
        <f t="shared" si="71"/>
        <v>#REF!</v>
      </c>
      <c r="BF176" s="26" t="e">
        <f t="shared" si="71"/>
        <v>#REF!</v>
      </c>
      <c r="BG176" s="26" t="e">
        <f t="shared" si="71"/>
        <v>#REF!</v>
      </c>
      <c r="BH176" s="26" t="e">
        <f t="shared" si="71"/>
        <v>#REF!</v>
      </c>
      <c r="BI176" s="26" t="e">
        <f t="shared" si="71"/>
        <v>#REF!</v>
      </c>
      <c r="BJ176" s="26" t="e">
        <f t="shared" si="71"/>
        <v>#REF!</v>
      </c>
      <c r="BK176" s="26" t="e">
        <f t="shared" si="71"/>
        <v>#REF!</v>
      </c>
      <c r="BL176" s="26" t="e">
        <f t="shared" si="71"/>
        <v>#REF!</v>
      </c>
      <c r="BM176" s="26" t="e">
        <f t="shared" si="71"/>
        <v>#REF!</v>
      </c>
      <c r="BN176" s="26" t="e">
        <f t="shared" si="71"/>
        <v>#REF!</v>
      </c>
      <c r="BO176" s="26" t="e">
        <f t="shared" si="71"/>
        <v>#REF!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731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 t="e">
        <f>'COSM-BONUS_CWS'!BB73</f>
        <v>#REF!</v>
      </c>
      <c r="BE184" s="26" t="e">
        <f>'COSM-BONUS_CWS'!BC73</f>
        <v>#REF!</v>
      </c>
      <c r="BF184" s="26" t="e">
        <f>'COSM-BONUS_CWS'!BD73</f>
        <v>#REF!</v>
      </c>
      <c r="BG184" s="26" t="e">
        <f>'COSM-BONUS_CWS'!BE73</f>
        <v>#REF!</v>
      </c>
      <c r="BH184" s="26" t="e">
        <f>'COSM-BONUS_CWS'!BF73</f>
        <v>#REF!</v>
      </c>
      <c r="BI184" s="26" t="e">
        <f>'COSM-BONUS_CWS'!BG73</f>
        <v>#REF!</v>
      </c>
      <c r="BJ184" s="26" t="e">
        <f>'COSM-BONUS_CWS'!BH73</f>
        <v>#REF!</v>
      </c>
      <c r="BK184" s="26" t="e">
        <f>'COSM-BONUS_CWS'!BI73</f>
        <v>#REF!</v>
      </c>
      <c r="BL184" s="26" t="e">
        <f>'COSM-BONUS_CWS'!BJ73</f>
        <v>#REF!</v>
      </c>
      <c r="BM184" s="26" t="e">
        <f>'COSM-BONUS_CWS'!BK73</f>
        <v>#REF!</v>
      </c>
      <c r="BN184" s="26" t="e">
        <f>'COSM-BONUS_CWS'!BL73</f>
        <v>#REF!</v>
      </c>
      <c r="BO184" s="26" t="e">
        <f>'COSM-BONUS_CWS'!BM73</f>
        <v>#REF!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 t="e">
        <f t="shared" si="79"/>
        <v>#REF!</v>
      </c>
      <c r="BE185" s="26" t="e">
        <f t="shared" si="79"/>
        <v>#REF!</v>
      </c>
      <c r="BF185" s="26" t="e">
        <f t="shared" si="79"/>
        <v>#REF!</v>
      </c>
      <c r="BG185" s="26" t="e">
        <f t="shared" si="79"/>
        <v>#REF!</v>
      </c>
      <c r="BH185" s="26" t="e">
        <f t="shared" si="79"/>
        <v>#REF!</v>
      </c>
      <c r="BI185" s="26" t="e">
        <f t="shared" si="79"/>
        <v>#REF!</v>
      </c>
      <c r="BJ185" s="26" t="e">
        <f t="shared" si="79"/>
        <v>#REF!</v>
      </c>
      <c r="BK185" s="26" t="e">
        <f t="shared" si="79"/>
        <v>#REF!</v>
      </c>
      <c r="BL185" s="26" t="e">
        <f t="shared" si="79"/>
        <v>#REF!</v>
      </c>
      <c r="BM185" s="26" t="e">
        <f t="shared" si="79"/>
        <v>#REF!</v>
      </c>
      <c r="BN185" s="26" t="e">
        <f t="shared" si="79"/>
        <v>#REF!</v>
      </c>
      <c r="BO185" s="26" t="e">
        <f t="shared" si="79"/>
        <v>#REF!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731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 t="e">
        <f>'COSM-BONUS_CWS'!BB74</f>
        <v>#REF!</v>
      </c>
      <c r="BE193" s="26" t="e">
        <f>'COSM-BONUS_CWS'!BC74</f>
        <v>#REF!</v>
      </c>
      <c r="BF193" s="26" t="e">
        <f>'COSM-BONUS_CWS'!BD74</f>
        <v>#REF!</v>
      </c>
      <c r="BG193" s="26" t="e">
        <f>'COSM-BONUS_CWS'!BE74</f>
        <v>#REF!</v>
      </c>
      <c r="BH193" s="26" t="e">
        <f>'COSM-BONUS_CWS'!BF74</f>
        <v>#REF!</v>
      </c>
      <c r="BI193" s="26" t="e">
        <f>'COSM-BONUS_CWS'!BG74</f>
        <v>#REF!</v>
      </c>
      <c r="BJ193" s="26" t="e">
        <f>'COSM-BONUS_CWS'!BH74</f>
        <v>#REF!</v>
      </c>
      <c r="BK193" s="26" t="e">
        <f>'COSM-BONUS_CWS'!BI74</f>
        <v>#REF!</v>
      </c>
      <c r="BL193" s="26" t="e">
        <f>'COSM-BONUS_CWS'!BJ74</f>
        <v>#REF!</v>
      </c>
      <c r="BM193" s="26" t="e">
        <f>'COSM-BONUS_CWS'!BK74</f>
        <v>#REF!</v>
      </c>
      <c r="BN193" s="26" t="e">
        <f>'COSM-BONUS_CWS'!BL74</f>
        <v>#REF!</v>
      </c>
      <c r="BO193" s="26" t="e">
        <f>'COSM-BONUS_CWS'!BM74</f>
        <v>#REF!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 t="e">
        <f t="shared" si="87"/>
        <v>#REF!</v>
      </c>
      <c r="BE194" s="26" t="e">
        <f t="shared" si="87"/>
        <v>#REF!</v>
      </c>
      <c r="BF194" s="26" t="e">
        <f t="shared" si="87"/>
        <v>#REF!</v>
      </c>
      <c r="BG194" s="26" t="e">
        <f t="shared" si="87"/>
        <v>#REF!</v>
      </c>
      <c r="BH194" s="26" t="e">
        <f t="shared" si="87"/>
        <v>#REF!</v>
      </c>
      <c r="BI194" s="26" t="e">
        <f t="shared" si="87"/>
        <v>#REF!</v>
      </c>
      <c r="BJ194" s="26" t="e">
        <f t="shared" si="87"/>
        <v>#REF!</v>
      </c>
      <c r="BK194" s="26" t="e">
        <f t="shared" si="87"/>
        <v>#REF!</v>
      </c>
      <c r="BL194" s="26" t="e">
        <f t="shared" si="87"/>
        <v>#REF!</v>
      </c>
      <c r="BM194" s="26" t="e">
        <f t="shared" si="87"/>
        <v>#REF!</v>
      </c>
      <c r="BN194" s="26" t="e">
        <f t="shared" si="87"/>
        <v>#REF!</v>
      </c>
      <c r="BO194" s="26" t="e">
        <f t="shared" si="87"/>
        <v>#REF!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731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731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3223.375</v>
      </c>
      <c r="U209" s="26">
        <f t="shared" si="100"/>
        <v>5323.25</v>
      </c>
      <c r="V209" s="26">
        <f t="shared" si="100"/>
        <v>5831.5</v>
      </c>
      <c r="W209" s="26">
        <f t="shared" si="100"/>
        <v>5831.5</v>
      </c>
      <c r="X209" s="26">
        <f t="shared" si="100"/>
        <v>6379.875</v>
      </c>
      <c r="Y209" s="26">
        <f t="shared" si="100"/>
        <v>6995.125</v>
      </c>
      <c r="Z209" s="26">
        <f t="shared" si="100"/>
        <v>5831.5</v>
      </c>
      <c r="AA209" s="26">
        <f t="shared" si="100"/>
        <v>6379.875</v>
      </c>
      <c r="AB209" s="26">
        <f t="shared" si="100"/>
        <v>5323.25</v>
      </c>
      <c r="AC209" s="26">
        <f t="shared" si="100"/>
        <v>5323.25</v>
      </c>
      <c r="AD209" s="26">
        <f t="shared" si="100"/>
        <v>5323.25</v>
      </c>
      <c r="AE209" s="26">
        <f t="shared" si="100"/>
        <v>3223.375</v>
      </c>
      <c r="AF209" s="26">
        <f t="shared" si="100"/>
        <v>6112.5</v>
      </c>
      <c r="AG209" s="26">
        <f t="shared" si="100"/>
        <v>9862.6162500000009</v>
      </c>
      <c r="AH209" s="26">
        <f t="shared" si="100"/>
        <v>11112.63175</v>
      </c>
      <c r="AI209" s="26">
        <f t="shared" si="100"/>
        <v>11112.63175</v>
      </c>
      <c r="AJ209" s="26">
        <f t="shared" si="100"/>
        <v>12000.155000000001</v>
      </c>
      <c r="AK209" s="26">
        <f t="shared" si="100"/>
        <v>13250.170500000002</v>
      </c>
      <c r="AL209" s="26">
        <f t="shared" si="100"/>
        <v>11112.63175</v>
      </c>
      <c r="AM209" s="26">
        <f t="shared" ref="AM209:BO209" si="101">AM202+AM193+AM175+AM166+AM184</f>
        <v>12000.155000000001</v>
      </c>
      <c r="AN209" s="26">
        <f t="shared" si="101"/>
        <v>9862.6162500000009</v>
      </c>
      <c r="AO209" s="26">
        <f t="shared" si="101"/>
        <v>9862.6162500000009</v>
      </c>
      <c r="AP209" s="26">
        <f t="shared" si="101"/>
        <v>9862.6162500000009</v>
      </c>
      <c r="AQ209" s="26">
        <f t="shared" si="101"/>
        <v>6112.5697499999997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 t="e">
        <f t="shared" si="101"/>
        <v>#REF!</v>
      </c>
      <c r="BE209" s="26" t="e">
        <f t="shared" si="101"/>
        <v>#REF!</v>
      </c>
      <c r="BF209" s="26" t="e">
        <f t="shared" si="101"/>
        <v>#REF!</v>
      </c>
      <c r="BG209" s="26" t="e">
        <f t="shared" si="101"/>
        <v>#REF!</v>
      </c>
      <c r="BH209" s="26" t="e">
        <f t="shared" si="101"/>
        <v>#REF!</v>
      </c>
      <c r="BI209" s="26" t="e">
        <f t="shared" si="101"/>
        <v>#REF!</v>
      </c>
      <c r="BJ209" s="26" t="e">
        <f t="shared" si="101"/>
        <v>#REF!</v>
      </c>
      <c r="BK209" s="26" t="e">
        <f t="shared" si="101"/>
        <v>#REF!</v>
      </c>
      <c r="BL209" s="26" t="e">
        <f t="shared" si="101"/>
        <v>#REF!</v>
      </c>
      <c r="BM209" s="26" t="e">
        <f t="shared" si="101"/>
        <v>#REF!</v>
      </c>
      <c r="BN209" s="26" t="e">
        <f t="shared" si="101"/>
        <v>#REF!</v>
      </c>
      <c r="BO209" s="26" t="e">
        <f t="shared" si="101"/>
        <v>#REF!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2803223.375</v>
      </c>
      <c r="U210" s="26">
        <f t="shared" si="102"/>
        <v>2805323.25</v>
      </c>
      <c r="V210" s="26">
        <f t="shared" si="102"/>
        <v>2805831.5</v>
      </c>
      <c r="W210" s="26">
        <f t="shared" si="102"/>
        <v>2805831.5</v>
      </c>
      <c r="X210" s="26">
        <f t="shared" si="102"/>
        <v>2806379.875</v>
      </c>
      <c r="Y210" s="26">
        <f t="shared" si="102"/>
        <v>2806995.125</v>
      </c>
      <c r="Z210" s="26">
        <f t="shared" si="102"/>
        <v>2805831.5</v>
      </c>
      <c r="AA210" s="26">
        <f t="shared" si="102"/>
        <v>2806379.875</v>
      </c>
      <c r="AB210" s="26">
        <f t="shared" si="102"/>
        <v>2805323.25</v>
      </c>
      <c r="AC210" s="26">
        <f t="shared" si="102"/>
        <v>2805323.25</v>
      </c>
      <c r="AD210" s="26">
        <f t="shared" si="102"/>
        <v>2805323.25</v>
      </c>
      <c r="AE210" s="26">
        <f t="shared" si="102"/>
        <v>2803223.375</v>
      </c>
      <c r="AF210" s="26">
        <f t="shared" si="102"/>
        <v>3606112.5</v>
      </c>
      <c r="AG210" s="26">
        <f t="shared" si="102"/>
        <v>3609862.61625</v>
      </c>
      <c r="AH210" s="26">
        <f t="shared" si="102"/>
        <v>3611112.6317500002</v>
      </c>
      <c r="AI210" s="26">
        <f t="shared" si="102"/>
        <v>3611112.6317500002</v>
      </c>
      <c r="AJ210" s="26">
        <f t="shared" si="102"/>
        <v>3612000.1549999998</v>
      </c>
      <c r="AK210" s="26">
        <f t="shared" si="102"/>
        <v>3613250.1705</v>
      </c>
      <c r="AL210" s="26">
        <f t="shared" si="102"/>
        <v>3611112.6317500002</v>
      </c>
      <c r="AM210" s="26">
        <f t="shared" ref="AM210:BO210" si="103">AM208+AM209</f>
        <v>3612000.1549999998</v>
      </c>
      <c r="AN210" s="26">
        <f t="shared" si="103"/>
        <v>3609862.61625</v>
      </c>
      <c r="AO210" s="26">
        <f t="shared" si="103"/>
        <v>3609862.61625</v>
      </c>
      <c r="AP210" s="26">
        <f t="shared" si="103"/>
        <v>3609862.61625</v>
      </c>
      <c r="AQ210" s="26">
        <f t="shared" si="103"/>
        <v>3606112.5697499998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 t="e">
        <f t="shared" si="103"/>
        <v>#REF!</v>
      </c>
      <c r="BE210" s="26" t="e">
        <f t="shared" si="103"/>
        <v>#REF!</v>
      </c>
      <c r="BF210" s="26" t="e">
        <f t="shared" si="103"/>
        <v>#REF!</v>
      </c>
      <c r="BG210" s="26" t="e">
        <f t="shared" si="103"/>
        <v>#REF!</v>
      </c>
      <c r="BH210" s="26" t="e">
        <f t="shared" si="103"/>
        <v>#REF!</v>
      </c>
      <c r="BI210" s="26" t="e">
        <f t="shared" si="103"/>
        <v>#REF!</v>
      </c>
      <c r="BJ210" s="26" t="e">
        <f t="shared" si="103"/>
        <v>#REF!</v>
      </c>
      <c r="BK210" s="26" t="e">
        <f t="shared" si="103"/>
        <v>#REF!</v>
      </c>
      <c r="BL210" s="26" t="e">
        <f t="shared" si="103"/>
        <v>#REF!</v>
      </c>
      <c r="BM210" s="26" t="e">
        <f t="shared" si="103"/>
        <v>#REF!</v>
      </c>
      <c r="BN210" s="26" t="e">
        <f t="shared" si="103"/>
        <v>#REF!</v>
      </c>
      <c r="BO210" s="26" t="e">
        <f t="shared" si="103"/>
        <v>#REF!</v>
      </c>
      <c r="BP210" s="38" t="e">
        <f t="shared" ref="BP210:BP215" si="104">SUM(H210:BO210)</f>
        <v>#VALUE!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33664989.125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43322263.910500005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 t="e">
        <f>SUM(BD210:BO210)</f>
        <v>#REF!</v>
      </c>
      <c r="BP211" s="38" t="e">
        <f t="shared" si="104"/>
        <v>#VALUE!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2803223.375</v>
      </c>
      <c r="U214" s="26">
        <f t="shared" si="107"/>
        <v>2805323.25</v>
      </c>
      <c r="V214" s="26">
        <f t="shared" si="107"/>
        <v>2805831.5</v>
      </c>
      <c r="W214" s="26">
        <f t="shared" si="107"/>
        <v>2805831.5</v>
      </c>
      <c r="X214" s="26">
        <f t="shared" si="107"/>
        <v>2806379.875</v>
      </c>
      <c r="Y214" s="26">
        <f t="shared" si="107"/>
        <v>2806995.125</v>
      </c>
      <c r="Z214" s="26">
        <f t="shared" si="107"/>
        <v>2805831.5</v>
      </c>
      <c r="AA214" s="26">
        <f t="shared" si="107"/>
        <v>2806379.875</v>
      </c>
      <c r="AB214" s="26">
        <f t="shared" si="107"/>
        <v>2805323.25</v>
      </c>
      <c r="AC214" s="26">
        <f t="shared" si="107"/>
        <v>2805323.25</v>
      </c>
      <c r="AD214" s="26">
        <f t="shared" si="107"/>
        <v>2805323.25</v>
      </c>
      <c r="AE214" s="26">
        <f t="shared" si="107"/>
        <v>2803223.375</v>
      </c>
      <c r="AF214" s="26">
        <f t="shared" si="107"/>
        <v>3606112.5</v>
      </c>
      <c r="AG214" s="26">
        <f t="shared" si="107"/>
        <v>3609862.61625</v>
      </c>
      <c r="AH214" s="26">
        <f t="shared" si="107"/>
        <v>3611112.6317500002</v>
      </c>
      <c r="AI214" s="26">
        <f t="shared" si="107"/>
        <v>3611112.6317500002</v>
      </c>
      <c r="AJ214" s="26">
        <f t="shared" si="107"/>
        <v>3612000.1549999998</v>
      </c>
      <c r="AK214" s="26">
        <f t="shared" si="107"/>
        <v>3613250.1705</v>
      </c>
      <c r="AL214" s="26">
        <f t="shared" si="107"/>
        <v>3611112.6317500002</v>
      </c>
      <c r="AM214" s="26">
        <f t="shared" ref="AM214:BO214" si="108">AM212+AM210</f>
        <v>3612000.1549999998</v>
      </c>
      <c r="AN214" s="26">
        <f t="shared" si="108"/>
        <v>3609862.61625</v>
      </c>
      <c r="AO214" s="26">
        <f t="shared" si="108"/>
        <v>3609862.61625</v>
      </c>
      <c r="AP214" s="26">
        <f t="shared" si="108"/>
        <v>3609862.61625</v>
      </c>
      <c r="AQ214" s="26">
        <f t="shared" si="108"/>
        <v>3606112.5697499998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 t="e">
        <f t="shared" si="108"/>
        <v>#REF!</v>
      </c>
      <c r="BE214" s="26" t="e">
        <f t="shared" si="108"/>
        <v>#REF!</v>
      </c>
      <c r="BF214" s="26" t="e">
        <f t="shared" si="108"/>
        <v>#REF!</v>
      </c>
      <c r="BG214" s="26" t="e">
        <f t="shared" si="108"/>
        <v>#REF!</v>
      </c>
      <c r="BH214" s="26" t="e">
        <f t="shared" si="108"/>
        <v>#REF!</v>
      </c>
      <c r="BI214" s="26" t="e">
        <f t="shared" si="108"/>
        <v>#REF!</v>
      </c>
      <c r="BJ214" s="26" t="e">
        <f t="shared" si="108"/>
        <v>#REF!</v>
      </c>
      <c r="BK214" s="26" t="e">
        <f t="shared" si="108"/>
        <v>#REF!</v>
      </c>
      <c r="BL214" s="26" t="e">
        <f t="shared" si="108"/>
        <v>#REF!</v>
      </c>
      <c r="BM214" s="26" t="e">
        <f t="shared" si="108"/>
        <v>#REF!</v>
      </c>
      <c r="BN214" s="26" t="e">
        <f t="shared" si="108"/>
        <v>#REF!</v>
      </c>
      <c r="BO214" s="26" t="e">
        <f t="shared" si="108"/>
        <v>#REF!</v>
      </c>
      <c r="BP214" s="38" t="e">
        <f t="shared" si="104"/>
        <v>#VALUE!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33664989.125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43322263.910500005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 t="e">
        <f>SUM(BD214:BO214)</f>
        <v>#REF!</v>
      </c>
      <c r="BP215" s="38" t="e">
        <f t="shared" si="104"/>
        <v>#VALUE!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448515.74</v>
      </c>
      <c r="U219" s="26">
        <f>U210*STAFFPLAN_CWS!$D177</f>
        <v>448851.72000000003</v>
      </c>
      <c r="V219" s="26">
        <f>V210*STAFFPLAN_CWS!$D177</f>
        <v>448933.04000000004</v>
      </c>
      <c r="W219" s="26">
        <f>W210*STAFFPLAN_CWS!$D177</f>
        <v>448933.04000000004</v>
      </c>
      <c r="X219" s="26">
        <f>X210*STAFFPLAN_CWS!$D177</f>
        <v>449020.78</v>
      </c>
      <c r="Y219" s="26">
        <f>Y210*STAFFPLAN_CWS!$D177</f>
        <v>449119.22000000003</v>
      </c>
      <c r="Z219" s="26">
        <f>Z210*STAFFPLAN_CWS!$D177</f>
        <v>448933.04000000004</v>
      </c>
      <c r="AA219" s="26">
        <f>AA210*STAFFPLAN_CWS!$D177</f>
        <v>449020.78</v>
      </c>
      <c r="AB219" s="26">
        <f>AB210*STAFFPLAN_CWS!$D177</f>
        <v>448851.72000000003</v>
      </c>
      <c r="AC219" s="26">
        <f>AC210*STAFFPLAN_CWS!$D177</f>
        <v>448851.72000000003</v>
      </c>
      <c r="AD219" s="26">
        <f>AD210*STAFFPLAN_CWS!$D177</f>
        <v>448851.72000000003</v>
      </c>
      <c r="AE219" s="26">
        <f>AE210*STAFFPLAN_CWS!$D177</f>
        <v>448515.74</v>
      </c>
      <c r="AF219" s="26">
        <f>AF210*STAFFPLAN_CWS!$E177</f>
        <v>576978</v>
      </c>
      <c r="AG219" s="26">
        <f>AG210*STAFFPLAN_CWS!$E177</f>
        <v>577578.01859999995</v>
      </c>
      <c r="AH219" s="26">
        <f>AH210*STAFFPLAN_CWS!$E177</f>
        <v>577778.02108000009</v>
      </c>
      <c r="AI219" s="26">
        <f>AI210*STAFFPLAN_CWS!$E177</f>
        <v>577778.02108000009</v>
      </c>
      <c r="AJ219" s="26">
        <f>AJ210*STAFFPLAN_CWS!$E177</f>
        <v>577920.02480000001</v>
      </c>
      <c r="AK219" s="26">
        <f>AK210*STAFFPLAN_CWS!$E177</f>
        <v>578120.02728000004</v>
      </c>
      <c r="AL219" s="26">
        <f>AL210*STAFFPLAN_CWS!$E177</f>
        <v>577778.02108000009</v>
      </c>
      <c r="AM219" s="26">
        <f>AM210*STAFFPLAN_CWS!$E177</f>
        <v>577920.02480000001</v>
      </c>
      <c r="AN219" s="26">
        <f>AN210*STAFFPLAN_CWS!$E177</f>
        <v>577578.01859999995</v>
      </c>
      <c r="AO219" s="26">
        <f>AO210*STAFFPLAN_CWS!$E177</f>
        <v>577578.01859999995</v>
      </c>
      <c r="AP219" s="26">
        <f>AP210*STAFFPLAN_CWS!$E177</f>
        <v>577578.01859999995</v>
      </c>
      <c r="AQ219" s="26">
        <f>AQ210*STAFFPLAN_CWS!$E177</f>
        <v>576978.01115999999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 t="e">
        <f>BD210*STAFFPLAN_CWS!$G177</f>
        <v>#REF!</v>
      </c>
      <c r="BE219" s="26" t="e">
        <f>BE210*STAFFPLAN_CWS!$G177</f>
        <v>#REF!</v>
      </c>
      <c r="BF219" s="26" t="e">
        <f>BF210*STAFFPLAN_CWS!$G177</f>
        <v>#REF!</v>
      </c>
      <c r="BG219" s="26" t="e">
        <f>BG210*STAFFPLAN_CWS!$G177</f>
        <v>#REF!</v>
      </c>
      <c r="BH219" s="26" t="e">
        <f>BH210*STAFFPLAN_CWS!$G177</f>
        <v>#REF!</v>
      </c>
      <c r="BI219" s="26" t="e">
        <f>BI210*STAFFPLAN_CWS!$G177</f>
        <v>#REF!</v>
      </c>
      <c r="BJ219" s="26" t="e">
        <f>BJ210*STAFFPLAN_CWS!$G177</f>
        <v>#REF!</v>
      </c>
      <c r="BK219" s="26" t="e">
        <f>BK210*STAFFPLAN_CWS!$G177</f>
        <v>#REF!</v>
      </c>
      <c r="BL219" s="26" t="e">
        <f>BL210*STAFFPLAN_CWS!$G177</f>
        <v>#REF!</v>
      </c>
      <c r="BM219" s="26" t="e">
        <f>BM210*STAFFPLAN_CWS!$G177</f>
        <v>#REF!</v>
      </c>
      <c r="BN219" s="26" t="e">
        <f>BN210*STAFFPLAN_CWS!$G177</f>
        <v>#REF!</v>
      </c>
      <c r="BO219" s="26" t="e">
        <f>BO210*STAFFPLAN_CWS!$G177</f>
        <v>#REF!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112128.935</v>
      </c>
      <c r="U220" s="26">
        <f>U210*STAFFPLAN_CWS!$D178</f>
        <v>112212.93000000001</v>
      </c>
      <c r="V220" s="26">
        <f>V210*STAFFPLAN_CWS!$D178</f>
        <v>112233.26000000001</v>
      </c>
      <c r="W220" s="26">
        <f>W210*STAFFPLAN_CWS!$D178</f>
        <v>112233.26000000001</v>
      </c>
      <c r="X220" s="26">
        <f>X210*STAFFPLAN_CWS!$D178</f>
        <v>112255.19500000001</v>
      </c>
      <c r="Y220" s="26">
        <f>Y210*STAFFPLAN_CWS!$D178</f>
        <v>112279.80500000001</v>
      </c>
      <c r="Z220" s="26">
        <f>Z210*STAFFPLAN_CWS!$D178</f>
        <v>112233.26000000001</v>
      </c>
      <c r="AA220" s="26">
        <f>AA210*STAFFPLAN_CWS!$D178</f>
        <v>112255.19500000001</v>
      </c>
      <c r="AB220" s="26">
        <f>AB210*STAFFPLAN_CWS!$D178</f>
        <v>112212.93000000001</v>
      </c>
      <c r="AC220" s="26">
        <f>AC210*STAFFPLAN_CWS!$D178</f>
        <v>112212.93000000001</v>
      </c>
      <c r="AD220" s="26">
        <f>AD210*STAFFPLAN_CWS!$D178</f>
        <v>112212.93000000001</v>
      </c>
      <c r="AE220" s="26">
        <f>AE210*STAFFPLAN_CWS!$D178</f>
        <v>112128.935</v>
      </c>
      <c r="AF220" s="26">
        <f>AF210*STAFFPLAN_CWS!$E178</f>
        <v>144244.5</v>
      </c>
      <c r="AG220" s="26">
        <f>AG210*STAFFPLAN_CWS!$E178</f>
        <v>144394.50464999999</v>
      </c>
      <c r="AH220" s="26">
        <f>AH210*STAFFPLAN_CWS!$E178</f>
        <v>144444.50527000002</v>
      </c>
      <c r="AI220" s="26">
        <f>AI210*STAFFPLAN_CWS!$E178</f>
        <v>144444.50527000002</v>
      </c>
      <c r="AJ220" s="26">
        <f>AJ210*STAFFPLAN_CWS!$E178</f>
        <v>144480.0062</v>
      </c>
      <c r="AK220" s="26">
        <f>AK210*STAFFPLAN_CWS!$E178</f>
        <v>144530.00682000001</v>
      </c>
      <c r="AL220" s="26">
        <f>AL210*STAFFPLAN_CWS!$E178</f>
        <v>144444.50527000002</v>
      </c>
      <c r="AM220" s="26">
        <f>AM210*STAFFPLAN_CWS!$E178</f>
        <v>144480.0062</v>
      </c>
      <c r="AN220" s="26">
        <f>AN210*STAFFPLAN_CWS!$E178</f>
        <v>144394.50464999999</v>
      </c>
      <c r="AO220" s="26">
        <f>AO210*STAFFPLAN_CWS!$E178</f>
        <v>144394.50464999999</v>
      </c>
      <c r="AP220" s="26">
        <f>AP210*STAFFPLAN_CWS!$E178</f>
        <v>144394.50464999999</v>
      </c>
      <c r="AQ220" s="26">
        <f>AQ210*STAFFPLAN_CWS!$E178</f>
        <v>144244.50279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 t="e">
        <f>BD210*STAFFPLAN_CWS!$G178</f>
        <v>#REF!</v>
      </c>
      <c r="BE220" s="26" t="e">
        <f>BE210*STAFFPLAN_CWS!$G178</f>
        <v>#REF!</v>
      </c>
      <c r="BF220" s="26" t="e">
        <f>BF210*STAFFPLAN_CWS!$G178</f>
        <v>#REF!</v>
      </c>
      <c r="BG220" s="26" t="e">
        <f>BG210*STAFFPLAN_CWS!$G178</f>
        <v>#REF!</v>
      </c>
      <c r="BH220" s="26" t="e">
        <f>BH210*STAFFPLAN_CWS!$G178</f>
        <v>#REF!</v>
      </c>
      <c r="BI220" s="26" t="e">
        <f>BI210*STAFFPLAN_CWS!$G178</f>
        <v>#REF!</v>
      </c>
      <c r="BJ220" s="26" t="e">
        <f>BJ210*STAFFPLAN_CWS!$G178</f>
        <v>#REF!</v>
      </c>
      <c r="BK220" s="26" t="e">
        <f>BK210*STAFFPLAN_CWS!$G178</f>
        <v>#REF!</v>
      </c>
      <c r="BL220" s="26" t="e">
        <f>BL210*STAFFPLAN_CWS!$G178</f>
        <v>#REF!</v>
      </c>
      <c r="BM220" s="26" t="e">
        <f>BM210*STAFFPLAN_CWS!$G178</f>
        <v>#REF!</v>
      </c>
      <c r="BN220" s="26" t="e">
        <f>BN210*STAFFPLAN_CWS!$G178</f>
        <v>#REF!</v>
      </c>
      <c r="BO220" s="26" t="e">
        <f>BO210*STAFFPLAN_CWS!$G178</f>
        <v>#REF!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 t="e">
        <f>BD210*STAFFPLAN_CWS!$G179</f>
        <v>#REF!</v>
      </c>
      <c r="BE221" s="26" t="e">
        <f>BE210*STAFFPLAN_CWS!$G179</f>
        <v>#REF!</v>
      </c>
      <c r="BF221" s="26" t="e">
        <f>BF210*STAFFPLAN_CWS!$G179</f>
        <v>#REF!</v>
      </c>
      <c r="BG221" s="26" t="e">
        <f>BG210*STAFFPLAN_CWS!$G179</f>
        <v>#REF!</v>
      </c>
      <c r="BH221" s="26" t="e">
        <f>BH210*STAFFPLAN_CWS!$G179</f>
        <v>#REF!</v>
      </c>
      <c r="BI221" s="26" t="e">
        <f>BI210*STAFFPLAN_CWS!$G179</f>
        <v>#REF!</v>
      </c>
      <c r="BJ221" s="26" t="e">
        <f>BJ210*STAFFPLAN_CWS!$G179</f>
        <v>#REF!</v>
      </c>
      <c r="BK221" s="26" t="e">
        <f>BK210*STAFFPLAN_CWS!$G179</f>
        <v>#REF!</v>
      </c>
      <c r="BL221" s="26" t="e">
        <f>BL210*STAFFPLAN_CWS!$G179</f>
        <v>#REF!</v>
      </c>
      <c r="BM221" s="26" t="e">
        <f>BM210*STAFFPLAN_CWS!$G179</f>
        <v>#REF!</v>
      </c>
      <c r="BN221" s="26" t="e">
        <f>BN210*STAFFPLAN_CWS!$G179</f>
        <v>#REF!</v>
      </c>
      <c r="BO221" s="26" t="e">
        <f>BO210*STAFFPLAN_CWS!$G179</f>
        <v>#REF!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 t="e">
        <f>BD210*STAFFPLAN_CWS!$G181</f>
        <v>#REF!</v>
      </c>
      <c r="BE223" s="26" t="e">
        <f>BE210*STAFFPLAN_CWS!$G181</f>
        <v>#REF!</v>
      </c>
      <c r="BF223" s="26" t="e">
        <f>BF210*STAFFPLAN_CWS!$G181</f>
        <v>#REF!</v>
      </c>
      <c r="BG223" s="26" t="e">
        <f>BG210*STAFFPLAN_CWS!$G181</f>
        <v>#REF!</v>
      </c>
      <c r="BH223" s="26" t="e">
        <f>BH210*STAFFPLAN_CWS!$G181</f>
        <v>#REF!</v>
      </c>
      <c r="BI223" s="26" t="e">
        <f>BI210*STAFFPLAN_CWS!$G181</f>
        <v>#REF!</v>
      </c>
      <c r="BJ223" s="26" t="e">
        <f>BJ210*STAFFPLAN_CWS!$G181</f>
        <v>#REF!</v>
      </c>
      <c r="BK223" s="26" t="e">
        <f>BK210*STAFFPLAN_CWS!$G181</f>
        <v>#REF!</v>
      </c>
      <c r="BL223" s="26" t="e">
        <f>BL210*STAFFPLAN_CWS!$G181</f>
        <v>#REF!</v>
      </c>
      <c r="BM223" s="26" t="e">
        <f>BM210*STAFFPLAN_CWS!$G181</f>
        <v>#REF!</v>
      </c>
      <c r="BN223" s="26" t="e">
        <f>BN210*STAFFPLAN_CWS!$G181</f>
        <v>#REF!</v>
      </c>
      <c r="BO223" s="26" t="e">
        <f>BO210*STAFFPLAN_CWS!$G181</f>
        <v>#REF!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560644.67500000005</v>
      </c>
      <c r="U224" s="26">
        <f t="shared" si="109"/>
        <v>561064.65</v>
      </c>
      <c r="V224" s="26">
        <f t="shared" si="109"/>
        <v>561166.30000000005</v>
      </c>
      <c r="W224" s="26">
        <f t="shared" si="109"/>
        <v>561166.30000000005</v>
      </c>
      <c r="X224" s="26">
        <f t="shared" si="109"/>
        <v>561275.97500000009</v>
      </c>
      <c r="Y224" s="26">
        <f t="shared" si="109"/>
        <v>561399.02500000002</v>
      </c>
      <c r="Z224" s="26">
        <f t="shared" si="109"/>
        <v>561166.30000000005</v>
      </c>
      <c r="AA224" s="26">
        <f t="shared" si="109"/>
        <v>561275.97500000009</v>
      </c>
      <c r="AB224" s="26">
        <f t="shared" si="109"/>
        <v>561064.65</v>
      </c>
      <c r="AC224" s="26">
        <f t="shared" si="109"/>
        <v>561064.65</v>
      </c>
      <c r="AD224" s="26">
        <f t="shared" si="109"/>
        <v>561064.65</v>
      </c>
      <c r="AE224" s="26">
        <f t="shared" si="109"/>
        <v>560644.67500000005</v>
      </c>
      <c r="AF224" s="26">
        <f t="shared" si="109"/>
        <v>721222.5</v>
      </c>
      <c r="AG224" s="26">
        <f t="shared" si="109"/>
        <v>721972.52324999997</v>
      </c>
      <c r="AH224" s="26">
        <f t="shared" si="109"/>
        <v>722222.52635000017</v>
      </c>
      <c r="AI224" s="26">
        <f t="shared" si="109"/>
        <v>722222.52635000017</v>
      </c>
      <c r="AJ224" s="26">
        <f t="shared" si="109"/>
        <v>722400.03099999996</v>
      </c>
      <c r="AK224" s="26">
        <f t="shared" si="109"/>
        <v>722650.03410000005</v>
      </c>
      <c r="AL224" s="26">
        <f t="shared" si="109"/>
        <v>722222.52635000017</v>
      </c>
      <c r="AM224" s="26">
        <f t="shared" si="109"/>
        <v>722400.03099999996</v>
      </c>
      <c r="AN224" s="26">
        <f t="shared" si="109"/>
        <v>721972.52324999997</v>
      </c>
      <c r="AO224" s="26">
        <f t="shared" si="109"/>
        <v>721972.52324999997</v>
      </c>
      <c r="AP224" s="26">
        <f t="shared" si="109"/>
        <v>721972.52324999997</v>
      </c>
      <c r="AQ224" s="26">
        <f t="shared" si="109"/>
        <v>721222.51395000005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 t="e">
        <f t="shared" si="109"/>
        <v>#REF!</v>
      </c>
      <c r="BE224" s="26" t="e">
        <f t="shared" si="109"/>
        <v>#REF!</v>
      </c>
      <c r="BF224" s="26" t="e">
        <f t="shared" si="109"/>
        <v>#REF!</v>
      </c>
      <c r="BG224" s="26" t="e">
        <f t="shared" si="109"/>
        <v>#REF!</v>
      </c>
      <c r="BH224" s="26" t="e">
        <f t="shared" si="109"/>
        <v>#REF!</v>
      </c>
      <c r="BI224" s="26" t="e">
        <f t="shared" si="109"/>
        <v>#REF!</v>
      </c>
      <c r="BJ224" s="26" t="e">
        <f t="shared" si="109"/>
        <v>#REF!</v>
      </c>
      <c r="BK224" s="26" t="e">
        <f t="shared" si="109"/>
        <v>#REF!</v>
      </c>
      <c r="BL224" s="26" t="e">
        <f t="shared" si="109"/>
        <v>#REF!</v>
      </c>
      <c r="BM224" s="26" t="e">
        <f t="shared" si="109"/>
        <v>#REF!</v>
      </c>
      <c r="BN224" s="26" t="e">
        <f t="shared" si="109"/>
        <v>#REF!</v>
      </c>
      <c r="BO224" s="26" t="e">
        <f t="shared" si="109"/>
        <v>#REF!</v>
      </c>
      <c r="BP224" s="38" t="e">
        <f>SUM(H224:BO224)</f>
        <v>#VALUE!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6732997.825000002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8664452.7820999995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 t="e">
        <f>SUM(BD224:BO224)</f>
        <v>#REF!</v>
      </c>
      <c r="BP225" s="38" t="e">
        <f>SUM(H225:BO225)</f>
        <v>#VALUE!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 t="e">
        <f>BD210*STAFFPLAN_CWS!$G182</f>
        <v>#REF!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 t="e">
        <f t="shared" si="112"/>
        <v>#REF!</v>
      </c>
      <c r="BP230" s="38" t="e">
        <f>SUM(H230:BO230)</f>
        <v>#VALUE!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#VALUE!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#VALUE!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3645080.05</v>
      </c>
      <c r="U232" s="26">
        <f t="shared" si="113"/>
        <v>3647599.9</v>
      </c>
      <c r="V232" s="26">
        <f t="shared" si="113"/>
        <v>3648209.8</v>
      </c>
      <c r="W232" s="26">
        <f t="shared" si="113"/>
        <v>3648209.8</v>
      </c>
      <c r="X232" s="26">
        <f t="shared" si="113"/>
        <v>3648867.85</v>
      </c>
      <c r="Y232" s="26">
        <f t="shared" si="113"/>
        <v>3649606.15</v>
      </c>
      <c r="Z232" s="26">
        <f t="shared" si="113"/>
        <v>3648209.8</v>
      </c>
      <c r="AA232" s="26">
        <f t="shared" si="113"/>
        <v>3648867.85</v>
      </c>
      <c r="AB232" s="26">
        <f t="shared" si="113"/>
        <v>3647599.9</v>
      </c>
      <c r="AC232" s="26">
        <f t="shared" si="113"/>
        <v>3647599.9</v>
      </c>
      <c r="AD232" s="26">
        <f t="shared" si="113"/>
        <v>3647599.9</v>
      </c>
      <c r="AE232" s="26">
        <f t="shared" si="113"/>
        <v>3645080.05</v>
      </c>
      <c r="AF232" s="26">
        <f t="shared" si="113"/>
        <v>4608547</v>
      </c>
      <c r="AG232" s="26">
        <f t="shared" si="113"/>
        <v>4613047.1394999996</v>
      </c>
      <c r="AH232" s="26">
        <f t="shared" si="113"/>
        <v>4614547.1581000006</v>
      </c>
      <c r="AI232" s="26">
        <f t="shared" si="113"/>
        <v>4614547.1581000006</v>
      </c>
      <c r="AJ232" s="26">
        <f t="shared" si="113"/>
        <v>4615612.1859999998</v>
      </c>
      <c r="AK232" s="26">
        <f t="shared" si="113"/>
        <v>4617112.2045999998</v>
      </c>
      <c r="AL232" s="26">
        <f t="shared" si="113"/>
        <v>4614547.1581000006</v>
      </c>
      <c r="AM232" s="26">
        <f t="shared" ref="AM232:BO232" si="114">AM230+AM224+AM214</f>
        <v>4615612.1859999998</v>
      </c>
      <c r="AN232" s="26">
        <f t="shared" si="114"/>
        <v>4613047.1394999996</v>
      </c>
      <c r="AO232" s="26">
        <f t="shared" si="114"/>
        <v>4613047.1394999996</v>
      </c>
      <c r="AP232" s="26">
        <f t="shared" si="114"/>
        <v>4613047.1394999996</v>
      </c>
      <c r="AQ232" s="26">
        <f t="shared" si="114"/>
        <v>4608547.0836999994</v>
      </c>
      <c r="AR232" s="26" t="e">
        <f t="shared" si="114"/>
        <v>#VALUE!</v>
      </c>
      <c r="AS232" s="26" t="e">
        <f t="shared" si="114"/>
        <v>#VALUE!</v>
      </c>
      <c r="AT232" s="26" t="e">
        <f t="shared" si="114"/>
        <v>#VALUE!</v>
      </c>
      <c r="AU232" s="26" t="e">
        <f t="shared" si="114"/>
        <v>#VALUE!</v>
      </c>
      <c r="AV232" s="26" t="e">
        <f t="shared" si="114"/>
        <v>#VALUE!</v>
      </c>
      <c r="AW232" s="26" t="e">
        <f t="shared" si="114"/>
        <v>#VALUE!</v>
      </c>
      <c r="AX232" s="26" t="e">
        <f t="shared" si="114"/>
        <v>#VALUE!</v>
      </c>
      <c r="AY232" s="26" t="e">
        <f t="shared" si="114"/>
        <v>#VALUE!</v>
      </c>
      <c r="AZ232" s="26" t="e">
        <f t="shared" si="114"/>
        <v>#VALUE!</v>
      </c>
      <c r="BA232" s="26" t="e">
        <f t="shared" si="114"/>
        <v>#VALUE!</v>
      </c>
      <c r="BB232" s="26" t="e">
        <f t="shared" si="114"/>
        <v>#VALUE!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 t="e">
        <f t="shared" si="114"/>
        <v>#REF!</v>
      </c>
      <c r="BP232" s="38" t="e">
        <f>SUM(H232:BO232)</f>
        <v>#VALUE!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43772530.949999996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55361260.692600004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#VALUE!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#VALUE!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731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731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731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731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731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 t="e">
        <f>'COSM-BONUS_CWS'!BB75</f>
        <v>#REF!</v>
      </c>
      <c r="BE305" s="26" t="e">
        <f>'COSM-BONUS_CWS'!BC75</f>
        <v>#REF!</v>
      </c>
      <c r="BF305" s="26" t="e">
        <f>'COSM-BONUS_CWS'!BD75</f>
        <v>#REF!</v>
      </c>
      <c r="BG305" s="26" t="e">
        <f>'COSM-BONUS_CWS'!BE75</f>
        <v>#REF!</v>
      </c>
      <c r="BH305" s="26" t="e">
        <f>'COSM-BONUS_CWS'!BF75</f>
        <v>#REF!</v>
      </c>
      <c r="BI305" s="26" t="e">
        <f>'COSM-BONUS_CWS'!BG75</f>
        <v>#REF!</v>
      </c>
      <c r="BJ305" s="26" t="e">
        <f>'COSM-BONUS_CWS'!BH75</f>
        <v>#REF!</v>
      </c>
      <c r="BK305" s="26" t="e">
        <f>'COSM-BONUS_CWS'!BI75</f>
        <v>#REF!</v>
      </c>
      <c r="BL305" s="26" t="e">
        <f>'COSM-BONUS_CWS'!BJ75</f>
        <v>#REF!</v>
      </c>
      <c r="BM305" s="26" t="e">
        <f>'COSM-BONUS_CWS'!BK75</f>
        <v>#REF!</v>
      </c>
      <c r="BN305" s="26" t="e">
        <f>'COSM-BONUS_CWS'!BL75</f>
        <v>#REF!</v>
      </c>
      <c r="BO305" s="26" t="e">
        <f>'COSM-BONUS_CWS'!BM75</f>
        <v>#REF!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 t="e">
        <f t="shared" si="169"/>
        <v>#REF!</v>
      </c>
      <c r="BE306" s="26" t="e">
        <f t="shared" si="169"/>
        <v>#REF!</v>
      </c>
      <c r="BF306" s="26" t="e">
        <f t="shared" si="169"/>
        <v>#REF!</v>
      </c>
      <c r="BG306" s="26" t="e">
        <f t="shared" si="169"/>
        <v>#REF!</v>
      </c>
      <c r="BH306" s="26" t="e">
        <f t="shared" si="169"/>
        <v>#REF!</v>
      </c>
      <c r="BI306" s="26" t="e">
        <f t="shared" si="169"/>
        <v>#REF!</v>
      </c>
      <c r="BJ306" s="26" t="e">
        <f t="shared" si="169"/>
        <v>#REF!</v>
      </c>
      <c r="BK306" s="26" t="e">
        <f t="shared" si="169"/>
        <v>#REF!</v>
      </c>
      <c r="BL306" s="26" t="e">
        <f t="shared" si="169"/>
        <v>#REF!</v>
      </c>
      <c r="BM306" s="26" t="e">
        <f t="shared" si="169"/>
        <v>#REF!</v>
      </c>
      <c r="BN306" s="26" t="e">
        <f t="shared" si="169"/>
        <v>#REF!</v>
      </c>
      <c r="BO306" s="26" t="e">
        <f t="shared" si="169"/>
        <v>#REF!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 t="e">
        <f>'COSM-BONUS_CWS'!BB76</f>
        <v>#REF!</v>
      </c>
      <c r="BE341" s="26" t="e">
        <f>'COSM-BONUS_CWS'!BC76</f>
        <v>#REF!</v>
      </c>
      <c r="BF341" s="26" t="e">
        <f>'COSM-BONUS_CWS'!BD76</f>
        <v>#REF!</v>
      </c>
      <c r="BG341" s="26" t="e">
        <f>'COSM-BONUS_CWS'!BE76</f>
        <v>#REF!</v>
      </c>
      <c r="BH341" s="26" t="e">
        <f>'COSM-BONUS_CWS'!BF76</f>
        <v>#REF!</v>
      </c>
      <c r="BI341" s="26" t="e">
        <f>'COSM-BONUS_CWS'!BG76</f>
        <v>#REF!</v>
      </c>
      <c r="BJ341" s="26" t="e">
        <f>'COSM-BONUS_CWS'!BH76</f>
        <v>#REF!</v>
      </c>
      <c r="BK341" s="26" t="e">
        <f>'COSM-BONUS_CWS'!BI76</f>
        <v>#REF!</v>
      </c>
      <c r="BL341" s="26" t="e">
        <f>'COSM-BONUS_CWS'!BJ76</f>
        <v>#REF!</v>
      </c>
      <c r="BM341" s="26" t="e">
        <f>'COSM-BONUS_CWS'!BK76</f>
        <v>#REF!</v>
      </c>
      <c r="BN341" s="26" t="e">
        <f>'COSM-BONUS_CWS'!BL76</f>
        <v>#REF!</v>
      </c>
      <c r="BO341" s="26" t="e">
        <f>'COSM-BONUS_CWS'!BM76</f>
        <v>#REF!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 t="e">
        <f t="shared" si="201"/>
        <v>#REF!</v>
      </c>
      <c r="BE342" s="26" t="e">
        <f t="shared" si="201"/>
        <v>#REF!</v>
      </c>
      <c r="BF342" s="26" t="e">
        <f t="shared" si="201"/>
        <v>#REF!</v>
      </c>
      <c r="BG342" s="26" t="e">
        <f t="shared" si="201"/>
        <v>#REF!</v>
      </c>
      <c r="BH342" s="26" t="e">
        <f t="shared" si="201"/>
        <v>#REF!</v>
      </c>
      <c r="BI342" s="26" t="e">
        <f t="shared" si="201"/>
        <v>#REF!</v>
      </c>
      <c r="BJ342" s="26" t="e">
        <f t="shared" si="201"/>
        <v>#REF!</v>
      </c>
      <c r="BK342" s="26" t="e">
        <f t="shared" si="201"/>
        <v>#REF!</v>
      </c>
      <c r="BL342" s="26" t="e">
        <f t="shared" si="201"/>
        <v>#REF!</v>
      </c>
      <c r="BM342" s="26" t="e">
        <f t="shared" si="201"/>
        <v>#REF!</v>
      </c>
      <c r="BN342" s="26" t="e">
        <f t="shared" si="201"/>
        <v>#REF!</v>
      </c>
      <c r="BO342" s="26" t="e">
        <f t="shared" si="201"/>
        <v>#REF!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 t="e">
        <f t="shared" si="215"/>
        <v>#REF!</v>
      </c>
      <c r="BE357" s="26" t="e">
        <f t="shared" si="215"/>
        <v>#REF!</v>
      </c>
      <c r="BF357" s="26" t="e">
        <f t="shared" si="215"/>
        <v>#REF!</v>
      </c>
      <c r="BG357" s="26" t="e">
        <f t="shared" si="215"/>
        <v>#REF!</v>
      </c>
      <c r="BH357" s="26" t="e">
        <f t="shared" si="215"/>
        <v>#REF!</v>
      </c>
      <c r="BI357" s="26" t="e">
        <f t="shared" si="215"/>
        <v>#REF!</v>
      </c>
      <c r="BJ357" s="26" t="e">
        <f t="shared" si="215"/>
        <v>#REF!</v>
      </c>
      <c r="BK357" s="26" t="e">
        <f t="shared" si="215"/>
        <v>#REF!</v>
      </c>
      <c r="BL357" s="26" t="e">
        <f t="shared" si="215"/>
        <v>#REF!</v>
      </c>
      <c r="BM357" s="26" t="e">
        <f t="shared" si="215"/>
        <v>#REF!</v>
      </c>
      <c r="BN357" s="26" t="e">
        <f t="shared" si="215"/>
        <v>#REF!</v>
      </c>
      <c r="BO357" s="26" t="e">
        <f t="shared" si="215"/>
        <v>#REF!</v>
      </c>
      <c r="BP357" s="38" t="e">
        <f>SUM(G357:BO357)</f>
        <v>#VALUE!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 t="e">
        <f t="shared" si="217"/>
        <v>#REF!</v>
      </c>
      <c r="BE358" s="26" t="e">
        <f t="shared" si="217"/>
        <v>#REF!</v>
      </c>
      <c r="BF358" s="26" t="e">
        <f t="shared" si="217"/>
        <v>#REF!</v>
      </c>
      <c r="BG358" s="26" t="e">
        <f t="shared" si="217"/>
        <v>#REF!</v>
      </c>
      <c r="BH358" s="26" t="e">
        <f t="shared" si="217"/>
        <v>#REF!</v>
      </c>
      <c r="BI358" s="26" t="e">
        <f t="shared" si="217"/>
        <v>#REF!</v>
      </c>
      <c r="BJ358" s="26" t="e">
        <f t="shared" si="217"/>
        <v>#REF!</v>
      </c>
      <c r="BK358" s="26" t="e">
        <f t="shared" si="217"/>
        <v>#REF!</v>
      </c>
      <c r="BL358" s="26" t="e">
        <f t="shared" si="217"/>
        <v>#REF!</v>
      </c>
      <c r="BM358" s="26" t="e">
        <f t="shared" si="217"/>
        <v>#REF!</v>
      </c>
      <c r="BN358" s="26" t="e">
        <f t="shared" si="217"/>
        <v>#REF!</v>
      </c>
      <c r="BO358" s="26" t="e">
        <f t="shared" si="217"/>
        <v>#REF!</v>
      </c>
      <c r="BP358" s="38" t="e">
        <f t="shared" ref="BP358:BP363" si="218">SUM(H358:BO358)</f>
        <v>#VALUE!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 t="e">
        <f>SUM(BD358:BO358)</f>
        <v>#REF!</v>
      </c>
      <c r="BP359" s="38" t="e">
        <f t="shared" si="218"/>
        <v>#VALUE!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 t="e">
        <f t="shared" si="221"/>
        <v>#REF!</v>
      </c>
      <c r="BE362" s="26" t="e">
        <f t="shared" si="221"/>
        <v>#REF!</v>
      </c>
      <c r="BF362" s="26" t="e">
        <f t="shared" si="221"/>
        <v>#REF!</v>
      </c>
      <c r="BG362" s="26" t="e">
        <f t="shared" si="221"/>
        <v>#REF!</v>
      </c>
      <c r="BH362" s="26" t="e">
        <f t="shared" si="221"/>
        <v>#REF!</v>
      </c>
      <c r="BI362" s="26" t="e">
        <f t="shared" si="221"/>
        <v>#REF!</v>
      </c>
      <c r="BJ362" s="26" t="e">
        <f t="shared" si="221"/>
        <v>#REF!</v>
      </c>
      <c r="BK362" s="26" t="e">
        <f t="shared" si="221"/>
        <v>#REF!</v>
      </c>
      <c r="BL362" s="26" t="e">
        <f t="shared" si="221"/>
        <v>#REF!</v>
      </c>
      <c r="BM362" s="26" t="e">
        <f t="shared" si="221"/>
        <v>#REF!</v>
      </c>
      <c r="BN362" s="26" t="e">
        <f t="shared" si="221"/>
        <v>#REF!</v>
      </c>
      <c r="BO362" s="26" t="e">
        <f t="shared" si="221"/>
        <v>#REF!</v>
      </c>
      <c r="BP362" s="38" t="e">
        <f t="shared" si="218"/>
        <v>#VALUE!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 t="e">
        <f>SUM(BD362:BO362)</f>
        <v>#REF!</v>
      </c>
      <c r="BP363" s="38" t="e">
        <f t="shared" si="218"/>
        <v>#VALUE!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 t="e">
        <f>BD358*STAFFPLAN_CWS!$G177</f>
        <v>#REF!</v>
      </c>
      <c r="BE367" s="26" t="e">
        <f>BE358*STAFFPLAN_CWS!$G177</f>
        <v>#REF!</v>
      </c>
      <c r="BF367" s="26" t="e">
        <f>BF358*STAFFPLAN_CWS!$G177</f>
        <v>#REF!</v>
      </c>
      <c r="BG367" s="26" t="e">
        <f>BG358*STAFFPLAN_CWS!$G177</f>
        <v>#REF!</v>
      </c>
      <c r="BH367" s="26" t="e">
        <f>BH358*STAFFPLAN_CWS!$G177</f>
        <v>#REF!</v>
      </c>
      <c r="BI367" s="26" t="e">
        <f>BI358*STAFFPLAN_CWS!$G177</f>
        <v>#REF!</v>
      </c>
      <c r="BJ367" s="26" t="e">
        <f>BJ358*STAFFPLAN_CWS!$G177</f>
        <v>#REF!</v>
      </c>
      <c r="BK367" s="26" t="e">
        <f>BK358*STAFFPLAN_CWS!$G177</f>
        <v>#REF!</v>
      </c>
      <c r="BL367" s="26" t="e">
        <f>BL358*STAFFPLAN_CWS!$G177</f>
        <v>#REF!</v>
      </c>
      <c r="BM367" s="26" t="e">
        <f>BM358*STAFFPLAN_CWS!$G177</f>
        <v>#REF!</v>
      </c>
      <c r="BN367" s="26" t="e">
        <f>BN358*STAFFPLAN_CWS!$G177</f>
        <v>#REF!</v>
      </c>
      <c r="BO367" s="26" t="e">
        <f>BO358*STAFFPLAN_CWS!$G177</f>
        <v>#REF!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 t="e">
        <f>BD358*STAFFPLAN_CWS!$G178</f>
        <v>#REF!</v>
      </c>
      <c r="BE368" s="26" t="e">
        <f>BE358*STAFFPLAN_CWS!$G178</f>
        <v>#REF!</v>
      </c>
      <c r="BF368" s="26" t="e">
        <f>BF358*STAFFPLAN_CWS!$G178</f>
        <v>#REF!</v>
      </c>
      <c r="BG368" s="26" t="e">
        <f>BG358*STAFFPLAN_CWS!$G178</f>
        <v>#REF!</v>
      </c>
      <c r="BH368" s="26" t="e">
        <f>BH358*STAFFPLAN_CWS!$G178</f>
        <v>#REF!</v>
      </c>
      <c r="BI368" s="26" t="e">
        <f>BI358*STAFFPLAN_CWS!$G178</f>
        <v>#REF!</v>
      </c>
      <c r="BJ368" s="26" t="e">
        <f>BJ358*STAFFPLAN_CWS!$G178</f>
        <v>#REF!</v>
      </c>
      <c r="BK368" s="26" t="e">
        <f>BK358*STAFFPLAN_CWS!$G178</f>
        <v>#REF!</v>
      </c>
      <c r="BL368" s="26" t="e">
        <f>BL358*STAFFPLAN_CWS!$G178</f>
        <v>#REF!</v>
      </c>
      <c r="BM368" s="26" t="e">
        <f>BM358*STAFFPLAN_CWS!$G178</f>
        <v>#REF!</v>
      </c>
      <c r="BN368" s="26" t="e">
        <f>BN358*STAFFPLAN_CWS!$G178</f>
        <v>#REF!</v>
      </c>
      <c r="BO368" s="26" t="e">
        <f>BO358*STAFFPLAN_CWS!$G178</f>
        <v>#REF!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 t="e">
        <f>BD358*STAFFPLAN_CWS!$G179</f>
        <v>#REF!</v>
      </c>
      <c r="BE369" s="26" t="e">
        <f>BE358*STAFFPLAN_CWS!$G179</f>
        <v>#REF!</v>
      </c>
      <c r="BF369" s="26" t="e">
        <f>BF358*STAFFPLAN_CWS!$G179</f>
        <v>#REF!</v>
      </c>
      <c r="BG369" s="26" t="e">
        <f>BG358*STAFFPLAN_CWS!$G179</f>
        <v>#REF!</v>
      </c>
      <c r="BH369" s="26" t="e">
        <f>BH358*STAFFPLAN_CWS!$G179</f>
        <v>#REF!</v>
      </c>
      <c r="BI369" s="26" t="e">
        <f>BI358*STAFFPLAN_CWS!$G179</f>
        <v>#REF!</v>
      </c>
      <c r="BJ369" s="26" t="e">
        <f>BJ358*STAFFPLAN_CWS!$G179</f>
        <v>#REF!</v>
      </c>
      <c r="BK369" s="26" t="e">
        <f>BK358*STAFFPLAN_CWS!$G179</f>
        <v>#REF!</v>
      </c>
      <c r="BL369" s="26" t="e">
        <f>BL358*STAFFPLAN_CWS!$G179</f>
        <v>#REF!</v>
      </c>
      <c r="BM369" s="26" t="e">
        <f>BM358*STAFFPLAN_CWS!$G179</f>
        <v>#REF!</v>
      </c>
      <c r="BN369" s="26" t="e">
        <f>BN358*STAFFPLAN_CWS!$G179</f>
        <v>#REF!</v>
      </c>
      <c r="BO369" s="26" t="e">
        <f>BO358*STAFFPLAN_CWS!$G179</f>
        <v>#REF!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 t="e">
        <f>BD358*STAFFPLAN_CWS!$G181</f>
        <v>#REF!</v>
      </c>
      <c r="BE371" s="26" t="e">
        <f>BE358*STAFFPLAN_CWS!$G181</f>
        <v>#REF!</v>
      </c>
      <c r="BF371" s="26" t="e">
        <f>BF358*STAFFPLAN_CWS!$G181</f>
        <v>#REF!</v>
      </c>
      <c r="BG371" s="26" t="e">
        <f>BG358*STAFFPLAN_CWS!$G181</f>
        <v>#REF!</v>
      </c>
      <c r="BH371" s="26" t="e">
        <f>BH358*STAFFPLAN_CWS!$G181</f>
        <v>#REF!</v>
      </c>
      <c r="BI371" s="26" t="e">
        <f>BI358*STAFFPLAN_CWS!$G181</f>
        <v>#REF!</v>
      </c>
      <c r="BJ371" s="26" t="e">
        <f>BJ358*STAFFPLAN_CWS!$G181</f>
        <v>#REF!</v>
      </c>
      <c r="BK371" s="26" t="e">
        <f>BK358*STAFFPLAN_CWS!$G181</f>
        <v>#REF!</v>
      </c>
      <c r="BL371" s="26" t="e">
        <f>BL358*STAFFPLAN_CWS!$G181</f>
        <v>#REF!</v>
      </c>
      <c r="BM371" s="26" t="e">
        <f>BM358*STAFFPLAN_CWS!$G181</f>
        <v>#REF!</v>
      </c>
      <c r="BN371" s="26" t="e">
        <f>BN358*STAFFPLAN_CWS!$G181</f>
        <v>#REF!</v>
      </c>
      <c r="BO371" s="26" t="e">
        <f>BO358*STAFFPLAN_CWS!$G181</f>
        <v>#REF!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 t="e">
        <f t="shared" si="223"/>
        <v>#REF!</v>
      </c>
      <c r="BE372" s="26" t="e">
        <f t="shared" si="223"/>
        <v>#REF!</v>
      </c>
      <c r="BF372" s="26" t="e">
        <f t="shared" si="223"/>
        <v>#REF!</v>
      </c>
      <c r="BG372" s="26" t="e">
        <f t="shared" si="223"/>
        <v>#REF!</v>
      </c>
      <c r="BH372" s="26" t="e">
        <f t="shared" si="223"/>
        <v>#REF!</v>
      </c>
      <c r="BI372" s="26" t="e">
        <f t="shared" si="223"/>
        <v>#REF!</v>
      </c>
      <c r="BJ372" s="26" t="e">
        <f t="shared" si="223"/>
        <v>#REF!</v>
      </c>
      <c r="BK372" s="26" t="e">
        <f t="shared" si="223"/>
        <v>#REF!</v>
      </c>
      <c r="BL372" s="26" t="e">
        <f t="shared" si="223"/>
        <v>#REF!</v>
      </c>
      <c r="BM372" s="26" t="e">
        <f t="shared" si="223"/>
        <v>#REF!</v>
      </c>
      <c r="BN372" s="26" t="e">
        <f t="shared" si="223"/>
        <v>#REF!</v>
      </c>
      <c r="BO372" s="26" t="e">
        <f t="shared" si="223"/>
        <v>#REF!</v>
      </c>
      <c r="BP372" s="38" t="e">
        <f>SUM(H372:BO372)</f>
        <v>#VALUE!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 t="e">
        <f>SUM(BD372:BO372)</f>
        <v>#REF!</v>
      </c>
      <c r="BP373" s="38" t="e">
        <f>SUM(H373:BO373)</f>
        <v>#VALUE!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 t="e">
        <f>BD358*STAFFPLAN_CWS!$G182</f>
        <v>#REF!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 t="e">
        <f t="shared" si="225"/>
        <v>#REF!</v>
      </c>
      <c r="BP378" s="38" t="e">
        <f>SUM(H378:BO378)</f>
        <v>#VALUE!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#VALUE!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#VALUE!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 t="e">
        <f t="shared" si="227"/>
        <v>#VALUE!</v>
      </c>
      <c r="AS380" s="26" t="e">
        <f t="shared" si="227"/>
        <v>#VALUE!</v>
      </c>
      <c r="AT380" s="26" t="e">
        <f t="shared" si="227"/>
        <v>#VALUE!</v>
      </c>
      <c r="AU380" s="26" t="e">
        <f t="shared" si="227"/>
        <v>#VALUE!</v>
      </c>
      <c r="AV380" s="26" t="e">
        <f t="shared" si="227"/>
        <v>#VALUE!</v>
      </c>
      <c r="AW380" s="26" t="e">
        <f t="shared" si="227"/>
        <v>#VALUE!</v>
      </c>
      <c r="AX380" s="26" t="e">
        <f t="shared" si="227"/>
        <v>#VALUE!</v>
      </c>
      <c r="AY380" s="26" t="e">
        <f t="shared" si="227"/>
        <v>#VALUE!</v>
      </c>
      <c r="AZ380" s="26" t="e">
        <f t="shared" si="227"/>
        <v>#VALUE!</v>
      </c>
      <c r="BA380" s="26" t="e">
        <f t="shared" si="227"/>
        <v>#VALUE!</v>
      </c>
      <c r="BB380" s="26" t="e">
        <f t="shared" si="227"/>
        <v>#VALUE!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 t="e">
        <f t="shared" si="227"/>
        <v>#REF!</v>
      </c>
      <c r="BP380" s="38" t="e">
        <f>SUM(H380:BO380)</f>
        <v>#VALUE!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#VALUE!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#VALUE!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731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731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731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 t="e">
        <f>'COSM-BONUS_CWS'!BB77</f>
        <v>#REF!</v>
      </c>
      <c r="BE406" s="26" t="e">
        <f>'COSM-BONUS_CWS'!BC77</f>
        <v>#REF!</v>
      </c>
      <c r="BF406" s="26" t="e">
        <f>'COSM-BONUS_CWS'!BD77</f>
        <v>#REF!</v>
      </c>
      <c r="BG406" s="26" t="e">
        <f>'COSM-BONUS_CWS'!BE77</f>
        <v>#REF!</v>
      </c>
      <c r="BH406" s="26" t="e">
        <f>'COSM-BONUS_CWS'!BF77</f>
        <v>#REF!</v>
      </c>
      <c r="BI406" s="26" t="e">
        <f>'COSM-BONUS_CWS'!BG77</f>
        <v>#REF!</v>
      </c>
      <c r="BJ406" s="26" t="e">
        <f>'COSM-BONUS_CWS'!BH77</f>
        <v>#REF!</v>
      </c>
      <c r="BK406" s="26" t="e">
        <f>'COSM-BONUS_CWS'!BI77</f>
        <v>#REF!</v>
      </c>
      <c r="BL406" s="26" t="e">
        <f>'COSM-BONUS_CWS'!BJ77</f>
        <v>#REF!</v>
      </c>
      <c r="BM406" s="26" t="e">
        <f>'COSM-BONUS_CWS'!BK77</f>
        <v>#REF!</v>
      </c>
      <c r="BN406" s="26" t="e">
        <f>'COSM-BONUS_CWS'!BL77</f>
        <v>#REF!</v>
      </c>
      <c r="BO406" s="26" t="e">
        <f>'COSM-BONUS_CWS'!BM77</f>
        <v>#REF!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 t="e">
        <f t="shared" si="249"/>
        <v>#REF!</v>
      </c>
      <c r="BE407" s="26" t="e">
        <f t="shared" si="249"/>
        <v>#REF!</v>
      </c>
      <c r="BF407" s="26" t="e">
        <f t="shared" si="249"/>
        <v>#REF!</v>
      </c>
      <c r="BG407" s="26" t="e">
        <f t="shared" si="249"/>
        <v>#REF!</v>
      </c>
      <c r="BH407" s="26" t="e">
        <f t="shared" si="249"/>
        <v>#REF!</v>
      </c>
      <c r="BI407" s="26" t="e">
        <f t="shared" si="249"/>
        <v>#REF!</v>
      </c>
      <c r="BJ407" s="26" t="e">
        <f t="shared" si="249"/>
        <v>#REF!</v>
      </c>
      <c r="BK407" s="26" t="e">
        <f t="shared" si="249"/>
        <v>#REF!</v>
      </c>
      <c r="BL407" s="26" t="e">
        <f t="shared" si="249"/>
        <v>#REF!</v>
      </c>
      <c r="BM407" s="26" t="e">
        <f t="shared" si="249"/>
        <v>#REF!</v>
      </c>
      <c r="BN407" s="26" t="e">
        <f t="shared" si="249"/>
        <v>#REF!</v>
      </c>
      <c r="BO407" s="26" t="e">
        <f t="shared" si="249"/>
        <v>#REF!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731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731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731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731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 t="e">
        <f>'COSM-BONUS_CWS'!BB78</f>
        <v>#REF!</v>
      </c>
      <c r="BE442" s="26" t="e">
        <f>'COSM-BONUS_CWS'!BC78</f>
        <v>#REF!</v>
      </c>
      <c r="BF442" s="26" t="e">
        <f>'COSM-BONUS_CWS'!BD78</f>
        <v>#REF!</v>
      </c>
      <c r="BG442" s="26" t="e">
        <f>'COSM-BONUS_CWS'!BE78</f>
        <v>#REF!</v>
      </c>
      <c r="BH442" s="26" t="e">
        <f>'COSM-BONUS_CWS'!BF78</f>
        <v>#REF!</v>
      </c>
      <c r="BI442" s="26" t="e">
        <f>'COSM-BONUS_CWS'!BG78</f>
        <v>#REF!</v>
      </c>
      <c r="BJ442" s="26" t="e">
        <f>'COSM-BONUS_CWS'!BH78</f>
        <v>#REF!</v>
      </c>
      <c r="BK442" s="26" t="e">
        <f>'COSM-BONUS_CWS'!BI78</f>
        <v>#REF!</v>
      </c>
      <c r="BL442" s="26" t="e">
        <f>'COSM-BONUS_CWS'!BJ78</f>
        <v>#REF!</v>
      </c>
      <c r="BM442" s="26" t="e">
        <f>'COSM-BONUS_CWS'!BK78</f>
        <v>#REF!</v>
      </c>
      <c r="BN442" s="26" t="e">
        <f>'COSM-BONUS_CWS'!BL78</f>
        <v>#REF!</v>
      </c>
      <c r="BO442" s="26" t="e">
        <f>'COSM-BONUS_CWS'!BM78</f>
        <v>#REF!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 t="e">
        <f t="shared" si="281"/>
        <v>#REF!</v>
      </c>
      <c r="BE443" s="26" t="e">
        <f t="shared" si="281"/>
        <v>#REF!</v>
      </c>
      <c r="BF443" s="26" t="e">
        <f t="shared" si="281"/>
        <v>#REF!</v>
      </c>
      <c r="BG443" s="26" t="e">
        <f t="shared" si="281"/>
        <v>#REF!</v>
      </c>
      <c r="BH443" s="26" t="e">
        <f t="shared" si="281"/>
        <v>#REF!</v>
      </c>
      <c r="BI443" s="26" t="e">
        <f t="shared" si="281"/>
        <v>#REF!</v>
      </c>
      <c r="BJ443" s="26" t="e">
        <f t="shared" si="281"/>
        <v>#REF!</v>
      </c>
      <c r="BK443" s="26" t="e">
        <f t="shared" si="281"/>
        <v>#REF!</v>
      </c>
      <c r="BL443" s="26" t="e">
        <f t="shared" si="281"/>
        <v>#REF!</v>
      </c>
      <c r="BM443" s="26" t="e">
        <f t="shared" si="281"/>
        <v>#REF!</v>
      </c>
      <c r="BN443" s="26" t="e">
        <f t="shared" si="281"/>
        <v>#REF!</v>
      </c>
      <c r="BO443" s="26" t="e">
        <f t="shared" si="281"/>
        <v>#REF!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731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731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731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 t="e">
        <f>'COSM-BONUS_CWS'!BB79</f>
        <v>#REF!</v>
      </c>
      <c r="BE469" s="26" t="e">
        <f>'COSM-BONUS_CWS'!BC79</f>
        <v>#REF!</v>
      </c>
      <c r="BF469" s="26" t="e">
        <f>'COSM-BONUS_CWS'!BD79</f>
        <v>#REF!</v>
      </c>
      <c r="BG469" s="26" t="e">
        <f>'COSM-BONUS_CWS'!BE79</f>
        <v>#REF!</v>
      </c>
      <c r="BH469" s="26" t="e">
        <f>'COSM-BONUS_CWS'!BF79</f>
        <v>#REF!</v>
      </c>
      <c r="BI469" s="26" t="e">
        <f>'COSM-BONUS_CWS'!BG79</f>
        <v>#REF!</v>
      </c>
      <c r="BJ469" s="26" t="e">
        <f>'COSM-BONUS_CWS'!BH79</f>
        <v>#REF!</v>
      </c>
      <c r="BK469" s="26" t="e">
        <f>'COSM-BONUS_CWS'!BI79</f>
        <v>#REF!</v>
      </c>
      <c r="BL469" s="26" t="e">
        <f>'COSM-BONUS_CWS'!BJ79</f>
        <v>#REF!</v>
      </c>
      <c r="BM469" s="26" t="e">
        <f>'COSM-BONUS_CWS'!BK79</f>
        <v>#REF!</v>
      </c>
      <c r="BN469" s="26" t="e">
        <f>'COSM-BONUS_CWS'!BL79</f>
        <v>#REF!</v>
      </c>
      <c r="BO469" s="26" t="e">
        <f>'COSM-BONUS_CWS'!BM79</f>
        <v>#REF!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 t="e">
        <f t="shared" si="301"/>
        <v>#REF!</v>
      </c>
      <c r="BE470" s="26" t="e">
        <f t="shared" si="301"/>
        <v>#REF!</v>
      </c>
      <c r="BF470" s="26" t="e">
        <f t="shared" si="301"/>
        <v>#REF!</v>
      </c>
      <c r="BG470" s="26" t="e">
        <f t="shared" si="301"/>
        <v>#REF!</v>
      </c>
      <c r="BH470" s="26" t="e">
        <f t="shared" si="301"/>
        <v>#REF!</v>
      </c>
      <c r="BI470" s="26" t="e">
        <f t="shared" si="301"/>
        <v>#REF!</v>
      </c>
      <c r="BJ470" s="26" t="e">
        <f t="shared" si="301"/>
        <v>#REF!</v>
      </c>
      <c r="BK470" s="26" t="e">
        <f t="shared" si="301"/>
        <v>#REF!</v>
      </c>
      <c r="BL470" s="26" t="e">
        <f t="shared" si="301"/>
        <v>#REF!</v>
      </c>
      <c r="BM470" s="26" t="e">
        <f t="shared" si="301"/>
        <v>#REF!</v>
      </c>
      <c r="BN470" s="26" t="e">
        <f t="shared" si="301"/>
        <v>#REF!</v>
      </c>
      <c r="BO470" s="26" t="e">
        <f t="shared" si="301"/>
        <v>#REF!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731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731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731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 t="e">
        <f>'COSM-BONUS_CWS'!BB80</f>
        <v>#REF!</v>
      </c>
      <c r="BE496" s="26" t="e">
        <f>'COSM-BONUS_CWS'!BC80</f>
        <v>#REF!</v>
      </c>
      <c r="BF496" s="26" t="e">
        <f>'COSM-BONUS_CWS'!BD80</f>
        <v>#REF!</v>
      </c>
      <c r="BG496" s="26" t="e">
        <f>'COSM-BONUS_CWS'!BE80</f>
        <v>#REF!</v>
      </c>
      <c r="BH496" s="26" t="e">
        <f>'COSM-BONUS_CWS'!BF80</f>
        <v>#REF!</v>
      </c>
      <c r="BI496" s="26" t="e">
        <f>'COSM-BONUS_CWS'!BG80</f>
        <v>#REF!</v>
      </c>
      <c r="BJ496" s="26" t="e">
        <f>'COSM-BONUS_CWS'!BH80</f>
        <v>#REF!</v>
      </c>
      <c r="BK496" s="26" t="e">
        <f>'COSM-BONUS_CWS'!BI80</f>
        <v>#REF!</v>
      </c>
      <c r="BL496" s="26" t="e">
        <f>'COSM-BONUS_CWS'!BJ80</f>
        <v>#REF!</v>
      </c>
      <c r="BM496" s="26" t="e">
        <f>'COSM-BONUS_CWS'!BK80</f>
        <v>#REF!</v>
      </c>
      <c r="BN496" s="26" t="e">
        <f>'COSM-BONUS_CWS'!BL80</f>
        <v>#REF!</v>
      </c>
      <c r="BO496" s="26" t="e">
        <f>'COSM-BONUS_CWS'!BM80</f>
        <v>#REF!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731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731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731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731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 t="e">
        <f t="shared" si="354"/>
        <v>#REF!</v>
      </c>
      <c r="BE530" s="26" t="e">
        <f t="shared" si="354"/>
        <v>#REF!</v>
      </c>
      <c r="BF530" s="26" t="e">
        <f t="shared" si="354"/>
        <v>#REF!</v>
      </c>
      <c r="BG530" s="26" t="e">
        <f t="shared" si="354"/>
        <v>#REF!</v>
      </c>
      <c r="BH530" s="26" t="e">
        <f t="shared" si="354"/>
        <v>#REF!</v>
      </c>
      <c r="BI530" s="26" t="e">
        <f t="shared" si="354"/>
        <v>#REF!</v>
      </c>
      <c r="BJ530" s="26" t="e">
        <f t="shared" si="354"/>
        <v>#REF!</v>
      </c>
      <c r="BK530" s="26" t="e">
        <f t="shared" si="354"/>
        <v>#REF!</v>
      </c>
      <c r="BL530" s="26" t="e">
        <f t="shared" si="354"/>
        <v>#REF!</v>
      </c>
      <c r="BM530" s="26" t="e">
        <f t="shared" si="354"/>
        <v>#REF!</v>
      </c>
      <c r="BN530" s="26" t="e">
        <f t="shared" si="354"/>
        <v>#REF!</v>
      </c>
      <c r="BO530" s="26" t="e">
        <f t="shared" si="354"/>
        <v>#REF!</v>
      </c>
      <c r="BP530" s="38" t="e">
        <f t="shared" si="352"/>
        <v>#VALUE!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 t="e">
        <f t="shared" si="356"/>
        <v>#REF!</v>
      </c>
      <c r="BE531" s="26" t="e">
        <f t="shared" si="356"/>
        <v>#REF!</v>
      </c>
      <c r="BF531" s="26" t="e">
        <f t="shared" si="356"/>
        <v>#REF!</v>
      </c>
      <c r="BG531" s="26" t="e">
        <f t="shared" si="356"/>
        <v>#REF!</v>
      </c>
      <c r="BH531" s="26" t="e">
        <f t="shared" si="356"/>
        <v>#REF!</v>
      </c>
      <c r="BI531" s="26" t="e">
        <f t="shared" si="356"/>
        <v>#REF!</v>
      </c>
      <c r="BJ531" s="26" t="e">
        <f t="shared" si="356"/>
        <v>#REF!</v>
      </c>
      <c r="BK531" s="26" t="e">
        <f t="shared" si="356"/>
        <v>#REF!</v>
      </c>
      <c r="BL531" s="26" t="e">
        <f t="shared" si="356"/>
        <v>#REF!</v>
      </c>
      <c r="BM531" s="26" t="e">
        <f t="shared" si="356"/>
        <v>#REF!</v>
      </c>
      <c r="BN531" s="26" t="e">
        <f t="shared" si="356"/>
        <v>#REF!</v>
      </c>
      <c r="BO531" s="26" t="e">
        <f t="shared" si="356"/>
        <v>#REF!</v>
      </c>
      <c r="BP531" s="38" t="e">
        <f t="shared" si="352"/>
        <v>#VALUE!</v>
      </c>
      <c r="BQ531" s="66" t="e">
        <f>BP529+BP530</f>
        <v>#VALUE!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 t="e">
        <f>SUM(BD531:BO531)</f>
        <v>#REF!</v>
      </c>
      <c r="BP532" s="38" t="e">
        <f t="shared" si="352"/>
        <v>#VALUE!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733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 t="e">
        <f t="shared" si="360"/>
        <v>#REF!</v>
      </c>
      <c r="BE535" s="26" t="e">
        <f t="shared" si="360"/>
        <v>#REF!</v>
      </c>
      <c r="BF535" s="26" t="e">
        <f t="shared" si="360"/>
        <v>#REF!</v>
      </c>
      <c r="BG535" s="26" t="e">
        <f t="shared" si="360"/>
        <v>#REF!</v>
      </c>
      <c r="BH535" s="26" t="e">
        <f t="shared" si="360"/>
        <v>#REF!</v>
      </c>
      <c r="BI535" s="26" t="e">
        <f t="shared" si="360"/>
        <v>#REF!</v>
      </c>
      <c r="BJ535" s="26" t="e">
        <f t="shared" si="360"/>
        <v>#REF!</v>
      </c>
      <c r="BK535" s="26" t="e">
        <f t="shared" si="360"/>
        <v>#REF!</v>
      </c>
      <c r="BL535" s="26" t="e">
        <f t="shared" si="360"/>
        <v>#REF!</v>
      </c>
      <c r="BM535" s="26" t="e">
        <f t="shared" si="360"/>
        <v>#REF!</v>
      </c>
      <c r="BN535" s="26" t="e">
        <f t="shared" si="360"/>
        <v>#REF!</v>
      </c>
      <c r="BO535" s="26" t="e">
        <f t="shared" si="360"/>
        <v>#REF!</v>
      </c>
      <c r="BP535" s="38" t="e">
        <f t="shared" si="352"/>
        <v>#VALUE!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 t="e">
        <f>SUM(BD535:BO535)</f>
        <v>#REF!</v>
      </c>
      <c r="BP536" s="38" t="e">
        <f t="shared" si="352"/>
        <v>#VALUE!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 t="e">
        <f>BD531*STAFFPLAN_CWS!$G177</f>
        <v>#REF!</v>
      </c>
      <c r="BE540" s="26" t="e">
        <f>BE531*STAFFPLAN_CWS!$G177</f>
        <v>#REF!</v>
      </c>
      <c r="BF540" s="26" t="e">
        <f>BF531*STAFFPLAN_CWS!$G177</f>
        <v>#REF!</v>
      </c>
      <c r="BG540" s="26" t="e">
        <f>BG531*STAFFPLAN_CWS!$G177</f>
        <v>#REF!</v>
      </c>
      <c r="BH540" s="26" t="e">
        <f>BH531*STAFFPLAN_CWS!$G177</f>
        <v>#REF!</v>
      </c>
      <c r="BI540" s="26" t="e">
        <f>BI531*STAFFPLAN_CWS!$G177</f>
        <v>#REF!</v>
      </c>
      <c r="BJ540" s="26" t="e">
        <f>BJ531*STAFFPLAN_CWS!$G177</f>
        <v>#REF!</v>
      </c>
      <c r="BK540" s="26" t="e">
        <f>BK531*STAFFPLAN_CWS!$G177</f>
        <v>#REF!</v>
      </c>
      <c r="BL540" s="26" t="e">
        <f>BL531*STAFFPLAN_CWS!$G177</f>
        <v>#REF!</v>
      </c>
      <c r="BM540" s="26" t="e">
        <f>BM531*STAFFPLAN_CWS!$G177</f>
        <v>#REF!</v>
      </c>
      <c r="BN540" s="26" t="e">
        <f>BN531*STAFFPLAN_CWS!$G177</f>
        <v>#REF!</v>
      </c>
      <c r="BO540" s="26" t="e">
        <f>BO531*STAFFPLAN_CWS!$G177</f>
        <v>#REF!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 t="e">
        <f>BD531*STAFFPLAN_CWS!$G178</f>
        <v>#REF!</v>
      </c>
      <c r="BE541" s="26" t="e">
        <f>BE531*STAFFPLAN_CWS!$G178</f>
        <v>#REF!</v>
      </c>
      <c r="BF541" s="26" t="e">
        <f>BF531*STAFFPLAN_CWS!$G178</f>
        <v>#REF!</v>
      </c>
      <c r="BG541" s="26" t="e">
        <f>BG531*STAFFPLAN_CWS!$G178</f>
        <v>#REF!</v>
      </c>
      <c r="BH541" s="26" t="e">
        <f>BH531*STAFFPLAN_CWS!$G178</f>
        <v>#REF!</v>
      </c>
      <c r="BI541" s="26" t="e">
        <f>BI531*STAFFPLAN_CWS!$G178</f>
        <v>#REF!</v>
      </c>
      <c r="BJ541" s="26" t="e">
        <f>BJ531*STAFFPLAN_CWS!$G178</f>
        <v>#REF!</v>
      </c>
      <c r="BK541" s="26" t="e">
        <f>BK531*STAFFPLAN_CWS!$G178</f>
        <v>#REF!</v>
      </c>
      <c r="BL541" s="26" t="e">
        <f>BL531*STAFFPLAN_CWS!$G178</f>
        <v>#REF!</v>
      </c>
      <c r="BM541" s="26" t="e">
        <f>BM531*STAFFPLAN_CWS!$G178</f>
        <v>#REF!</v>
      </c>
      <c r="BN541" s="26" t="e">
        <f>BN531*STAFFPLAN_CWS!$G178</f>
        <v>#REF!</v>
      </c>
      <c r="BO541" s="26" t="e">
        <f>BO531*STAFFPLAN_CWS!$G178</f>
        <v>#REF!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 t="e">
        <f>BD531*STAFFPLAN_CWS!$G179</f>
        <v>#REF!</v>
      </c>
      <c r="BE542" s="26" t="e">
        <f>BE531*STAFFPLAN_CWS!$G179</f>
        <v>#REF!</v>
      </c>
      <c r="BF542" s="26" t="e">
        <f>BF531*STAFFPLAN_CWS!$G179</f>
        <v>#REF!</v>
      </c>
      <c r="BG542" s="26" t="e">
        <f>BG531*STAFFPLAN_CWS!$G179</f>
        <v>#REF!</v>
      </c>
      <c r="BH542" s="26" t="e">
        <f>BH531*STAFFPLAN_CWS!$G179</f>
        <v>#REF!</v>
      </c>
      <c r="BI542" s="26" t="e">
        <f>BI531*STAFFPLAN_CWS!$G179</f>
        <v>#REF!</v>
      </c>
      <c r="BJ542" s="26" t="e">
        <f>BJ531*STAFFPLAN_CWS!$G179</f>
        <v>#REF!</v>
      </c>
      <c r="BK542" s="26" t="e">
        <f>BK531*STAFFPLAN_CWS!$G179</f>
        <v>#REF!</v>
      </c>
      <c r="BL542" s="26" t="e">
        <f>BL531*STAFFPLAN_CWS!$G179</f>
        <v>#REF!</v>
      </c>
      <c r="BM542" s="26" t="e">
        <f>BM531*STAFFPLAN_CWS!$G179</f>
        <v>#REF!</v>
      </c>
      <c r="BN542" s="26" t="e">
        <f>BN531*STAFFPLAN_CWS!$G179</f>
        <v>#REF!</v>
      </c>
      <c r="BO542" s="26" t="e">
        <f>BO531*STAFFPLAN_CWS!$G179</f>
        <v>#REF!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 t="e">
        <f>BD531*STAFFPLAN_CWS!$G181</f>
        <v>#REF!</v>
      </c>
      <c r="BE544" s="26" t="e">
        <f>BE531*STAFFPLAN_CWS!$G181</f>
        <v>#REF!</v>
      </c>
      <c r="BF544" s="26" t="e">
        <f>BF531*STAFFPLAN_CWS!$G181</f>
        <v>#REF!</v>
      </c>
      <c r="BG544" s="26" t="e">
        <f>BG531*STAFFPLAN_CWS!$G181</f>
        <v>#REF!</v>
      </c>
      <c r="BH544" s="26" t="e">
        <f>BH531*STAFFPLAN_CWS!$G181</f>
        <v>#REF!</v>
      </c>
      <c r="BI544" s="26" t="e">
        <f>BI531*STAFFPLAN_CWS!$G181</f>
        <v>#REF!</v>
      </c>
      <c r="BJ544" s="26" t="e">
        <f>BJ531*STAFFPLAN_CWS!$G181</f>
        <v>#REF!</v>
      </c>
      <c r="BK544" s="26" t="e">
        <f>BK531*STAFFPLAN_CWS!$G181</f>
        <v>#REF!</v>
      </c>
      <c r="BL544" s="26" t="e">
        <f>BL531*STAFFPLAN_CWS!$G181</f>
        <v>#REF!</v>
      </c>
      <c r="BM544" s="26" t="e">
        <f>BM531*STAFFPLAN_CWS!$G181</f>
        <v>#REF!</v>
      </c>
      <c r="BN544" s="26" t="e">
        <f>BN531*STAFFPLAN_CWS!$G181</f>
        <v>#REF!</v>
      </c>
      <c r="BO544" s="26" t="e">
        <f>BO531*STAFFPLAN_CWS!$G181</f>
        <v>#REF!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 t="e">
        <f t="shared" si="362"/>
        <v>#REF!</v>
      </c>
      <c r="BE545" s="26" t="e">
        <f t="shared" si="362"/>
        <v>#REF!</v>
      </c>
      <c r="BF545" s="26" t="e">
        <f t="shared" si="362"/>
        <v>#REF!</v>
      </c>
      <c r="BG545" s="26" t="e">
        <f t="shared" si="362"/>
        <v>#REF!</v>
      </c>
      <c r="BH545" s="26" t="e">
        <f t="shared" si="362"/>
        <v>#REF!</v>
      </c>
      <c r="BI545" s="26" t="e">
        <f t="shared" si="362"/>
        <v>#REF!</v>
      </c>
      <c r="BJ545" s="26" t="e">
        <f t="shared" si="362"/>
        <v>#REF!</v>
      </c>
      <c r="BK545" s="26" t="e">
        <f t="shared" si="362"/>
        <v>#REF!</v>
      </c>
      <c r="BL545" s="26" t="e">
        <f t="shared" si="362"/>
        <v>#REF!</v>
      </c>
      <c r="BM545" s="26" t="e">
        <f t="shared" si="362"/>
        <v>#REF!</v>
      </c>
      <c r="BN545" s="26" t="e">
        <f t="shared" si="362"/>
        <v>#REF!</v>
      </c>
      <c r="BO545" s="26" t="e">
        <f t="shared" si="362"/>
        <v>#REF!</v>
      </c>
      <c r="BP545" s="38" t="e">
        <f>SUM(H545:BO545)</f>
        <v>#VALUE!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 t="e">
        <f>SUM(BD545:BO545)</f>
        <v>#REF!</v>
      </c>
      <c r="BP546" s="38" t="e">
        <f>SUM(H546:BO546)</f>
        <v>#VALUE!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 t="e">
        <f>BD531*STAFFPLAN_CWS!$G182</f>
        <v>#REF!</v>
      </c>
      <c r="BP549" s="38" t="e">
        <f>SUM(H549:BO549)</f>
        <v>#VALUE!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 t="e">
        <f t="shared" si="364"/>
        <v>#REF!</v>
      </c>
      <c r="BP551" s="38" t="e">
        <f>SUM(H551:BO551)</f>
        <v>#VALUE!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#VALUE!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#VALUE!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 t="e">
        <f t="shared" si="366"/>
        <v>#VALUE!</v>
      </c>
      <c r="AS553" s="26" t="e">
        <f t="shared" si="366"/>
        <v>#VALUE!</v>
      </c>
      <c r="AT553" s="26" t="e">
        <f t="shared" si="366"/>
        <v>#VALUE!</v>
      </c>
      <c r="AU553" s="26" t="e">
        <f t="shared" si="366"/>
        <v>#VALUE!</v>
      </c>
      <c r="AV553" s="26" t="e">
        <f t="shared" si="366"/>
        <v>#VALUE!</v>
      </c>
      <c r="AW553" s="26" t="e">
        <f t="shared" si="366"/>
        <v>#VALUE!</v>
      </c>
      <c r="AX553" s="26" t="e">
        <f t="shared" si="366"/>
        <v>#VALUE!</v>
      </c>
      <c r="AY553" s="26" t="e">
        <f t="shared" si="366"/>
        <v>#VALUE!</v>
      </c>
      <c r="AZ553" s="26" t="e">
        <f t="shared" si="366"/>
        <v>#VALUE!</v>
      </c>
      <c r="BA553" s="26" t="e">
        <f t="shared" si="366"/>
        <v>#VALUE!</v>
      </c>
      <c r="BB553" s="26" t="e">
        <f t="shared" si="366"/>
        <v>#VALUE!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 t="e">
        <f t="shared" si="366"/>
        <v>#REF!</v>
      </c>
      <c r="BP553" s="38" t="e">
        <f>SUM(G553:BO553)</f>
        <v>#VALUE!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#VALUE!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#VALUE!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0" t="s">
        <v>1190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1034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1035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3223.375</v>
      </c>
      <c r="U562" s="26">
        <f t="shared" si="376"/>
        <v>5323.25</v>
      </c>
      <c r="V562" s="26">
        <f t="shared" si="376"/>
        <v>5831.5</v>
      </c>
      <c r="W562" s="26">
        <f t="shared" si="376"/>
        <v>5831.5</v>
      </c>
      <c r="X562" s="26">
        <f t="shared" si="376"/>
        <v>6379.875</v>
      </c>
      <c r="Y562" s="26">
        <f t="shared" si="376"/>
        <v>6995.125</v>
      </c>
      <c r="Z562" s="26">
        <f t="shared" si="376"/>
        <v>5831.5</v>
      </c>
      <c r="AA562" s="26">
        <f t="shared" si="376"/>
        <v>6379.875</v>
      </c>
      <c r="AB562" s="26">
        <f t="shared" si="376"/>
        <v>5323.25</v>
      </c>
      <c r="AC562" s="26">
        <f t="shared" si="376"/>
        <v>5323.25</v>
      </c>
      <c r="AD562" s="26">
        <f t="shared" si="376"/>
        <v>5323.25</v>
      </c>
      <c r="AE562" s="26">
        <f t="shared" si="376"/>
        <v>3223.375</v>
      </c>
      <c r="AF562" s="26">
        <f t="shared" si="376"/>
        <v>6112.5</v>
      </c>
      <c r="AG562" s="26">
        <f t="shared" si="376"/>
        <v>9862.6162500000009</v>
      </c>
      <c r="AH562" s="26">
        <f t="shared" si="376"/>
        <v>11112.63175</v>
      </c>
      <c r="AI562" s="26">
        <f t="shared" si="376"/>
        <v>11112.63175</v>
      </c>
      <c r="AJ562" s="26">
        <f t="shared" si="376"/>
        <v>12000.155000000001</v>
      </c>
      <c r="AK562" s="26">
        <f t="shared" si="376"/>
        <v>13250.170500000002</v>
      </c>
      <c r="AL562" s="26">
        <f t="shared" si="376"/>
        <v>11112.63175</v>
      </c>
      <c r="AM562" s="26">
        <f t="shared" ref="AM562:BO562" si="377">+AM209+AM274+AM357+AM530</f>
        <v>12000.155000000001</v>
      </c>
      <c r="AN562" s="26">
        <f t="shared" si="377"/>
        <v>9862.6162500000009</v>
      </c>
      <c r="AO562" s="26">
        <f t="shared" si="377"/>
        <v>9862.6162500000009</v>
      </c>
      <c r="AP562" s="26">
        <f t="shared" si="377"/>
        <v>9862.6162500000009</v>
      </c>
      <c r="AQ562" s="26">
        <f t="shared" si="377"/>
        <v>6112.5697499999997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 t="e">
        <f t="shared" si="377"/>
        <v>#REF!</v>
      </c>
      <c r="BE562" s="26" t="e">
        <f t="shared" si="377"/>
        <v>#REF!</v>
      </c>
      <c r="BF562" s="26" t="e">
        <f t="shared" si="377"/>
        <v>#REF!</v>
      </c>
      <c r="BG562" s="26" t="e">
        <f t="shared" si="377"/>
        <v>#REF!</v>
      </c>
      <c r="BH562" s="26" t="e">
        <f t="shared" si="377"/>
        <v>#REF!</v>
      </c>
      <c r="BI562" s="26" t="e">
        <f t="shared" si="377"/>
        <v>#REF!</v>
      </c>
      <c r="BJ562" s="26" t="e">
        <f t="shared" si="377"/>
        <v>#REF!</v>
      </c>
      <c r="BK562" s="26" t="e">
        <f t="shared" si="377"/>
        <v>#REF!</v>
      </c>
      <c r="BL562" s="26" t="e">
        <f t="shared" si="377"/>
        <v>#REF!</v>
      </c>
      <c r="BM562" s="26" t="e">
        <f t="shared" si="377"/>
        <v>#REF!</v>
      </c>
      <c r="BN562" s="26" t="e">
        <f t="shared" si="377"/>
        <v>#REF!</v>
      </c>
      <c r="BO562" s="26" t="e">
        <f t="shared" si="377"/>
        <v>#REF!</v>
      </c>
      <c r="BP562" s="38" t="e">
        <f>SUM(H562:BO562)</f>
        <v>#VALUE!</v>
      </c>
    </row>
    <row r="563" spans="1:69" x14ac:dyDescent="0.15">
      <c r="A563" s="44" t="s">
        <v>1036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5603223.375</v>
      </c>
      <c r="U563" s="26">
        <f t="shared" si="378"/>
        <v>5605323.25</v>
      </c>
      <c r="V563" s="26">
        <f t="shared" si="378"/>
        <v>5605831.5</v>
      </c>
      <c r="W563" s="26">
        <f t="shared" si="378"/>
        <v>5605831.5</v>
      </c>
      <c r="X563" s="26">
        <f t="shared" si="378"/>
        <v>5606379.875</v>
      </c>
      <c r="Y563" s="26">
        <f t="shared" si="378"/>
        <v>5606995.125</v>
      </c>
      <c r="Z563" s="26">
        <f t="shared" si="378"/>
        <v>5605831.5</v>
      </c>
      <c r="AA563" s="26">
        <f t="shared" si="378"/>
        <v>5606379.875</v>
      </c>
      <c r="AB563" s="26">
        <f t="shared" si="378"/>
        <v>5605323.25</v>
      </c>
      <c r="AC563" s="26">
        <f t="shared" si="378"/>
        <v>5605323.25</v>
      </c>
      <c r="AD563" s="26">
        <f t="shared" si="378"/>
        <v>5605323.25</v>
      </c>
      <c r="AE563" s="26">
        <f t="shared" si="378"/>
        <v>5603223.375</v>
      </c>
      <c r="AF563" s="26">
        <f t="shared" si="378"/>
        <v>6406112.5</v>
      </c>
      <c r="AG563" s="26">
        <f t="shared" si="378"/>
        <v>6409862.61625</v>
      </c>
      <c r="AH563" s="26">
        <f t="shared" si="378"/>
        <v>6411112.6317499997</v>
      </c>
      <c r="AI563" s="26">
        <f t="shared" si="378"/>
        <v>6411112.6317499997</v>
      </c>
      <c r="AJ563" s="26">
        <f t="shared" si="378"/>
        <v>6412000.1550000003</v>
      </c>
      <c r="AK563" s="26">
        <f t="shared" si="378"/>
        <v>6413250.1705</v>
      </c>
      <c r="AL563" s="26">
        <f t="shared" si="378"/>
        <v>6411112.6317499997</v>
      </c>
      <c r="AM563" s="26">
        <f t="shared" si="378"/>
        <v>6412000.1550000003</v>
      </c>
      <c r="AN563" s="26">
        <f t="shared" si="378"/>
        <v>6409862.61625</v>
      </c>
      <c r="AO563" s="26">
        <f t="shared" si="378"/>
        <v>6409862.61625</v>
      </c>
      <c r="AP563" s="26">
        <f t="shared" si="378"/>
        <v>6409862.61625</v>
      </c>
      <c r="AQ563" s="26">
        <f t="shared" si="378"/>
        <v>6406112.5697499998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 t="e">
        <f t="shared" si="378"/>
        <v>#REF!</v>
      </c>
      <c r="BE563" s="26" t="e">
        <f t="shared" si="378"/>
        <v>#REF!</v>
      </c>
      <c r="BF563" s="26" t="e">
        <f t="shared" si="378"/>
        <v>#REF!</v>
      </c>
      <c r="BG563" s="26" t="e">
        <f t="shared" si="378"/>
        <v>#REF!</v>
      </c>
      <c r="BH563" s="26" t="e">
        <f t="shared" si="378"/>
        <v>#REF!</v>
      </c>
      <c r="BI563" s="26" t="e">
        <f t="shared" si="378"/>
        <v>#REF!</v>
      </c>
      <c r="BJ563" s="26" t="e">
        <f t="shared" si="378"/>
        <v>#REF!</v>
      </c>
      <c r="BK563" s="26" t="e">
        <f t="shared" si="378"/>
        <v>#REF!</v>
      </c>
      <c r="BL563" s="26" t="e">
        <f t="shared" si="378"/>
        <v>#REF!</v>
      </c>
      <c r="BM563" s="26" t="e">
        <f t="shared" si="378"/>
        <v>#REF!</v>
      </c>
      <c r="BN563" s="26" t="e">
        <f t="shared" si="378"/>
        <v>#REF!</v>
      </c>
      <c r="BO563" s="26" t="e">
        <f t="shared" si="378"/>
        <v>#REF!</v>
      </c>
      <c r="BP563" s="38" t="e">
        <f>SUM(H563:BO563)</f>
        <v>#VALUE!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9103223.375</v>
      </c>
      <c r="U565" s="26">
        <f t="shared" si="381"/>
        <v>9105323.25</v>
      </c>
      <c r="V565" s="26">
        <f t="shared" si="381"/>
        <v>9105831.5</v>
      </c>
      <c r="W565" s="26">
        <f t="shared" si="381"/>
        <v>9105831.5</v>
      </c>
      <c r="X565" s="26">
        <f t="shared" si="381"/>
        <v>9106379.875</v>
      </c>
      <c r="Y565" s="26">
        <f t="shared" si="381"/>
        <v>9106995.125</v>
      </c>
      <c r="Z565" s="26">
        <f t="shared" si="381"/>
        <v>8105831.5</v>
      </c>
      <c r="AA565" s="26">
        <f t="shared" si="381"/>
        <v>8106379.875</v>
      </c>
      <c r="AB565" s="26">
        <f t="shared" si="381"/>
        <v>8105323.25</v>
      </c>
      <c r="AC565" s="26">
        <f t="shared" si="381"/>
        <v>8105323.25</v>
      </c>
      <c r="AD565" s="26">
        <f t="shared" si="381"/>
        <v>8105323.25</v>
      </c>
      <c r="AE565" s="26">
        <f t="shared" si="381"/>
        <v>8103223.375</v>
      </c>
      <c r="AF565" s="26">
        <f t="shared" si="381"/>
        <v>6406112.5</v>
      </c>
      <c r="AG565" s="26">
        <f t="shared" si="381"/>
        <v>6409862.61625</v>
      </c>
      <c r="AH565" s="26">
        <f t="shared" si="381"/>
        <v>6411112.6317499997</v>
      </c>
      <c r="AI565" s="26">
        <f t="shared" si="381"/>
        <v>6411112.6317499997</v>
      </c>
      <c r="AJ565" s="26">
        <f t="shared" si="381"/>
        <v>6412000.1550000003</v>
      </c>
      <c r="AK565" s="26">
        <f t="shared" si="381"/>
        <v>6413250.1705</v>
      </c>
      <c r="AL565" s="26">
        <f t="shared" si="381"/>
        <v>6411112.6317499997</v>
      </c>
      <c r="AM565" s="26">
        <f t="shared" si="381"/>
        <v>6412000.1550000003</v>
      </c>
      <c r="AN565" s="26">
        <f t="shared" si="381"/>
        <v>6409862.61625</v>
      </c>
      <c r="AO565" s="26">
        <f t="shared" si="381"/>
        <v>6409862.61625</v>
      </c>
      <c r="AP565" s="26">
        <f t="shared" si="381"/>
        <v>6409862.61625</v>
      </c>
      <c r="AQ565" s="26">
        <f t="shared" si="381"/>
        <v>6406112.5697499998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 t="e">
        <f t="shared" si="381"/>
        <v>#REF!</v>
      </c>
      <c r="BE565" s="26" t="e">
        <f t="shared" si="381"/>
        <v>#REF!</v>
      </c>
      <c r="BF565" s="26" t="e">
        <f t="shared" si="381"/>
        <v>#REF!</v>
      </c>
      <c r="BG565" s="26" t="e">
        <f t="shared" si="381"/>
        <v>#REF!</v>
      </c>
      <c r="BH565" s="26" t="e">
        <f t="shared" si="381"/>
        <v>#REF!</v>
      </c>
      <c r="BI565" s="26" t="e">
        <f t="shared" si="381"/>
        <v>#REF!</v>
      </c>
      <c r="BJ565" s="26" t="e">
        <f t="shared" si="381"/>
        <v>#REF!</v>
      </c>
      <c r="BK565" s="26" t="e">
        <f t="shared" si="381"/>
        <v>#REF!</v>
      </c>
      <c r="BL565" s="26" t="e">
        <f t="shared" si="381"/>
        <v>#REF!</v>
      </c>
      <c r="BM565" s="26" t="e">
        <f t="shared" si="381"/>
        <v>#REF!</v>
      </c>
      <c r="BN565" s="26" t="e">
        <f t="shared" si="381"/>
        <v>#REF!</v>
      </c>
      <c r="BO565" s="26" t="e">
        <f t="shared" si="381"/>
        <v>#REF!</v>
      </c>
      <c r="BP565" s="38" t="e">
        <f t="shared" si="375"/>
        <v>#VALUE!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1120644.675</v>
      </c>
      <c r="U566" s="26">
        <f t="shared" si="382"/>
        <v>1121064.6499999999</v>
      </c>
      <c r="V566" s="26">
        <f t="shared" si="382"/>
        <v>1121166.3</v>
      </c>
      <c r="W566" s="26">
        <f t="shared" si="382"/>
        <v>1121166.3</v>
      </c>
      <c r="X566" s="26">
        <f t="shared" si="382"/>
        <v>1121275.9750000001</v>
      </c>
      <c r="Y566" s="26">
        <f t="shared" si="382"/>
        <v>1121399.0249999999</v>
      </c>
      <c r="Z566" s="26">
        <f t="shared" si="382"/>
        <v>1121166.3</v>
      </c>
      <c r="AA566" s="26">
        <f t="shared" si="382"/>
        <v>1121275.9750000001</v>
      </c>
      <c r="AB566" s="26">
        <f t="shared" si="382"/>
        <v>1121064.6499999999</v>
      </c>
      <c r="AC566" s="26">
        <f t="shared" si="382"/>
        <v>1121064.6499999999</v>
      </c>
      <c r="AD566" s="26">
        <f t="shared" si="382"/>
        <v>1121064.6499999999</v>
      </c>
      <c r="AE566" s="26">
        <f t="shared" si="382"/>
        <v>1120644.675</v>
      </c>
      <c r="AF566" s="26">
        <f t="shared" si="382"/>
        <v>1281222.5</v>
      </c>
      <c r="AG566" s="26">
        <f t="shared" si="382"/>
        <v>1281972.5232500001</v>
      </c>
      <c r="AH566" s="26">
        <f t="shared" si="382"/>
        <v>1282222.5263500002</v>
      </c>
      <c r="AI566" s="26">
        <f t="shared" si="382"/>
        <v>1282222.5263500002</v>
      </c>
      <c r="AJ566" s="26">
        <f t="shared" si="382"/>
        <v>1282400.031</v>
      </c>
      <c r="AK566" s="26">
        <f t="shared" si="382"/>
        <v>1282650.0341</v>
      </c>
      <c r="AL566" s="26">
        <f t="shared" si="382"/>
        <v>1282222.5263500002</v>
      </c>
      <c r="AM566" s="26">
        <f t="shared" ref="AM566:BO566" si="383">AM289+AM372+AM545+AM224</f>
        <v>1282400.031</v>
      </c>
      <c r="AN566" s="26">
        <f t="shared" si="383"/>
        <v>1281972.5232500001</v>
      </c>
      <c r="AO566" s="26">
        <f t="shared" si="383"/>
        <v>1281972.5232500001</v>
      </c>
      <c r="AP566" s="26">
        <f t="shared" si="383"/>
        <v>1281972.5232500001</v>
      </c>
      <c r="AQ566" s="26">
        <f t="shared" si="383"/>
        <v>1281222.5139500001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 t="e">
        <f t="shared" si="383"/>
        <v>#REF!</v>
      </c>
      <c r="BE566" s="26" t="e">
        <f t="shared" si="383"/>
        <v>#REF!</v>
      </c>
      <c r="BF566" s="26" t="e">
        <f t="shared" si="383"/>
        <v>#REF!</v>
      </c>
      <c r="BG566" s="26" t="e">
        <f t="shared" si="383"/>
        <v>#REF!</v>
      </c>
      <c r="BH566" s="26" t="e">
        <f t="shared" si="383"/>
        <v>#REF!</v>
      </c>
      <c r="BI566" s="26" t="e">
        <f t="shared" si="383"/>
        <v>#REF!</v>
      </c>
      <c r="BJ566" s="26" t="e">
        <f t="shared" si="383"/>
        <v>#REF!</v>
      </c>
      <c r="BK566" s="26" t="e">
        <f t="shared" si="383"/>
        <v>#REF!</v>
      </c>
      <c r="BL566" s="26" t="e">
        <f t="shared" si="383"/>
        <v>#REF!</v>
      </c>
      <c r="BM566" s="26" t="e">
        <f t="shared" si="383"/>
        <v>#REF!</v>
      </c>
      <c r="BN566" s="26" t="e">
        <f t="shared" si="383"/>
        <v>#REF!</v>
      </c>
      <c r="BO566" s="26" t="e">
        <f t="shared" si="383"/>
        <v>#REF!</v>
      </c>
      <c r="BP566" s="38" t="e">
        <f t="shared" si="375"/>
        <v>#VALUE!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 t="e">
        <f t="shared" si="385"/>
        <v>#REF!</v>
      </c>
      <c r="BP567" s="38" t="e">
        <f t="shared" si="375"/>
        <v>#VALUE!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10786292.050000001</v>
      </c>
      <c r="U568" s="26">
        <f t="shared" si="386"/>
        <v>10788811.9</v>
      </c>
      <c r="V568" s="26">
        <f t="shared" si="386"/>
        <v>10789421.800000001</v>
      </c>
      <c r="W568" s="26">
        <f t="shared" si="386"/>
        <v>10789421.800000001</v>
      </c>
      <c r="X568" s="26">
        <f t="shared" si="386"/>
        <v>10790079.85</v>
      </c>
      <c r="Y568" s="26">
        <f t="shared" si="386"/>
        <v>10790818.15</v>
      </c>
      <c r="Z568" s="26">
        <f t="shared" si="386"/>
        <v>9789421.8000000007</v>
      </c>
      <c r="AA568" s="26">
        <f t="shared" si="386"/>
        <v>9790079.8499999996</v>
      </c>
      <c r="AB568" s="26">
        <f t="shared" si="386"/>
        <v>9788811.9000000004</v>
      </c>
      <c r="AC568" s="26">
        <f t="shared" si="386"/>
        <v>9788811.9000000004</v>
      </c>
      <c r="AD568" s="26">
        <f t="shared" si="386"/>
        <v>9788811.9000000004</v>
      </c>
      <c r="AE568" s="26">
        <f t="shared" si="386"/>
        <v>9786292.0500000007</v>
      </c>
      <c r="AF568" s="26">
        <f t="shared" si="386"/>
        <v>8249759</v>
      </c>
      <c r="AG568" s="26">
        <f t="shared" si="386"/>
        <v>8254259.1394999996</v>
      </c>
      <c r="AH568" s="26">
        <f t="shared" si="386"/>
        <v>8255759.1580999997</v>
      </c>
      <c r="AI568" s="26">
        <f t="shared" si="386"/>
        <v>8255759.1580999997</v>
      </c>
      <c r="AJ568" s="26">
        <f t="shared" si="386"/>
        <v>8256824.1860000007</v>
      </c>
      <c r="AK568" s="26">
        <f t="shared" si="386"/>
        <v>8258324.2045999998</v>
      </c>
      <c r="AL568" s="26">
        <f t="shared" si="386"/>
        <v>8255759.1580999997</v>
      </c>
      <c r="AM568" s="26">
        <f t="shared" ref="AM568:BO568" si="387">AM567+AM566+AM565</f>
        <v>8256824.1860000007</v>
      </c>
      <c r="AN568" s="26">
        <f t="shared" si="387"/>
        <v>8254259.1394999996</v>
      </c>
      <c r="AO568" s="26">
        <f t="shared" si="387"/>
        <v>8254259.1394999996</v>
      </c>
      <c r="AP568" s="26">
        <f t="shared" si="387"/>
        <v>8254259.1394999996</v>
      </c>
      <c r="AQ568" s="26">
        <f t="shared" si="387"/>
        <v>8249759.0836999994</v>
      </c>
      <c r="AR568" s="26" t="e">
        <f t="shared" si="387"/>
        <v>#VALUE!</v>
      </c>
      <c r="AS568" s="26" t="e">
        <f t="shared" si="387"/>
        <v>#VALUE!</v>
      </c>
      <c r="AT568" s="26" t="e">
        <f t="shared" si="387"/>
        <v>#VALUE!</v>
      </c>
      <c r="AU568" s="26" t="e">
        <f t="shared" si="387"/>
        <v>#VALUE!</v>
      </c>
      <c r="AV568" s="26" t="e">
        <f t="shared" si="387"/>
        <v>#VALUE!</v>
      </c>
      <c r="AW568" s="26" t="e">
        <f t="shared" si="387"/>
        <v>#VALUE!</v>
      </c>
      <c r="AX568" s="26" t="e">
        <f t="shared" si="387"/>
        <v>#VALUE!</v>
      </c>
      <c r="AY568" s="26" t="e">
        <f t="shared" si="387"/>
        <v>#VALUE!</v>
      </c>
      <c r="AZ568" s="26" t="e">
        <f t="shared" si="387"/>
        <v>#VALUE!</v>
      </c>
      <c r="BA568" s="26" t="e">
        <f t="shared" si="387"/>
        <v>#VALUE!</v>
      </c>
      <c r="BB568" s="26" t="e">
        <f t="shared" si="387"/>
        <v>#VALUE!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 t="e">
        <f t="shared" si="387"/>
        <v>#REF!</v>
      </c>
      <c r="BP568" s="38" t="e">
        <f>SUM(H568:BO568)</f>
        <v>#VALUE!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123467074.95000002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99055804.692599982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#VALUE!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#VALUE!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10786292.050000001</v>
      </c>
      <c r="U570" s="40">
        <f t="shared" si="388"/>
        <v>10788811.9</v>
      </c>
      <c r="V570" s="40">
        <f t="shared" si="388"/>
        <v>10789421.800000001</v>
      </c>
      <c r="W570" s="40">
        <f t="shared" si="388"/>
        <v>10789421.800000001</v>
      </c>
      <c r="X570" s="40">
        <f t="shared" si="388"/>
        <v>10790079.85</v>
      </c>
      <c r="Y570" s="40">
        <f t="shared" si="388"/>
        <v>10790818.15</v>
      </c>
      <c r="Z570" s="40">
        <f t="shared" si="388"/>
        <v>9789421.8000000007</v>
      </c>
      <c r="AA570" s="40">
        <f t="shared" si="388"/>
        <v>9790079.8499999996</v>
      </c>
      <c r="AB570" s="40">
        <f t="shared" si="388"/>
        <v>9788811.9000000004</v>
      </c>
      <c r="AC570" s="40">
        <f t="shared" si="388"/>
        <v>9788811.9000000004</v>
      </c>
      <c r="AD570" s="40">
        <f t="shared" si="388"/>
        <v>9788811.9000000004</v>
      </c>
      <c r="AE570" s="40">
        <f t="shared" si="388"/>
        <v>9786292.0500000007</v>
      </c>
      <c r="AF570" s="40">
        <f t="shared" si="388"/>
        <v>8249759</v>
      </c>
      <c r="AG570" s="40">
        <f t="shared" si="388"/>
        <v>8254259.1394999996</v>
      </c>
      <c r="AH570" s="40">
        <f t="shared" si="388"/>
        <v>8255759.1581000006</v>
      </c>
      <c r="AI570" s="40">
        <f t="shared" si="388"/>
        <v>8255759.1581000006</v>
      </c>
      <c r="AJ570" s="40">
        <f t="shared" si="388"/>
        <v>8256824.1859999998</v>
      </c>
      <c r="AK570" s="40">
        <f t="shared" si="388"/>
        <v>8258324.2045999998</v>
      </c>
      <c r="AL570" s="40">
        <f t="shared" si="388"/>
        <v>8255759.1581000006</v>
      </c>
      <c r="AM570" s="40">
        <f t="shared" ref="AM570:BO570" si="389">AM553+AM380+AM297+AM232</f>
        <v>8256824.1859999998</v>
      </c>
      <c r="AN570" s="40">
        <f t="shared" si="389"/>
        <v>8254259.1394999996</v>
      </c>
      <c r="AO570" s="40">
        <f t="shared" si="389"/>
        <v>8254259.1394999996</v>
      </c>
      <c r="AP570" s="40">
        <f t="shared" si="389"/>
        <v>8254259.1394999996</v>
      </c>
      <c r="AQ570" s="40">
        <f t="shared" si="389"/>
        <v>8249759.0836999994</v>
      </c>
      <c r="AR570" s="40" t="e">
        <f t="shared" si="389"/>
        <v>#VALUE!</v>
      </c>
      <c r="AS570" s="40" t="e">
        <f t="shared" si="389"/>
        <v>#VALUE!</v>
      </c>
      <c r="AT570" s="40" t="e">
        <f t="shared" si="389"/>
        <v>#VALUE!</v>
      </c>
      <c r="AU570" s="40" t="e">
        <f t="shared" si="389"/>
        <v>#VALUE!</v>
      </c>
      <c r="AV570" s="40" t="e">
        <f t="shared" si="389"/>
        <v>#VALUE!</v>
      </c>
      <c r="AW570" s="40" t="e">
        <f t="shared" si="389"/>
        <v>#VALUE!</v>
      </c>
      <c r="AX570" s="40" t="e">
        <f t="shared" si="389"/>
        <v>#VALUE!</v>
      </c>
      <c r="AY570" s="40" t="e">
        <f t="shared" si="389"/>
        <v>#VALUE!</v>
      </c>
      <c r="AZ570" s="40" t="e">
        <f t="shared" si="389"/>
        <v>#VALUE!</v>
      </c>
      <c r="BA570" s="40" t="e">
        <f t="shared" si="389"/>
        <v>#VALUE!</v>
      </c>
      <c r="BB570" s="40" t="e">
        <f t="shared" si="389"/>
        <v>#VALUE!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 t="e">
        <f t="shared" si="389"/>
        <v>#REF!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 t="e">
        <f t="shared" si="391"/>
        <v>#VALUE!</v>
      </c>
      <c r="AS571" s="24" t="e">
        <f t="shared" si="391"/>
        <v>#VALUE!</v>
      </c>
      <c r="AT571" s="24" t="e">
        <f t="shared" si="391"/>
        <v>#VALUE!</v>
      </c>
      <c r="AU571" s="24" t="e">
        <f t="shared" si="391"/>
        <v>#VALUE!</v>
      </c>
      <c r="AV571" s="24" t="e">
        <f t="shared" si="391"/>
        <v>#VALUE!</v>
      </c>
      <c r="AW571" s="24" t="e">
        <f t="shared" si="391"/>
        <v>#VALUE!</v>
      </c>
      <c r="AX571" s="24" t="e">
        <f t="shared" si="391"/>
        <v>#VALUE!</v>
      </c>
      <c r="AY571" s="24" t="e">
        <f t="shared" si="391"/>
        <v>#VALUE!</v>
      </c>
      <c r="AZ571" s="24" t="e">
        <f t="shared" si="391"/>
        <v>#VALUE!</v>
      </c>
      <c r="BA571" s="24" t="e">
        <f t="shared" si="391"/>
        <v>#VALUE!</v>
      </c>
      <c r="BB571" s="24" t="e">
        <f t="shared" si="391"/>
        <v>#VALUE!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 t="e">
        <f t="shared" si="391"/>
        <v>#REF!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1210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1211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1208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1212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1182</v>
      </c>
      <c r="C1" s="10" t="s">
        <v>1183</v>
      </c>
      <c r="D1" s="10" t="s">
        <v>1184</v>
      </c>
      <c r="E1" s="10" t="s">
        <v>1185</v>
      </c>
      <c r="F1" s="10" t="s">
        <v>1186</v>
      </c>
    </row>
    <row r="2" spans="1:102" x14ac:dyDescent="0.15">
      <c r="A2" s="14" t="s">
        <v>1181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67264989.125</v>
      </c>
      <c r="D7" s="3">
        <f t="shared" si="0"/>
        <v>76922263.910500005</v>
      </c>
      <c r="E7" s="3" t="e">
        <f t="shared" si="0"/>
        <v>#VALUE!</v>
      </c>
      <c r="F7" s="3" t="e">
        <f t="shared" si="0"/>
        <v>#REF!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103264989.125</v>
      </c>
      <c r="D9" s="3">
        <f t="shared" si="0"/>
        <v>76922263.910500005</v>
      </c>
      <c r="E9" s="3" t="e">
        <f t="shared" si="0"/>
        <v>#VALUE!</v>
      </c>
      <c r="F9" s="3" t="e">
        <f t="shared" si="0"/>
        <v>#REF!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13452997.825000003</v>
      </c>
      <c r="D10" s="3">
        <f t="shared" si="0"/>
        <v>15384452.782099999</v>
      </c>
      <c r="E10" s="3" t="e">
        <f t="shared" si="0"/>
        <v>#VALUE!</v>
      </c>
      <c r="F10" s="3" t="e">
        <f t="shared" si="0"/>
        <v>#REF!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0.13027646580890495</v>
      </c>
      <c r="D11" s="4">
        <f>D10/D9</f>
        <v>0.19999999999999998</v>
      </c>
      <c r="E11" s="4" t="e">
        <f>E10/E9</f>
        <v>#VALUE!</v>
      </c>
      <c r="F11" s="4" t="e">
        <f>F10/F9</f>
        <v>#REF!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 t="e">
        <f>E26+E40+E54+E68</f>
        <v>#VALUE!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6.5356981656487442E-2</v>
      </c>
      <c r="D13" s="4">
        <f>D12/D9</f>
        <v>8.7739071328590199E-2</v>
      </c>
      <c r="E13" s="4" t="e">
        <f>E12/E9</f>
        <v>#VALUE!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123467074.94999999</v>
      </c>
      <c r="D14" s="3">
        <f>D28+D42+D56+D70</f>
        <v>99055804.692600012</v>
      </c>
      <c r="E14" s="3" t="e">
        <f>E28+E42+E56+E70</f>
        <v>#VALUE!</v>
      </c>
      <c r="F14" s="3" t="e">
        <f>F28+F42+F56+F70</f>
        <v>#VALUE!</v>
      </c>
      <c r="G14" s="1" t="e">
        <f>SUM(B14:F14)</f>
        <v>#VALUE!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33664989.125</v>
      </c>
      <c r="D21" s="26">
        <f>STAFF_CWS!AQ211</f>
        <v>43322263.910500005</v>
      </c>
      <c r="E21" s="26" t="e">
        <f>STAFF_CWS!BC211</f>
        <v>#VALUE!</v>
      </c>
      <c r="F21" s="26" t="e">
        <f>STAFF_CWS!BO211</f>
        <v>#REF!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33664989.125</v>
      </c>
      <c r="D23" s="26">
        <f>STAFF_CWS!AQ215</f>
        <v>43322263.910500005</v>
      </c>
      <c r="E23" s="26" t="e">
        <f>STAFF_CWS!BC215</f>
        <v>#VALUE!</v>
      </c>
      <c r="F23" s="26" t="e">
        <f>STAFF_CWS!BO215</f>
        <v>#REF!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6732997.825000002</v>
      </c>
      <c r="D24" s="26">
        <f>STAFF_CWS!AQ225</f>
        <v>8664452.7820999995</v>
      </c>
      <c r="E24" s="26" t="e">
        <f>STAFF_CWS!BC225</f>
        <v>#VALUE!</v>
      </c>
      <c r="F24" s="26" t="e">
        <f>STAFF_CWS!BO225</f>
        <v>#REF!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0.20000000000000007</v>
      </c>
      <c r="D25" s="4">
        <f>D24/D23</f>
        <v>0.19999999999999996</v>
      </c>
      <c r="E25" s="4" t="e">
        <f>E24/E23</f>
        <v>#VALUE!</v>
      </c>
      <c r="F25" s="4" t="e">
        <f>F24/F23</f>
        <v>#REF!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 t="e">
        <f>STAFF_CWS!BC231</f>
        <v>#VALUE!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0.10023897490268385</v>
      </c>
      <c r="D27" s="4">
        <f>D26/D23</f>
        <v>7.7893990188774798E-2</v>
      </c>
      <c r="E27" s="4" t="e">
        <f>E26/E23</f>
        <v>#VALUE!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43772530.949999996</v>
      </c>
      <c r="D28" s="26">
        <f>STAFF_CWS!AQ233</f>
        <v>55361260.692600004</v>
      </c>
      <c r="E28" s="26" t="e">
        <f>STAFF_CWS!BC233</f>
        <v>#VALUE!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 t="e">
        <f>STAFF_CWS!BC359</f>
        <v>#VALUE!</v>
      </c>
      <c r="F49" s="26" t="e">
        <f>STAFF_CWS!BO359</f>
        <v>#REF!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 t="e">
        <f>STAFF_CWS!BC363</f>
        <v>#VALUE!</v>
      </c>
      <c r="F51" s="26" t="e">
        <f>STAFF_CWS!BO363</f>
        <v>#REF!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 t="e">
        <f>STAFF_CWS!BC373</f>
        <v>#VALUE!</v>
      </c>
      <c r="F52" s="26" t="e">
        <f>STAFF_CWS!BO373</f>
        <v>#REF!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 t="e">
        <f>STAFF_CWS!BC379</f>
        <v>#VALUE!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 t="e">
        <f>STAFF_CWS!BC381</f>
        <v>#VALUE!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 t="e">
        <f>STAFF_CWS!BC532</f>
        <v>#VALUE!</v>
      </c>
      <c r="F63" s="26" t="e">
        <f>STAFF_CWS!BO532</f>
        <v>#REF!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 t="e">
        <f>STAFF_CWS!BC536</f>
        <v>#VALUE!</v>
      </c>
      <c r="F65" s="26" t="e">
        <f>STAFF_CWS!BO536</f>
        <v>#REF!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 t="e">
        <f>STAFF_CWS!BC546</f>
        <v>#VALUE!</v>
      </c>
      <c r="F66" s="26" t="e">
        <f>STAFF_CWS!BO546</f>
        <v>#REF!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 t="e">
        <f>E66/E65</f>
        <v>#VALUE!</v>
      </c>
      <c r="F67" s="4" t="e">
        <f>F66/F65</f>
        <v>#REF!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 t="e">
        <f>STAFF_CWS!BC552</f>
        <v>#VALUE!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 t="e">
        <f>E68/E65</f>
        <v>#VALUE!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 t="e">
        <f>STAFF_CWS!BC554</f>
        <v>#VALUE!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1" t="s">
        <v>35</v>
      </c>
      <c r="D1" s="371"/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 t="s">
        <v>36</v>
      </c>
      <c r="P1" s="371"/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 t="s">
        <v>37</v>
      </c>
      <c r="AB1" s="371"/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 t="s">
        <v>38</v>
      </c>
      <c r="AN1" s="371"/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 t="s">
        <v>39</v>
      </c>
      <c r="AZ1" s="371"/>
      <c r="BA1" s="371"/>
      <c r="BB1" s="371"/>
      <c r="BC1" s="371"/>
      <c r="BD1" s="371"/>
      <c r="BE1" s="371"/>
      <c r="BF1" s="371"/>
      <c r="BG1" s="371"/>
      <c r="BH1" s="371"/>
      <c r="BI1" s="371"/>
      <c r="BJ1" s="371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1" t="s">
        <v>151</v>
      </c>
      <c r="B5" s="371"/>
    </row>
    <row r="6" spans="1:63" x14ac:dyDescent="0.15">
      <c r="C6" s="371" t="s">
        <v>35</v>
      </c>
      <c r="D6" s="371"/>
      <c r="E6" s="371"/>
      <c r="F6" s="371"/>
      <c r="G6" s="371"/>
      <c r="H6" s="371"/>
      <c r="I6" s="371"/>
      <c r="J6" s="371"/>
      <c r="K6" s="371"/>
      <c r="L6" s="371"/>
      <c r="M6" s="371"/>
      <c r="N6" s="371"/>
      <c r="O6" s="371" t="s">
        <v>36</v>
      </c>
      <c r="P6" s="371"/>
      <c r="Q6" s="371"/>
      <c r="R6" s="371"/>
      <c r="S6" s="371"/>
      <c r="T6" s="371"/>
      <c r="U6" s="371"/>
      <c r="V6" s="371"/>
      <c r="W6" s="371"/>
      <c r="X6" s="371"/>
      <c r="Y6" s="371"/>
      <c r="Z6" s="371"/>
      <c r="AA6" s="371" t="s">
        <v>37</v>
      </c>
      <c r="AB6" s="371"/>
      <c r="AC6" s="371"/>
      <c r="AD6" s="371"/>
      <c r="AE6" s="371"/>
      <c r="AF6" s="371"/>
      <c r="AG6" s="371"/>
      <c r="AH6" s="371"/>
      <c r="AI6" s="371"/>
      <c r="AJ6" s="371"/>
      <c r="AK6" s="371"/>
      <c r="AL6" s="371"/>
      <c r="AM6" s="371" t="s">
        <v>38</v>
      </c>
      <c r="AN6" s="371"/>
      <c r="AO6" s="371"/>
      <c r="AP6" s="371"/>
      <c r="AQ6" s="371"/>
      <c r="AR6" s="371"/>
      <c r="AS6" s="371"/>
      <c r="AT6" s="371"/>
      <c r="AU6" s="371"/>
      <c r="AV6" s="371"/>
      <c r="AW6" s="371"/>
      <c r="AX6" s="371"/>
      <c r="AY6" s="371" t="s">
        <v>39</v>
      </c>
      <c r="AZ6" s="371"/>
      <c r="BA6" s="371"/>
      <c r="BB6" s="371"/>
      <c r="BC6" s="371"/>
      <c r="BD6" s="371"/>
      <c r="BE6" s="371"/>
      <c r="BF6" s="371"/>
      <c r="BG6" s="371"/>
      <c r="BH6" s="371"/>
      <c r="BI6" s="371"/>
      <c r="BJ6" s="371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1037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1038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3223.375</v>
      </c>
      <c r="P10" s="9">
        <f>+STAFF_CWS!U562</f>
        <v>5323.25</v>
      </c>
      <c r="Q10" s="9">
        <f>+STAFF_CWS!V562</f>
        <v>5831.5</v>
      </c>
      <c r="R10" s="9">
        <f>+STAFF_CWS!W562</f>
        <v>5831.5</v>
      </c>
      <c r="S10" s="9">
        <f>+STAFF_CWS!X562</f>
        <v>6379.875</v>
      </c>
      <c r="T10" s="9">
        <f>+STAFF_CWS!Y562</f>
        <v>6995.125</v>
      </c>
      <c r="U10" s="9">
        <f>+STAFF_CWS!Z562</f>
        <v>5831.5</v>
      </c>
      <c r="V10" s="9">
        <f>+STAFF_CWS!AA562</f>
        <v>6379.875</v>
      </c>
      <c r="W10" s="9">
        <f>+STAFF_CWS!AB562</f>
        <v>5323.25</v>
      </c>
      <c r="X10" s="9">
        <f>+STAFF_CWS!AC562</f>
        <v>5323.25</v>
      </c>
      <c r="Y10" s="9">
        <f>+STAFF_CWS!AD562</f>
        <v>5323.25</v>
      </c>
      <c r="Z10" s="9">
        <f>+STAFF_CWS!AE562</f>
        <v>3223.375</v>
      </c>
      <c r="AA10" s="9">
        <f>+STAFF_CWS!AF562</f>
        <v>6112.5</v>
      </c>
      <c r="AB10" s="9">
        <f>+STAFF_CWS!AG562</f>
        <v>9862.6162500000009</v>
      </c>
      <c r="AC10" s="9">
        <f>+STAFF_CWS!AH562</f>
        <v>11112.63175</v>
      </c>
      <c r="AD10" s="9">
        <f>+STAFF_CWS!AI562</f>
        <v>11112.63175</v>
      </c>
      <c r="AE10" s="9">
        <f>+STAFF_CWS!AJ562</f>
        <v>12000.155000000001</v>
      </c>
      <c r="AF10" s="9">
        <f>+STAFF_CWS!AK562</f>
        <v>13250.170500000002</v>
      </c>
      <c r="AG10" s="9">
        <f>+STAFF_CWS!AL562</f>
        <v>11112.63175</v>
      </c>
      <c r="AH10" s="9">
        <f>+STAFF_CWS!AM562</f>
        <v>12000.155000000001</v>
      </c>
      <c r="AI10" s="9">
        <f>+STAFF_CWS!AN562</f>
        <v>9862.6162500000009</v>
      </c>
      <c r="AJ10" s="9">
        <f>+STAFF_CWS!AO562</f>
        <v>9862.6162500000009</v>
      </c>
      <c r="AK10" s="9">
        <f>+STAFF_CWS!AP562</f>
        <v>9862.6162500000009</v>
      </c>
      <c r="AL10" s="9">
        <f>+STAFF_CWS!AQ562</f>
        <v>6112.5697499999997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 t="e">
        <f>+STAFF_CWS!BD562</f>
        <v>#REF!</v>
      </c>
      <c r="AZ10" s="9" t="e">
        <f>+STAFF_CWS!BE562</f>
        <v>#REF!</v>
      </c>
      <c r="BA10" s="9" t="e">
        <f>+STAFF_CWS!BF562</f>
        <v>#REF!</v>
      </c>
      <c r="BB10" s="9" t="e">
        <f>+STAFF_CWS!BG562</f>
        <v>#REF!</v>
      </c>
      <c r="BC10" s="9" t="e">
        <f>+STAFF_CWS!BH562</f>
        <v>#REF!</v>
      </c>
      <c r="BD10" s="9" t="e">
        <f>+STAFF_CWS!BI562</f>
        <v>#REF!</v>
      </c>
      <c r="BE10" s="9" t="e">
        <f>+STAFF_CWS!BJ562</f>
        <v>#REF!</v>
      </c>
      <c r="BF10" s="9" t="e">
        <f>+STAFF_CWS!BK562</f>
        <v>#REF!</v>
      </c>
      <c r="BG10" s="9" t="e">
        <f>+STAFF_CWS!BL562</f>
        <v>#REF!</v>
      </c>
      <c r="BH10" s="9" t="e">
        <f>+STAFF_CWS!BM562</f>
        <v>#REF!</v>
      </c>
      <c r="BI10" s="9" t="e">
        <f>+STAFF_CWS!BN562</f>
        <v>#REF!</v>
      </c>
      <c r="BJ10" s="9" t="e">
        <f>+STAFF_CWS!BO562</f>
        <v>#REF!</v>
      </c>
      <c r="BK10" s="37" t="e">
        <f>SUM(C10:BJ10)</f>
        <v>#VALUE!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5603223.375</v>
      </c>
      <c r="P11" s="9">
        <f t="shared" si="0"/>
        <v>5605323.25</v>
      </c>
      <c r="Q11" s="9">
        <f t="shared" si="0"/>
        <v>5605831.5</v>
      </c>
      <c r="R11" s="9">
        <f t="shared" si="0"/>
        <v>5605831.5</v>
      </c>
      <c r="S11" s="9">
        <f t="shared" si="0"/>
        <v>5606379.875</v>
      </c>
      <c r="T11" s="9">
        <f t="shared" si="0"/>
        <v>5606995.125</v>
      </c>
      <c r="U11" s="9">
        <f t="shared" si="0"/>
        <v>5605831.5</v>
      </c>
      <c r="V11" s="9">
        <f t="shared" si="0"/>
        <v>5606379.875</v>
      </c>
      <c r="W11" s="9">
        <f t="shared" si="0"/>
        <v>5605323.25</v>
      </c>
      <c r="X11" s="9">
        <f t="shared" si="0"/>
        <v>5605323.25</v>
      </c>
      <c r="Y11" s="9">
        <f t="shared" si="0"/>
        <v>5605323.25</v>
      </c>
      <c r="Z11" s="9">
        <f t="shared" si="0"/>
        <v>5603223.375</v>
      </c>
      <c r="AA11" s="9">
        <f t="shared" si="0"/>
        <v>6406112.5</v>
      </c>
      <c r="AB11" s="9">
        <f t="shared" si="0"/>
        <v>6409862.61625</v>
      </c>
      <c r="AC11" s="9">
        <f t="shared" si="0"/>
        <v>6411112.6317499997</v>
      </c>
      <c r="AD11" s="9">
        <f t="shared" si="0"/>
        <v>6411112.6317499997</v>
      </c>
      <c r="AE11" s="9">
        <f t="shared" si="0"/>
        <v>6412000.1550000003</v>
      </c>
      <c r="AF11" s="9">
        <f t="shared" si="0"/>
        <v>6413250.1705</v>
      </c>
      <c r="AG11" s="9">
        <f t="shared" si="0"/>
        <v>6411112.6317499997</v>
      </c>
      <c r="AH11" s="9">
        <f t="shared" si="0"/>
        <v>6412000.1550000003</v>
      </c>
      <c r="AI11" s="9">
        <f t="shared" si="0"/>
        <v>6409862.61625</v>
      </c>
      <c r="AJ11" s="9">
        <f t="shared" si="0"/>
        <v>6409862.61625</v>
      </c>
      <c r="AK11" s="9">
        <f t="shared" si="0"/>
        <v>6409862.61625</v>
      </c>
      <c r="AL11" s="9">
        <f t="shared" si="0"/>
        <v>6406112.5697499998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 t="e">
        <f t="shared" si="0"/>
        <v>#REF!</v>
      </c>
      <c r="AZ11" s="9" t="e">
        <f t="shared" si="0"/>
        <v>#REF!</v>
      </c>
      <c r="BA11" s="9" t="e">
        <f t="shared" si="0"/>
        <v>#REF!</v>
      </c>
      <c r="BB11" s="9" t="e">
        <f t="shared" si="0"/>
        <v>#REF!</v>
      </c>
      <c r="BC11" s="9" t="e">
        <f t="shared" si="0"/>
        <v>#REF!</v>
      </c>
      <c r="BD11" s="9" t="e">
        <f t="shared" si="0"/>
        <v>#REF!</v>
      </c>
      <c r="BE11" s="9" t="e">
        <f t="shared" si="0"/>
        <v>#REF!</v>
      </c>
      <c r="BF11" s="9" t="e">
        <f t="shared" si="0"/>
        <v>#REF!</v>
      </c>
      <c r="BG11" s="9" t="e">
        <f t="shared" si="0"/>
        <v>#REF!</v>
      </c>
      <c r="BH11" s="9" t="e">
        <f t="shared" si="0"/>
        <v>#REF!</v>
      </c>
      <c r="BI11" s="9" t="e">
        <f t="shared" si="0"/>
        <v>#REF!</v>
      </c>
      <c r="BJ11" s="9" t="e">
        <f t="shared" si="0"/>
        <v>#REF!</v>
      </c>
      <c r="BK11" s="37" t="e">
        <f>SUM(BK9:BK10)</f>
        <v>#VALUE!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1" t="s">
        <v>154</v>
      </c>
      <c r="B13" s="371"/>
    </row>
    <row r="14" spans="1:63" x14ac:dyDescent="0.15">
      <c r="C14" s="371" t="s">
        <v>35</v>
      </c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/>
      <c r="O14" s="371" t="s">
        <v>36</v>
      </c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/>
      <c r="AA14" s="371" t="s">
        <v>37</v>
      </c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/>
      <c r="AM14" s="371" t="s">
        <v>38</v>
      </c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/>
      <c r="AY14" s="371" t="s">
        <v>39</v>
      </c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  <c r="BJ14" s="371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39</vt:i4>
      </vt:variant>
    </vt:vector>
  </HeadingPairs>
  <TitlesOfParts>
    <vt:vector size="102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COGS_DB</vt:lpstr>
      <vt:lpstr>COGS_PRICEMARGIN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IngresoVentaDiario</vt:lpstr>
      <vt:lpstr>IngresoVentaFusion</vt:lpstr>
      <vt:lpstr>ObjetivoVenta</vt:lpstr>
      <vt:lpstr>PorcAceptacionFusion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2023-04-10T01:14:18Z</dcterms:modified>
</cp:coreProperties>
</file>